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460" windowWidth="25600" windowHeight="16060" firstSheet="5" activeTab="12"/>
  </bookViews>
  <sheets>
    <sheet name="Fig. 2o" sheetId="1" r:id="rId1"/>
    <sheet name="Fig. 3c" sheetId="2" r:id="rId2"/>
    <sheet name="Fig. 3f" sheetId="3" r:id="rId3"/>
    <sheet name="Fig. 3h" sheetId="4" r:id="rId4"/>
    <sheet name="Fig. 3j" sheetId="5" r:id="rId5"/>
    <sheet name="Fig. 4g" sheetId="6" r:id="rId6"/>
    <sheet name="Fig. 8b" sheetId="7" r:id="rId7"/>
    <sheet name="Fig. 8c" sheetId="8" r:id="rId8"/>
    <sheet name="Fig. 8e" sheetId="9" r:id="rId9"/>
    <sheet name="Fig. 8f" sheetId="10" r:id="rId10"/>
    <sheet name="Supplementary Fig. 2d" sheetId="12" r:id="rId11"/>
    <sheet name="Supplementary Fig. 2e" sheetId="13" r:id="rId12"/>
    <sheet name="Supplementary Fig. 5c" sheetId="11" r:id="rId13"/>
  </sheets>
  <calcPr calcId="18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8" l="1"/>
  <c r="F15" i="8"/>
  <c r="E15" i="8"/>
  <c r="D15" i="8"/>
  <c r="C15" i="8"/>
  <c r="B15" i="8"/>
  <c r="G14" i="8"/>
  <c r="F14" i="8"/>
  <c r="E14" i="8"/>
  <c r="D14" i="8"/>
  <c r="C14" i="8"/>
  <c r="B14" i="8"/>
  <c r="G13" i="8"/>
  <c r="F13" i="8"/>
  <c r="E13" i="8"/>
  <c r="D13" i="8"/>
  <c r="C13" i="8"/>
  <c r="B13" i="8"/>
  <c r="G12" i="8"/>
  <c r="F12" i="8"/>
  <c r="E12" i="8"/>
  <c r="D12" i="8"/>
  <c r="C12" i="8"/>
  <c r="B12" i="8"/>
  <c r="G11" i="8"/>
  <c r="F11" i="8"/>
  <c r="E11" i="8"/>
  <c r="D11" i="8"/>
  <c r="C11" i="8"/>
  <c r="B11" i="8"/>
  <c r="G10" i="8"/>
  <c r="F10" i="8"/>
  <c r="E10" i="8"/>
  <c r="D10" i="8"/>
  <c r="C10" i="8"/>
  <c r="B10" i="8"/>
  <c r="S8" i="11"/>
  <c r="R8" i="11"/>
  <c r="S7" i="11"/>
  <c r="R7" i="11"/>
  <c r="I5" i="12"/>
  <c r="I4" i="12"/>
  <c r="I11" i="13"/>
  <c r="I4" i="13"/>
  <c r="I14" i="13"/>
  <c r="H14" i="13"/>
  <c r="I13" i="13"/>
  <c r="H13" i="13"/>
  <c r="H11" i="13"/>
  <c r="I10" i="13"/>
  <c r="H10" i="13"/>
  <c r="I8" i="13"/>
  <c r="H8" i="13"/>
  <c r="I7" i="13"/>
  <c r="H7" i="13"/>
  <c r="I5" i="13"/>
  <c r="H5" i="13"/>
  <c r="H4" i="13"/>
  <c r="I14" i="12"/>
  <c r="H14" i="12"/>
  <c r="I13" i="12"/>
  <c r="H13" i="12"/>
  <c r="I11" i="12"/>
  <c r="H11" i="12"/>
  <c r="I10" i="12"/>
  <c r="H10" i="12"/>
  <c r="I8" i="12"/>
  <c r="H5" i="12"/>
  <c r="H8" i="12"/>
  <c r="I7" i="12"/>
  <c r="H7" i="12"/>
  <c r="H4" i="12"/>
  <c r="K6" i="10"/>
  <c r="K5" i="10"/>
  <c r="K4" i="10"/>
  <c r="J5" i="10"/>
  <c r="J6" i="10"/>
  <c r="J4" i="10"/>
  <c r="R13" i="9"/>
  <c r="R12" i="9"/>
  <c r="O13" i="9"/>
  <c r="O12" i="9"/>
  <c r="L13" i="9"/>
  <c r="L12" i="9"/>
  <c r="I13" i="9"/>
  <c r="I12" i="9"/>
  <c r="F13" i="9"/>
  <c r="F12" i="9"/>
  <c r="S20" i="6"/>
  <c r="R20" i="6"/>
  <c r="S19" i="6"/>
  <c r="R19" i="6"/>
  <c r="S14" i="6"/>
  <c r="R14" i="6"/>
  <c r="S11" i="6"/>
  <c r="R11" i="6"/>
  <c r="S10" i="6"/>
  <c r="R10" i="6"/>
  <c r="S8" i="6"/>
  <c r="R8" i="6"/>
  <c r="O14" i="5"/>
  <c r="N14" i="5"/>
  <c r="O13" i="5"/>
  <c r="N13" i="5"/>
  <c r="H4" i="4"/>
  <c r="S10" i="3"/>
  <c r="S8" i="3"/>
  <c r="O7" i="5"/>
  <c r="O8" i="5"/>
  <c r="N8" i="5"/>
  <c r="N7" i="5"/>
  <c r="G4" i="4"/>
  <c r="R10" i="3"/>
  <c r="R8" i="3"/>
  <c r="G14" i="13"/>
  <c r="F14" i="13"/>
  <c r="G13" i="13"/>
  <c r="F13" i="13"/>
  <c r="G12" i="13"/>
  <c r="F12" i="13"/>
  <c r="G11" i="13"/>
  <c r="F11" i="13"/>
  <c r="G10" i="13"/>
  <c r="F10" i="13"/>
  <c r="G9" i="13"/>
  <c r="F9" i="13"/>
  <c r="G8" i="13"/>
  <c r="F8" i="13"/>
  <c r="G7" i="13"/>
  <c r="F7" i="13"/>
  <c r="G6" i="13"/>
  <c r="F6" i="13"/>
  <c r="G5" i="13"/>
  <c r="F5" i="13"/>
  <c r="G4" i="13"/>
  <c r="F4" i="13"/>
  <c r="G3" i="13"/>
  <c r="F3" i="13"/>
  <c r="G14" i="12"/>
  <c r="F14" i="12"/>
  <c r="G13" i="12"/>
  <c r="F13" i="12"/>
  <c r="G12" i="12"/>
  <c r="F12" i="12"/>
  <c r="G11" i="12"/>
  <c r="F11" i="12"/>
  <c r="G10" i="12"/>
  <c r="F10" i="12"/>
  <c r="G9" i="12"/>
  <c r="F9" i="12"/>
  <c r="G8" i="12"/>
  <c r="F8" i="12"/>
  <c r="G7" i="12"/>
  <c r="F7" i="12"/>
  <c r="G6" i="12"/>
  <c r="F6" i="12"/>
  <c r="G5" i="12"/>
  <c r="F5" i="12"/>
  <c r="G4" i="12"/>
  <c r="F4" i="12"/>
  <c r="G3" i="12"/>
  <c r="F3" i="12"/>
  <c r="I8" i="11"/>
  <c r="G6" i="11"/>
  <c r="H6" i="11"/>
  <c r="I6" i="11"/>
  <c r="K8" i="11"/>
  <c r="N8" i="11"/>
  <c r="H8" i="11"/>
  <c r="G8" i="11"/>
  <c r="I7" i="11"/>
  <c r="H7" i="11"/>
  <c r="G7" i="11"/>
  <c r="I4" i="10"/>
  <c r="I5" i="10"/>
  <c r="I6" i="10"/>
  <c r="I3" i="10"/>
  <c r="H4" i="10"/>
  <c r="H5" i="10"/>
  <c r="H6" i="10"/>
  <c r="H3" i="10"/>
  <c r="R9" i="9"/>
  <c r="R8" i="9"/>
  <c r="R7" i="9"/>
  <c r="R6" i="9"/>
  <c r="R4" i="9"/>
  <c r="R5" i="9"/>
  <c r="R11" i="9"/>
  <c r="O9" i="9"/>
  <c r="O8" i="9"/>
  <c r="O7" i="9"/>
  <c r="O6" i="9"/>
  <c r="O5" i="9"/>
  <c r="O4" i="9"/>
  <c r="L9" i="9"/>
  <c r="L8" i="9"/>
  <c r="L7" i="9"/>
  <c r="L6" i="9"/>
  <c r="L5" i="9"/>
  <c r="L4" i="9"/>
  <c r="I9" i="9"/>
  <c r="I8" i="9"/>
  <c r="I7" i="9"/>
  <c r="I6" i="9"/>
  <c r="I11" i="9"/>
  <c r="I5" i="9"/>
  <c r="I4" i="9"/>
  <c r="F9" i="9"/>
  <c r="F8" i="9"/>
  <c r="F7" i="9"/>
  <c r="F6" i="9"/>
  <c r="F5" i="9"/>
  <c r="F4" i="9"/>
  <c r="F10" i="9"/>
  <c r="F11" i="9"/>
  <c r="C4" i="9"/>
  <c r="C5" i="9"/>
  <c r="C6" i="9"/>
  <c r="C7" i="9"/>
  <c r="C11" i="9"/>
  <c r="C8" i="9"/>
  <c r="C9" i="9"/>
  <c r="I10" i="9"/>
  <c r="F18" i="5"/>
  <c r="H20" i="5"/>
  <c r="K20" i="5"/>
  <c r="G20" i="5"/>
  <c r="J20" i="5"/>
  <c r="G19" i="5"/>
  <c r="J19" i="5"/>
  <c r="F19" i="5"/>
  <c r="I19" i="5"/>
  <c r="F15" i="5"/>
  <c r="F17" i="5"/>
  <c r="G17" i="5"/>
  <c r="H17" i="5"/>
  <c r="K17" i="5"/>
  <c r="M17" i="5"/>
  <c r="G16" i="5"/>
  <c r="H16" i="5"/>
  <c r="F16" i="5"/>
  <c r="I16" i="5"/>
  <c r="F12" i="5"/>
  <c r="F9" i="5"/>
  <c r="G11" i="5"/>
  <c r="J11" i="5"/>
  <c r="F11" i="5"/>
  <c r="I11" i="5"/>
  <c r="H11" i="5"/>
  <c r="G10" i="5"/>
  <c r="H10" i="5"/>
  <c r="K10" i="5"/>
  <c r="J17" i="5"/>
  <c r="I17" i="5"/>
  <c r="J16" i="5"/>
  <c r="K16" i="5"/>
  <c r="K11" i="5"/>
  <c r="J10" i="5"/>
  <c r="F6" i="5"/>
  <c r="F3" i="5"/>
  <c r="F5" i="5"/>
  <c r="I5" i="5"/>
  <c r="H5" i="5"/>
  <c r="K5" i="5"/>
  <c r="G4" i="5"/>
  <c r="J4" i="5"/>
  <c r="H4" i="5"/>
  <c r="K4" i="5"/>
  <c r="L4" i="5"/>
  <c r="F4" i="5"/>
  <c r="I4" i="5"/>
  <c r="G5" i="5"/>
  <c r="J5" i="5"/>
  <c r="M5" i="5"/>
  <c r="I20" i="6"/>
  <c r="G18" i="6"/>
  <c r="H18" i="6"/>
  <c r="I18" i="6"/>
  <c r="L18" i="6"/>
  <c r="H20" i="6"/>
  <c r="G20" i="6"/>
  <c r="J20" i="6"/>
  <c r="M20" i="6"/>
  <c r="I19" i="6"/>
  <c r="L19" i="6"/>
  <c r="O19" i="6"/>
  <c r="H19" i="6"/>
  <c r="G19" i="6"/>
  <c r="J19" i="6"/>
  <c r="M19" i="6"/>
  <c r="I17" i="6"/>
  <c r="H17" i="6"/>
  <c r="G17" i="6"/>
  <c r="G15" i="6"/>
  <c r="H15" i="6"/>
  <c r="I15" i="6"/>
  <c r="K15" i="6"/>
  <c r="N15" i="6"/>
  <c r="I16" i="6"/>
  <c r="H16" i="6"/>
  <c r="G16" i="6"/>
  <c r="I14" i="6"/>
  <c r="G12" i="6"/>
  <c r="H12" i="6"/>
  <c r="I12" i="6"/>
  <c r="H14" i="6"/>
  <c r="G14" i="6"/>
  <c r="H13" i="6"/>
  <c r="I13" i="6"/>
  <c r="G13" i="6"/>
  <c r="J12" i="6"/>
  <c r="M12" i="6"/>
  <c r="I11" i="6"/>
  <c r="G9" i="6"/>
  <c r="K9" i="6"/>
  <c r="N9" i="6"/>
  <c r="H9" i="6"/>
  <c r="I9" i="6"/>
  <c r="H11" i="6"/>
  <c r="G11" i="6"/>
  <c r="J11" i="6"/>
  <c r="M11" i="6"/>
  <c r="I10" i="6"/>
  <c r="H10" i="6"/>
  <c r="G10" i="6"/>
  <c r="J9" i="6"/>
  <c r="M9" i="6"/>
  <c r="I8" i="6"/>
  <c r="G6" i="6"/>
  <c r="H6" i="6"/>
  <c r="K6" i="6"/>
  <c r="N6" i="6"/>
  <c r="I6" i="6"/>
  <c r="H8" i="6"/>
  <c r="G8" i="6"/>
  <c r="I7" i="6"/>
  <c r="H7" i="6"/>
  <c r="G7" i="6"/>
  <c r="Y15" i="4"/>
  <c r="Y18" i="4"/>
  <c r="S15" i="4"/>
  <c r="S18" i="4"/>
  <c r="M15" i="4"/>
  <c r="Y14" i="4"/>
  <c r="S14" i="4"/>
  <c r="M14" i="4"/>
  <c r="M17" i="4"/>
  <c r="Y10" i="4"/>
  <c r="S10" i="4"/>
  <c r="M10" i="4"/>
  <c r="M5" i="4"/>
  <c r="M18" i="4"/>
  <c r="Y9" i="4"/>
  <c r="S9" i="4"/>
  <c r="S17" i="4"/>
  <c r="M9" i="4"/>
  <c r="Y5" i="4"/>
  <c r="S5" i="4"/>
  <c r="F4" i="4"/>
  <c r="E4" i="4"/>
  <c r="Y4" i="4"/>
  <c r="Y17" i="4"/>
  <c r="S4" i="4"/>
  <c r="M4" i="4"/>
  <c r="F3" i="4"/>
  <c r="E3" i="4"/>
  <c r="I10" i="3"/>
  <c r="H10" i="3"/>
  <c r="G10" i="3"/>
  <c r="I9" i="3"/>
  <c r="H9" i="3"/>
  <c r="G9" i="3"/>
  <c r="J9" i="3"/>
  <c r="M9" i="3"/>
  <c r="I8" i="3"/>
  <c r="H8" i="3"/>
  <c r="G8" i="3"/>
  <c r="G7" i="3"/>
  <c r="J8" i="3"/>
  <c r="M8" i="3"/>
  <c r="H7" i="3"/>
  <c r="I7" i="3"/>
  <c r="I6" i="3"/>
  <c r="H6" i="3"/>
  <c r="G6" i="3"/>
  <c r="I5" i="3"/>
  <c r="H5" i="3"/>
  <c r="G5" i="3"/>
  <c r="C15" i="1"/>
  <c r="C23" i="1"/>
  <c r="B15" i="1"/>
  <c r="B29" i="1"/>
  <c r="L10" i="3"/>
  <c r="O10" i="3"/>
  <c r="L9" i="3"/>
  <c r="O9" i="3"/>
  <c r="C21" i="1"/>
  <c r="C26" i="1"/>
  <c r="O18" i="6"/>
  <c r="J10" i="3"/>
  <c r="M10" i="3"/>
  <c r="L8" i="3"/>
  <c r="O8" i="3"/>
  <c r="K5" i="3"/>
  <c r="N5" i="3"/>
  <c r="B20" i="1"/>
  <c r="B22" i="1"/>
  <c r="B24" i="1"/>
  <c r="B26" i="1"/>
  <c r="B19" i="1"/>
  <c r="B21" i="1"/>
  <c r="B23" i="1"/>
  <c r="B25" i="1"/>
  <c r="B30" i="1"/>
  <c r="B27" i="1"/>
  <c r="B28" i="1"/>
  <c r="I15" i="8"/>
  <c r="H11" i="8"/>
  <c r="H15" i="8"/>
  <c r="I11" i="8"/>
  <c r="I14" i="8"/>
  <c r="H14" i="8"/>
  <c r="I13" i="8"/>
  <c r="H13" i="8"/>
  <c r="I12" i="8"/>
  <c r="H12" i="8"/>
  <c r="L16" i="6"/>
  <c r="O16" i="6"/>
  <c r="L17" i="6"/>
  <c r="O17" i="6"/>
  <c r="J16" i="6"/>
  <c r="M16" i="6"/>
  <c r="K16" i="6"/>
  <c r="N16" i="6"/>
  <c r="K14" i="6"/>
  <c r="N14" i="6"/>
  <c r="L13" i="6"/>
  <c r="O13" i="6"/>
  <c r="L14" i="6"/>
  <c r="O14" i="6"/>
  <c r="L12" i="6"/>
  <c r="O12" i="6"/>
  <c r="J8" i="6"/>
  <c r="M8" i="6"/>
  <c r="K7" i="6"/>
  <c r="N7" i="6"/>
  <c r="L8" i="6"/>
  <c r="O8" i="6"/>
  <c r="Q8" i="6"/>
  <c r="J7" i="6"/>
  <c r="M7" i="6"/>
  <c r="P7" i="6"/>
  <c r="K8" i="6"/>
  <c r="N8" i="6"/>
  <c r="L7" i="6"/>
  <c r="O7" i="6"/>
  <c r="O20" i="5"/>
  <c r="N20" i="5"/>
  <c r="N19" i="5"/>
  <c r="O19" i="5"/>
  <c r="L6" i="3"/>
  <c r="O6" i="3"/>
  <c r="J6" i="3"/>
  <c r="M6" i="3"/>
  <c r="Q6" i="3"/>
  <c r="K6" i="3"/>
  <c r="N6" i="3"/>
  <c r="P6" i="3"/>
  <c r="M11" i="5"/>
  <c r="L11" i="5"/>
  <c r="M4" i="5"/>
  <c r="J7" i="3"/>
  <c r="M7" i="3"/>
  <c r="C19" i="1"/>
  <c r="J17" i="6"/>
  <c r="M17" i="6"/>
  <c r="J18" i="6"/>
  <c r="M18" i="6"/>
  <c r="L17" i="5"/>
  <c r="L16" i="5"/>
  <c r="L11" i="9"/>
  <c r="L10" i="9"/>
  <c r="O11" i="9"/>
  <c r="O10" i="9"/>
  <c r="J7" i="11"/>
  <c r="M7" i="11"/>
  <c r="J14" i="6"/>
  <c r="M14" i="6"/>
  <c r="L9" i="6"/>
  <c r="O9" i="6"/>
  <c r="Q9" i="6"/>
  <c r="C24" i="1"/>
  <c r="J5" i="3"/>
  <c r="M5" i="3"/>
  <c r="L7" i="3"/>
  <c r="O7" i="3"/>
  <c r="K8" i="3"/>
  <c r="N8" i="3"/>
  <c r="P8" i="3"/>
  <c r="K9" i="3"/>
  <c r="N9" i="3"/>
  <c r="P9" i="3"/>
  <c r="K10" i="6"/>
  <c r="N10" i="6"/>
  <c r="L11" i="6"/>
  <c r="O11" i="6"/>
  <c r="Q11" i="6"/>
  <c r="K13" i="6"/>
  <c r="N13" i="6"/>
  <c r="L15" i="6"/>
  <c r="O15" i="6"/>
  <c r="K20" i="6"/>
  <c r="N20" i="6"/>
  <c r="R10" i="9"/>
  <c r="L8" i="11"/>
  <c r="O8" i="11"/>
  <c r="C27" i="1"/>
  <c r="C28" i="1"/>
  <c r="F14" i="5"/>
  <c r="I14" i="5"/>
  <c r="G13" i="5"/>
  <c r="J13" i="5"/>
  <c r="F13" i="5"/>
  <c r="I13" i="5"/>
  <c r="G14" i="5"/>
  <c r="J14" i="5"/>
  <c r="H14" i="5"/>
  <c r="K14" i="5"/>
  <c r="H13" i="5"/>
  <c r="K13" i="5"/>
  <c r="L6" i="11"/>
  <c r="O6" i="11"/>
  <c r="K7" i="11"/>
  <c r="N7" i="11"/>
  <c r="J15" i="6"/>
  <c r="M15" i="6"/>
  <c r="C22" i="1"/>
  <c r="K10" i="3"/>
  <c r="N10" i="3"/>
  <c r="P10" i="3"/>
  <c r="K19" i="6"/>
  <c r="N19" i="6"/>
  <c r="P19" i="6"/>
  <c r="C10" i="9"/>
  <c r="K7" i="3"/>
  <c r="N7" i="3"/>
  <c r="L5" i="3"/>
  <c r="O5" i="3"/>
  <c r="L5" i="5"/>
  <c r="K12" i="6"/>
  <c r="N12" i="6"/>
  <c r="L10" i="6"/>
  <c r="O10" i="6"/>
  <c r="K17" i="6"/>
  <c r="N17" i="6"/>
  <c r="C25" i="1"/>
  <c r="C20" i="1"/>
  <c r="C29" i="1"/>
  <c r="L6" i="6"/>
  <c r="O6" i="6"/>
  <c r="J6" i="6"/>
  <c r="M6" i="6"/>
  <c r="J10" i="6"/>
  <c r="M10" i="6"/>
  <c r="K11" i="6"/>
  <c r="N11" i="6"/>
  <c r="J13" i="6"/>
  <c r="M13" i="6"/>
  <c r="K18" i="6"/>
  <c r="N18" i="6"/>
  <c r="L20" i="6"/>
  <c r="O20" i="6"/>
  <c r="Q20" i="6"/>
  <c r="M16" i="5"/>
  <c r="G8" i="5"/>
  <c r="J8" i="5"/>
  <c r="G7" i="5"/>
  <c r="J7" i="5"/>
  <c r="F7" i="5"/>
  <c r="I7" i="5"/>
  <c r="H8" i="5"/>
  <c r="K8" i="5"/>
  <c r="F8" i="5"/>
  <c r="I8" i="5"/>
  <c r="H7" i="5"/>
  <c r="K7" i="5"/>
  <c r="K6" i="11"/>
  <c r="N6" i="11"/>
  <c r="L7" i="11"/>
  <c r="O7" i="11"/>
  <c r="H19" i="5"/>
  <c r="K19" i="5"/>
  <c r="L19" i="5"/>
  <c r="F20" i="5"/>
  <c r="I20" i="5"/>
  <c r="J8" i="11"/>
  <c r="M8" i="11"/>
  <c r="J6" i="11"/>
  <c r="M6" i="11"/>
  <c r="F10" i="5"/>
  <c r="I10" i="5"/>
  <c r="P16" i="6"/>
  <c r="Q16" i="6"/>
  <c r="S17" i="6"/>
  <c r="R17" i="6"/>
  <c r="R16" i="6"/>
  <c r="S16" i="6"/>
  <c r="P12" i="6"/>
  <c r="R13" i="6"/>
  <c r="S13" i="6"/>
  <c r="P8" i="6"/>
  <c r="S7" i="6"/>
  <c r="R7" i="6"/>
  <c r="Q7" i="6"/>
  <c r="R6" i="3"/>
  <c r="L20" i="5"/>
  <c r="M20" i="5"/>
  <c r="L10" i="5"/>
  <c r="M10" i="5"/>
  <c r="M8" i="5"/>
  <c r="L8" i="5"/>
  <c r="P13" i="6"/>
  <c r="Q13" i="6"/>
  <c r="P9" i="6"/>
  <c r="C30" i="1"/>
  <c r="P11" i="6"/>
  <c r="Q8" i="3"/>
  <c r="Q6" i="11"/>
  <c r="P6" i="11"/>
  <c r="L13" i="5"/>
  <c r="M13" i="5"/>
  <c r="Q5" i="3"/>
  <c r="P5" i="3"/>
  <c r="S6" i="3"/>
  <c r="P14" i="6"/>
  <c r="Q14" i="6"/>
  <c r="Q18" i="6"/>
  <c r="P18" i="6"/>
  <c r="Q7" i="3"/>
  <c r="P7" i="3"/>
  <c r="Q19" i="6"/>
  <c r="P8" i="11"/>
  <c r="Q8" i="11"/>
  <c r="M7" i="5"/>
  <c r="L7" i="5"/>
  <c r="P10" i="6"/>
  <c r="Q10" i="6"/>
  <c r="P15" i="6"/>
  <c r="Q15" i="6"/>
  <c r="Q7" i="11"/>
  <c r="P7" i="11"/>
  <c r="P17" i="6"/>
  <c r="Q17" i="6"/>
  <c r="P20" i="6"/>
  <c r="Q9" i="3"/>
  <c r="M19" i="5"/>
  <c r="Q10" i="3"/>
  <c r="Q6" i="6"/>
  <c r="P6" i="6"/>
  <c r="L14" i="5"/>
  <c r="M14" i="5"/>
  <c r="Q12" i="6"/>
</calcChain>
</file>

<file path=xl/sharedStrings.xml><?xml version="1.0" encoding="utf-8"?>
<sst xmlns="http://schemas.openxmlformats.org/spreadsheetml/2006/main" count="459" uniqueCount="158">
  <si>
    <t>Cell Counts</t>
  </si>
  <si>
    <t>Cell Type</t>
  </si>
  <si>
    <t>PIN</t>
  </si>
  <si>
    <t>PCa</t>
  </si>
  <si>
    <t>BE1</t>
  </si>
  <si>
    <t>LE1</t>
  </si>
  <si>
    <t>LE2</t>
  </si>
  <si>
    <t>LE3</t>
  </si>
  <si>
    <t>LE4</t>
  </si>
  <si>
    <t>LE5</t>
  </si>
  <si>
    <t>LE6</t>
  </si>
  <si>
    <t>LE7</t>
  </si>
  <si>
    <t>UrLE</t>
  </si>
  <si>
    <t>OE</t>
  </si>
  <si>
    <t>Total</t>
  </si>
  <si>
    <t>Ingenuity Canonical Pathways</t>
  </si>
  <si>
    <t xml:space="preserve"> -log(p-value)</t>
  </si>
  <si>
    <t>Ratio</t>
  </si>
  <si>
    <t>z-score</t>
  </si>
  <si>
    <t>Molecules</t>
  </si>
  <si>
    <t>NRF2-mediated Oxidative Stress Response</t>
  </si>
  <si>
    <t>Sumoylation Pathway</t>
  </si>
  <si>
    <t>IGF-1 Signaling</t>
  </si>
  <si>
    <t>Aryl Hydrocarbon Receptor Signaling</t>
  </si>
  <si>
    <t>Insulin Secretion Signaling Pathway</t>
  </si>
  <si>
    <t>Gene</t>
  </si>
  <si>
    <t xml:space="preserve">cDNA </t>
  </si>
  <si>
    <t>Sample label</t>
  </si>
  <si>
    <t>Ct1</t>
  </si>
  <si>
    <t>Ct2</t>
  </si>
  <si>
    <t>Ct3</t>
  </si>
  <si>
    <t>dCt1</t>
  </si>
  <si>
    <t>dCt2</t>
  </si>
  <si>
    <t>dCt3</t>
  </si>
  <si>
    <t>ddCt1</t>
  </si>
  <si>
    <t>ddCt2</t>
  </si>
  <si>
    <t>ddCt3</t>
  </si>
  <si>
    <t>Fold
Change 1</t>
  </si>
  <si>
    <t>Fold
Change 2</t>
  </si>
  <si>
    <t>Fold
Change 3</t>
  </si>
  <si>
    <t>Average</t>
  </si>
  <si>
    <t>SD</t>
  </si>
  <si>
    <t>25 ng</t>
  </si>
  <si>
    <t>WT</t>
  </si>
  <si>
    <t>Igf1r</t>
  </si>
  <si>
    <t>Jak2</t>
  </si>
  <si>
    <t>Mapk13</t>
  </si>
  <si>
    <t>Sample 1-1</t>
  </si>
  <si>
    <t>Sample 2-1</t>
  </si>
  <si>
    <t>Sample 3-1</t>
  </si>
  <si>
    <t>% of Igf1r positive cells</t>
  </si>
  <si>
    <t>-Igf1r</t>
  </si>
  <si>
    <t>+Igf1r</t>
  </si>
  <si>
    <t>mGFP-</t>
  </si>
  <si>
    <t>CK14+</t>
  </si>
  <si>
    <t>GFP-</t>
  </si>
  <si>
    <t>mGFP+</t>
  </si>
  <si>
    <t>GFP+</t>
  </si>
  <si>
    <t>Sample 1-2</t>
  </si>
  <si>
    <t>Sample 2-2</t>
  </si>
  <si>
    <t>Sample 3-2</t>
  </si>
  <si>
    <t>Sample 1-3</t>
  </si>
  <si>
    <t>Sample 2-3</t>
  </si>
  <si>
    <t>Ave.</t>
  </si>
  <si>
    <t>Sample Label</t>
  </si>
  <si>
    <t>Untr4</t>
  </si>
  <si>
    <t>Tcf4</t>
  </si>
  <si>
    <t>Ccnd1</t>
  </si>
  <si>
    <t>Axin2</t>
  </si>
  <si>
    <t>Lgr5</t>
  </si>
  <si>
    <t>Vehicle</t>
  </si>
  <si>
    <t>BE2</t>
  </si>
  <si>
    <t>Cell Counts (%)</t>
  </si>
  <si>
    <t>ABCC1,ACTB,AKT1,ATF4,CBR1,CCT7,CYP2B6,CYP2F1,CYP2S1,DNAJA2,DNAJB1,DNAJB6,DNAJC11,DNAJC3,DNAJC8,ERP29,FKBP5,FOS,FOSL1,FTL,GCLM,GPX2,GSR,GSTA3,GSTA5,GSTK1,GSTM3,GSTM5,HRAS,HSP90AB1,HSP90B1,JUN,JUNB,JUND,MAFF,MAP3K1,MGST1,MGST3,NFE2L2,PPIB,PRDX1,PRKCD,RAP1B,RRAS,RRAS2,SQSTM1,STIP1,TXNRD1,UBE2E3,USP14</t>
  </si>
  <si>
    <t>RHOGDI Signaling</t>
  </si>
  <si>
    <t>ACTB,ACTR3,ARHGAP5,ARHGDIA,ARHGDIB,ARHGEF3,ARHGEF5,ARPC2,ARPC3,ARPC5,CD44,CDH13,CDH3,CFL1,EZR,GNAI1,GNAS,GNG12,GNG5,ITGA2,ITGA5,ITGAV,ITGB1,ITGB4,ITGB5,ITGB6,MSN,MYH9,MYL12A,MYL12B,MYL6,PPP1R12A,RAC1,RHOC,RHOU,RHOV,RND3,ROCK2</t>
  </si>
  <si>
    <t>AKT1,AKT2,CSNK2B,FOS,FOXO1,HRAS,IGF1R,IGFBP3,IGFBP5,JAK1,JAK2,JUN,PRKAR2A,PXN,RAP1B,RPS6KB1,RRAS,RRAS2,SFN,SOCS2,SOCS3,YWHAE,YWHAH,YWHAQ</t>
  </si>
  <si>
    <t>WNT/β-catenin Signaling</t>
  </si>
  <si>
    <t>AKT1,AKT2,APPL1,CCND1,CD44,CDH3,CSNK1A1,CSNK2B,CTNNB1,FZD1,GJA1,ILK,JUN,MMP7,PPARD,PPP2CB,PPP2R3A,SOX2,SOX4,SOX9,TCF3,TCF7L2,TGFB1,TGFB2,TLE3,Ubb,UBC,UBD,WNT4</t>
  </si>
  <si>
    <t>ATF4,CACNA2D1,CAMK2D,CLCN3,CPE,EIF2S1,EIF2S2,EIF4A1,EIF4A2,EIF4A3,EIF4G1,FURIN,GNAS,GPAA1,JAK1,JAK2,MAPK13,PABPC1,PDIA3,PRKAR2A,PRKCD,PRLR,RAP1B,RPS6KB1,SCNN1A,SEC11A,SEC11C,SEC61A1,SEC61B,SEC61G,SLC2A1,SPCS2,SPCS3,SRP72,SSR2,SSR4,STAT5A,TCF3</t>
  </si>
  <si>
    <t>JAK/STAT Signaling</t>
  </si>
  <si>
    <t>AKT1,AKT2,BCL2L1,CDKN1A,CEBPB,FOS,HRAS,JAK1,JAK2,JUN,NFKB1,RAP1B,RRAS,RRAS2,SOCS2,SOCS3,STAT5A</t>
  </si>
  <si>
    <t>AHR,ALDH1A1,ALDH3A1,ALDH6A1,CCND1,CDKN1A,CTSD,FOS,GSTA3,GSTA5,GSTK1,GSTM3,GSTM5,HSP90AB1,HSP90B1,HSPB1,JUN,MGST1,MGST3,NFE2L2,NFIA,NFKB1,NRIP1,PTGES3,TGFB1,TGFB2</t>
  </si>
  <si>
    <t>PPAR Signaling</t>
  </si>
  <si>
    <t>CITED2,FOS,HRAS,HSP90AB1,HSP90B1,IL1RN,IL33,JUN,NFKB1,NFKBIA,NRIP1,PPARD,PTGS2,RAP1B,RRAS,RRAS2,SCAND1,SNW1,STAT5A,TRAF2</t>
  </si>
  <si>
    <t>HIPPO signaling</t>
  </si>
  <si>
    <t>CD44,CUL1,FRMD6,PPP1R12A,PPP2CB,PPP2R3A,SFN,TEAD1,TEAD4,TJP2,TP53BP2,WWC1,WWTR1,YAP1,YWHAE,YWHAH,YWHAQ</t>
  </si>
  <si>
    <t>ARHGDIA,ARHGDIB,CEBPA,ETS1,FOS,ISG20,JUN,NFKB1,NFKBIA,RAC1,RAN,RHOC,RHOU,RHOV,RND3,SERBP1,SUMO2,UBE2I,XIAP</t>
  </si>
  <si>
    <t>Ppia</t>
  </si>
  <si>
    <t>WT Input</t>
  </si>
  <si>
    <t>WT IgG</t>
  </si>
  <si>
    <t>WT hAR</t>
  </si>
  <si>
    <t>PIN Input</t>
  </si>
  <si>
    <t>PIN IgG</t>
  </si>
  <si>
    <t>PIN hAR</t>
  </si>
  <si>
    <t>% of Input1</t>
  </si>
  <si>
    <t>% of Input2</t>
  </si>
  <si>
    <t>% of Input3</t>
  </si>
  <si>
    <t>Igf1r-A</t>
  </si>
  <si>
    <t>Igf1r-B</t>
  </si>
  <si>
    <t>Myc</t>
  </si>
  <si>
    <t>Veh</t>
  </si>
  <si>
    <t>Enz</t>
  </si>
  <si>
    <t>iCRT3</t>
  </si>
  <si>
    <t>iCRT3+Enz</t>
  </si>
  <si>
    <t>ICG-001</t>
  </si>
  <si>
    <t>ICG-001+Enz</t>
  </si>
  <si>
    <t>Organoid count 1</t>
  </si>
  <si>
    <t>Organoid count 2</t>
  </si>
  <si>
    <t>Organoid count 3</t>
  </si>
  <si>
    <t>Organoid count 4</t>
  </si>
  <si>
    <t>Organoid count 5</t>
  </si>
  <si>
    <t>Organoid count 6</t>
  </si>
  <si>
    <t>Forming efficiency 1</t>
  </si>
  <si>
    <t>Forming efficiency 2</t>
  </si>
  <si>
    <t>Forming efficiency 3</t>
  </si>
  <si>
    <t>Forming efficiency 4</t>
  </si>
  <si>
    <t>Forming efficiency 5</t>
  </si>
  <si>
    <t>Forming efficiency 6</t>
  </si>
  <si>
    <t>% of Ki67+ cells</t>
  </si>
  <si>
    <t>Ki67+ cell counts</t>
  </si>
  <si>
    <t>Total cell counts</t>
  </si>
  <si>
    <t>Weight 1</t>
  </si>
  <si>
    <t>Weight 2</t>
  </si>
  <si>
    <t>Weight 3</t>
  </si>
  <si>
    <t>Weight 4</t>
  </si>
  <si>
    <t>Weight 5</t>
  </si>
  <si>
    <t>Weight 6</t>
  </si>
  <si>
    <t>-DHT</t>
  </si>
  <si>
    <t>+DHT</t>
  </si>
  <si>
    <t>+DHT+Enz</t>
  </si>
  <si>
    <r>
      <rPr>
        <b/>
        <sz val="10"/>
        <color theme="1"/>
        <rFont val="Arial"/>
        <family val="2"/>
      </rPr>
      <t>Fig. 3c IPA canonical pathway enriched in DEGs from</t>
    </r>
    <r>
      <rPr>
        <b/>
        <i/>
        <sz val="10"/>
        <color theme="1"/>
        <rFont val="Arial"/>
        <family val="2"/>
      </rPr>
      <t xml:space="preserve"> hARtg</t>
    </r>
    <r>
      <rPr>
        <b/>
        <sz val="10"/>
        <color theme="1"/>
        <rFont val="Arial"/>
        <family val="2"/>
      </rPr>
      <t xml:space="preserve">+ vs </t>
    </r>
    <r>
      <rPr>
        <b/>
        <i/>
        <sz val="10"/>
        <color theme="1"/>
        <rFont val="Arial"/>
        <family val="2"/>
      </rPr>
      <t>hARtg</t>
    </r>
    <r>
      <rPr>
        <b/>
        <sz val="10"/>
        <color theme="1"/>
        <rFont val="Arial"/>
        <family val="2"/>
      </rPr>
      <t>- in basal epithelial cells</t>
    </r>
  </si>
  <si>
    <t>Sample 3-3</t>
  </si>
  <si>
    <t xml:space="preserve">Fig. 3f: qPCR of Igf1 axis genes </t>
  </si>
  <si>
    <t xml:space="preserve">Fig. 4g: qPCR of Wnt axis genes </t>
  </si>
  <si>
    <t>Fig. 8b: Individual organoid size (mm)</t>
  </si>
  <si>
    <t>Fig. 8c: Organoid forming efficiency (%)</t>
  </si>
  <si>
    <t>Supplementary Fig. 5c: qPCR of Igf1r genes in organoids</t>
  </si>
  <si>
    <t>Supplementary Fig. 2d: % of indicated marker positive cells in total cells</t>
  </si>
  <si>
    <t>Age</t>
  </si>
  <si>
    <t xml:space="preserve">Cell counts 1 (%) </t>
  </si>
  <si>
    <t xml:space="preserve">Cell counts 2 (%) </t>
  </si>
  <si>
    <t xml:space="preserve">Cell counts 3 (%) </t>
  </si>
  <si>
    <t>Osr1</t>
  </si>
  <si>
    <t>E18.5</t>
  </si>
  <si>
    <t>P14</t>
  </si>
  <si>
    <t>P35</t>
  </si>
  <si>
    <t>Tacstd2</t>
  </si>
  <si>
    <t>Psca</t>
  </si>
  <si>
    <t>Ly6a</t>
  </si>
  <si>
    <t>Supplementary Fig. 2d: % of indicated marker positive cells in epithelial cells</t>
  </si>
  <si>
    <t>FTEST</t>
  </si>
  <si>
    <t>TTEST</t>
  </si>
  <si>
    <t>Fig. 2o: % of cell counts in total PIN or PCa samples</t>
  </si>
  <si>
    <t>Fig. 3h: % of IGF1R-positive cells in CK14-positive basal cells</t>
  </si>
  <si>
    <t>Fig. 3j: hAR-ChIP qPCR for mouse Igf1r locus</t>
  </si>
  <si>
    <t>Fig. 8e: % of Ki67+ cells in organoids</t>
  </si>
  <si>
    <t>Fg. 8f: Weight of xenograft (mg)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</si>
</sst>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%"/>
    <numFmt numFmtId="165" formatCode="0.0000"/>
    <numFmt numFmtId="166" formatCode="0.000"/>
    <numFmt numFmtId="167" formatCode="0.0"/>
    <numFmt numFmtId="168" formatCode="0.00000"/>
    <numFmt numFmtId="169" formatCode="0.000000"/>
    <numFmt numFmtId="170" formatCode="0.000000000"/>
    <numFmt numFmtId="171" formatCode="0.000000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/>
    <xf numFmtId="10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/>
    <xf numFmtId="2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 applyAlignment="1"/>
    <xf numFmtId="0" fontId="1" fillId="0" borderId="0" xfId="0" applyFont="1"/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7" fontId="1" fillId="0" borderId="0" xfId="0" applyNumberFormat="1" applyFont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/>
    <xf numFmtId="0" fontId="3" fillId="0" borderId="0" xfId="0" applyFont="1" applyFill="1" applyBorder="1" applyAlignment="1">
      <alignment horizontal="center"/>
    </xf>
    <xf numFmtId="2" fontId="1" fillId="0" borderId="0" xfId="0" applyNumberFormat="1" applyFont="1" applyBorder="1" applyAlignment="1"/>
    <xf numFmtId="167" fontId="1" fillId="0" borderId="0" xfId="0" applyNumberFormat="1" applyFont="1" applyBorder="1"/>
    <xf numFmtId="2" fontId="1" fillId="0" borderId="0" xfId="0" applyNumberFormat="1" applyFont="1" applyBorder="1"/>
    <xf numFmtId="167" fontId="1" fillId="0" borderId="0" xfId="0" applyNumberFormat="1" applyFont="1" applyBorder="1" applyAlignment="1"/>
    <xf numFmtId="167" fontId="1" fillId="0" borderId="1" xfId="0" applyNumberFormat="1" applyFont="1" applyBorder="1" applyAlignment="1"/>
    <xf numFmtId="0" fontId="1" fillId="0" borderId="0" xfId="0" applyFont="1" applyFill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/>
    </xf>
    <xf numFmtId="168" fontId="1" fillId="0" borderId="0" xfId="0" applyNumberFormat="1" applyFont="1" applyFill="1" applyBorder="1"/>
    <xf numFmtId="169" fontId="1" fillId="0" borderId="0" xfId="0" applyNumberFormat="1" applyFont="1" applyFill="1" applyBorder="1"/>
    <xf numFmtId="171" fontId="1" fillId="0" borderId="0" xfId="0" applyNumberFormat="1" applyFont="1" applyFill="1" applyBorder="1"/>
    <xf numFmtId="168" fontId="1" fillId="0" borderId="0" xfId="0" applyNumberFormat="1" applyFont="1"/>
    <xf numFmtId="169" fontId="1" fillId="0" borderId="0" xfId="0" applyNumberFormat="1" applyFont="1"/>
    <xf numFmtId="171" fontId="1" fillId="0" borderId="0" xfId="0" applyNumberFormat="1" applyFont="1"/>
    <xf numFmtId="170" fontId="1" fillId="0" borderId="0" xfId="0" applyNumberFormat="1" applyFo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baseColWidth="10" defaultColWidth="8.83203125" defaultRowHeight="12" x14ac:dyDescent="0"/>
  <cols>
    <col min="1" max="1" width="14.1640625" style="1" customWidth="1"/>
    <col min="2" max="3" width="9.33203125" style="1" bestFit="1" customWidth="1"/>
    <col min="4" max="5" width="8.83203125" style="1"/>
    <col min="6" max="6" width="10.6640625" style="1" customWidth="1"/>
    <col min="7" max="8" width="9" style="1" bestFit="1" customWidth="1"/>
    <col min="9" max="16384" width="8.83203125" style="1"/>
  </cols>
  <sheetData>
    <row r="1" spans="1:3" s="24" customFormat="1">
      <c r="A1" s="24" t="s">
        <v>153</v>
      </c>
    </row>
    <row r="2" spans="1:3">
      <c r="A2" s="44" t="s">
        <v>0</v>
      </c>
      <c r="B2" s="44"/>
      <c r="C2" s="44"/>
    </row>
    <row r="3" spans="1:3">
      <c r="A3" s="6" t="s">
        <v>1</v>
      </c>
      <c r="B3" s="6" t="s">
        <v>2</v>
      </c>
      <c r="C3" s="6" t="s">
        <v>3</v>
      </c>
    </row>
    <row r="4" spans="1:3">
      <c r="A4" s="1" t="s">
        <v>4</v>
      </c>
      <c r="B4" s="1">
        <v>1063</v>
      </c>
      <c r="C4" s="1">
        <v>180</v>
      </c>
    </row>
    <row r="5" spans="1:3">
      <c r="A5" s="1" t="s">
        <v>71</v>
      </c>
      <c r="B5" s="1">
        <v>629</v>
      </c>
      <c r="C5" s="1">
        <v>179</v>
      </c>
    </row>
    <row r="6" spans="1:3">
      <c r="A6" s="1" t="s">
        <v>5</v>
      </c>
      <c r="B6" s="1">
        <v>5</v>
      </c>
      <c r="C6" s="1">
        <v>3558</v>
      </c>
    </row>
    <row r="7" spans="1:3">
      <c r="A7" s="1" t="s">
        <v>6</v>
      </c>
      <c r="B7" s="1">
        <v>14</v>
      </c>
      <c r="C7" s="1">
        <v>1545</v>
      </c>
    </row>
    <row r="8" spans="1:3">
      <c r="A8" s="1" t="s">
        <v>7</v>
      </c>
      <c r="B8" s="1">
        <v>366</v>
      </c>
      <c r="C8" s="1">
        <v>2104</v>
      </c>
    </row>
    <row r="9" spans="1:3">
      <c r="A9" s="1" t="s">
        <v>8</v>
      </c>
      <c r="B9" s="1">
        <v>241</v>
      </c>
      <c r="C9" s="1">
        <v>87</v>
      </c>
    </row>
    <row r="10" spans="1:3">
      <c r="A10" s="1" t="s">
        <v>9</v>
      </c>
      <c r="B10" s="1">
        <v>1196</v>
      </c>
      <c r="C10" s="1">
        <v>184</v>
      </c>
    </row>
    <row r="11" spans="1:3">
      <c r="A11" s="1" t="s">
        <v>10</v>
      </c>
      <c r="B11" s="1">
        <v>592</v>
      </c>
      <c r="C11" s="1">
        <v>308</v>
      </c>
    </row>
    <row r="12" spans="1:3">
      <c r="A12" s="1" t="s">
        <v>11</v>
      </c>
      <c r="B12" s="1">
        <v>354</v>
      </c>
      <c r="C12" s="1">
        <v>109</v>
      </c>
    </row>
    <row r="13" spans="1:3">
      <c r="A13" s="1" t="s">
        <v>12</v>
      </c>
      <c r="B13" s="1">
        <v>372</v>
      </c>
      <c r="C13" s="1">
        <v>139</v>
      </c>
    </row>
    <row r="14" spans="1:3">
      <c r="A14" s="1" t="s">
        <v>13</v>
      </c>
      <c r="B14" s="1">
        <v>147</v>
      </c>
      <c r="C14" s="1">
        <v>28</v>
      </c>
    </row>
    <row r="15" spans="1:3">
      <c r="A15" s="1" t="s">
        <v>14</v>
      </c>
      <c r="B15" s="1">
        <f>SUM(B4:B14)</f>
        <v>4979</v>
      </c>
      <c r="C15" s="1">
        <f>SUM(C4:C14)</f>
        <v>8421</v>
      </c>
    </row>
    <row r="17" spans="1:3">
      <c r="A17" s="44" t="s">
        <v>72</v>
      </c>
      <c r="B17" s="44"/>
      <c r="C17" s="44"/>
    </row>
    <row r="18" spans="1:3">
      <c r="A18" s="5" t="s">
        <v>1</v>
      </c>
      <c r="B18" s="5" t="s">
        <v>2</v>
      </c>
      <c r="C18" s="5" t="s">
        <v>3</v>
      </c>
    </row>
    <row r="19" spans="1:3">
      <c r="A19" s="1" t="s">
        <v>4</v>
      </c>
      <c r="B19" s="3">
        <f t="shared" ref="B19:B29" si="0">B4/$B$15</f>
        <v>0.21349668608154249</v>
      </c>
      <c r="C19" s="3">
        <f t="shared" ref="C19:C29" si="1">C4/$C$15</f>
        <v>2.1375133594584966E-2</v>
      </c>
    </row>
    <row r="20" spans="1:3">
      <c r="A20" s="1" t="s">
        <v>71</v>
      </c>
      <c r="B20" s="3">
        <f t="shared" si="0"/>
        <v>0.12633058847158063</v>
      </c>
      <c r="C20" s="3">
        <f t="shared" si="1"/>
        <v>2.1256382852392827E-2</v>
      </c>
    </row>
    <row r="21" spans="1:3">
      <c r="A21" s="1" t="s">
        <v>5</v>
      </c>
      <c r="B21" s="3">
        <f t="shared" si="0"/>
        <v>1.0042177144004821E-3</v>
      </c>
      <c r="C21" s="3">
        <f t="shared" si="1"/>
        <v>0.42251514071962948</v>
      </c>
    </row>
    <row r="22" spans="1:3">
      <c r="A22" s="1" t="s">
        <v>6</v>
      </c>
      <c r="B22" s="3">
        <f t="shared" si="0"/>
        <v>2.8118096003213497E-3</v>
      </c>
      <c r="C22" s="3">
        <f t="shared" si="1"/>
        <v>0.18346989668685429</v>
      </c>
    </row>
    <row r="23" spans="1:3">
      <c r="A23" s="1" t="s">
        <v>7</v>
      </c>
      <c r="B23" s="3">
        <f t="shared" si="0"/>
        <v>7.3508736694115284E-2</v>
      </c>
      <c r="C23" s="3">
        <f t="shared" si="1"/>
        <v>0.24985156157225982</v>
      </c>
    </row>
    <row r="24" spans="1:3">
      <c r="A24" s="1" t="s">
        <v>8</v>
      </c>
      <c r="B24" s="3">
        <f t="shared" si="0"/>
        <v>4.8403293834103231E-2</v>
      </c>
      <c r="C24" s="3">
        <f t="shared" si="1"/>
        <v>1.0331314570716068E-2</v>
      </c>
    </row>
    <row r="25" spans="1:3">
      <c r="A25" s="1" t="s">
        <v>9</v>
      </c>
      <c r="B25" s="3">
        <f t="shared" si="0"/>
        <v>0.24020887728459531</v>
      </c>
      <c r="C25" s="3">
        <f t="shared" si="1"/>
        <v>2.1850136563353519E-2</v>
      </c>
    </row>
    <row r="26" spans="1:3">
      <c r="A26" s="1" t="s">
        <v>10</v>
      </c>
      <c r="B26" s="3">
        <f t="shared" si="0"/>
        <v>0.11889937738501707</v>
      </c>
      <c r="C26" s="3">
        <f t="shared" si="1"/>
        <v>3.657522859517872E-2</v>
      </c>
    </row>
    <row r="27" spans="1:3">
      <c r="A27" s="1" t="s">
        <v>11</v>
      </c>
      <c r="B27" s="3">
        <f t="shared" si="0"/>
        <v>7.1098614179554126E-2</v>
      </c>
      <c r="C27" s="3">
        <f t="shared" si="1"/>
        <v>1.2943830898943118E-2</v>
      </c>
    </row>
    <row r="28" spans="1:3">
      <c r="A28" s="1" t="s">
        <v>12</v>
      </c>
      <c r="B28" s="3">
        <f t="shared" si="0"/>
        <v>7.4713797951395863E-2</v>
      </c>
      <c r="C28" s="3">
        <f t="shared" si="1"/>
        <v>1.650635316470728E-2</v>
      </c>
    </row>
    <row r="29" spans="1:3">
      <c r="A29" s="1" t="s">
        <v>13</v>
      </c>
      <c r="B29" s="3">
        <f t="shared" si="0"/>
        <v>2.9524000803374171E-2</v>
      </c>
      <c r="C29" s="3">
        <f t="shared" si="1"/>
        <v>3.3250207813798837E-3</v>
      </c>
    </row>
    <row r="30" spans="1:3">
      <c r="A30" s="1" t="s">
        <v>14</v>
      </c>
      <c r="B30" s="4">
        <f>SUM(B19:B29)</f>
        <v>1</v>
      </c>
      <c r="C30" s="4">
        <f>SUM(C19:C29)</f>
        <v>1.0000000000000002</v>
      </c>
    </row>
  </sheetData>
  <mergeCells count="2">
    <mergeCell ref="A17:C17"/>
    <mergeCell ref="A2:C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36" sqref="B36"/>
    </sheetView>
  </sheetViews>
  <sheetFormatPr baseColWidth="10" defaultRowHeight="12" x14ac:dyDescent="0"/>
  <cols>
    <col min="1" max="1" width="36.1640625" style="1" customWidth="1"/>
    <col min="2" max="2" width="12.1640625" style="1" bestFit="1" customWidth="1"/>
    <col min="3" max="3" width="6.1640625" style="1" bestFit="1" customWidth="1"/>
    <col min="4" max="4" width="7" style="1" bestFit="1" customWidth="1"/>
    <col min="5" max="5" width="165.83203125" style="1" bestFit="1" customWidth="1"/>
    <col min="6" max="16384" width="10.83203125" style="1"/>
  </cols>
  <sheetData>
    <row r="1" spans="1:5">
      <c r="A1" s="25" t="s">
        <v>131</v>
      </c>
      <c r="B1" s="2"/>
      <c r="C1" s="2"/>
      <c r="D1" s="2"/>
      <c r="E1" s="2"/>
    </row>
    <row r="2" spans="1: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</row>
    <row r="3" spans="1:5">
      <c r="A3" s="1" t="s">
        <v>20</v>
      </c>
      <c r="B3" s="1">
        <v>11.7</v>
      </c>
      <c r="C3" s="1">
        <v>0.21099999999999999</v>
      </c>
      <c r="D3" s="1">
        <v>1.1339999999999999</v>
      </c>
      <c r="E3" s="1" t="s">
        <v>73</v>
      </c>
    </row>
    <row r="4" spans="1:5">
      <c r="A4" s="1" t="s">
        <v>74</v>
      </c>
      <c r="B4" s="1">
        <v>6.86</v>
      </c>
      <c r="C4" s="1">
        <v>0.17699999999999999</v>
      </c>
      <c r="D4" s="1">
        <v>2.1909999999999998</v>
      </c>
      <c r="E4" s="1" t="s">
        <v>75</v>
      </c>
    </row>
    <row r="5" spans="1:5">
      <c r="A5" s="1" t="s">
        <v>22</v>
      </c>
      <c r="B5" s="1">
        <v>6.72</v>
      </c>
      <c r="C5" s="1">
        <v>0.23100000000000001</v>
      </c>
      <c r="D5" s="1">
        <v>1.2130000000000001</v>
      </c>
      <c r="E5" s="1" t="s">
        <v>76</v>
      </c>
    </row>
    <row r="6" spans="1:5">
      <c r="A6" s="1" t="s">
        <v>77</v>
      </c>
      <c r="B6" s="1">
        <v>4.93</v>
      </c>
      <c r="C6" s="1">
        <v>0.16800000000000001</v>
      </c>
      <c r="D6" s="1">
        <v>0.42599999999999999</v>
      </c>
      <c r="E6" s="1" t="s">
        <v>78</v>
      </c>
    </row>
    <row r="7" spans="1:5">
      <c r="A7" s="1" t="s">
        <v>24</v>
      </c>
      <c r="B7" s="1">
        <v>4.43</v>
      </c>
      <c r="C7" s="1">
        <v>0.14099999999999999</v>
      </c>
      <c r="D7" s="1">
        <v>1.48</v>
      </c>
      <c r="E7" s="1" t="s">
        <v>79</v>
      </c>
    </row>
    <row r="8" spans="1:5">
      <c r="A8" s="1" t="s">
        <v>80</v>
      </c>
      <c r="B8" s="1">
        <v>4.3099999999999996</v>
      </c>
      <c r="C8" s="1">
        <v>0.20699999999999999</v>
      </c>
      <c r="D8" s="1">
        <v>1.2130000000000001</v>
      </c>
      <c r="E8" s="1" t="s">
        <v>81</v>
      </c>
    </row>
    <row r="9" spans="1:5">
      <c r="A9" s="1" t="s">
        <v>23</v>
      </c>
      <c r="B9" s="1">
        <v>4.3</v>
      </c>
      <c r="C9" s="1">
        <v>0.16400000000000001</v>
      </c>
      <c r="D9" s="1">
        <v>0.77500000000000002</v>
      </c>
      <c r="E9" s="1" t="s">
        <v>82</v>
      </c>
    </row>
    <row r="10" spans="1:5">
      <c r="A10" s="1" t="s">
        <v>83</v>
      </c>
      <c r="B10" s="1">
        <v>4.2699999999999996</v>
      </c>
      <c r="C10" s="1">
        <v>0.187</v>
      </c>
      <c r="D10" s="1">
        <v>1.3420000000000001</v>
      </c>
      <c r="E10" s="1" t="s">
        <v>84</v>
      </c>
    </row>
    <row r="11" spans="1:5">
      <c r="A11" s="1" t="s">
        <v>85</v>
      </c>
      <c r="B11" s="1">
        <v>4.0999999999999996</v>
      </c>
      <c r="C11" s="1">
        <v>0.2</v>
      </c>
      <c r="D11" s="1">
        <v>0.53500000000000003</v>
      </c>
      <c r="E11" s="1" t="s">
        <v>86</v>
      </c>
    </row>
    <row r="12" spans="1:5">
      <c r="A12" s="1" t="s">
        <v>21</v>
      </c>
      <c r="B12" s="1">
        <v>4.01</v>
      </c>
      <c r="C12" s="1">
        <v>0.184</v>
      </c>
      <c r="D12" s="1">
        <v>1.6040000000000001</v>
      </c>
      <c r="E12" s="1" t="s">
        <v>87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F40" sqref="F40"/>
    </sheetView>
  </sheetViews>
  <sheetFormatPr baseColWidth="10" defaultColWidth="8.83203125" defaultRowHeight="12" x14ac:dyDescent="0"/>
  <cols>
    <col min="1" max="1" width="8.5" style="5" bestFit="1" customWidth="1"/>
    <col min="2" max="2" width="6.33203125" style="5" bestFit="1" customWidth="1"/>
    <col min="3" max="3" width="11.83203125" style="5" bestFit="1" customWidth="1"/>
    <col min="4" max="9" width="6.33203125" style="5" bestFit="1" customWidth="1"/>
    <col min="10" max="12" width="6" style="5" bestFit="1" customWidth="1"/>
    <col min="13" max="15" width="8.83203125" style="5" bestFit="1" customWidth="1"/>
    <col min="16" max="16" width="8.1640625" style="5" bestFit="1" customWidth="1"/>
    <col min="17" max="17" width="5.1640625" style="5" bestFit="1" customWidth="1"/>
    <col min="18" max="18" width="8.83203125" style="5"/>
    <col min="19" max="19" width="21.6640625" style="5" bestFit="1" customWidth="1"/>
    <col min="20" max="16384" width="8.83203125" style="5"/>
  </cols>
  <sheetData>
    <row r="1" spans="1:19">
      <c r="A1" s="25" t="s">
        <v>133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ht="28">
      <c r="A2" s="7" t="s">
        <v>25</v>
      </c>
      <c r="B2" s="6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8" t="s">
        <v>37</v>
      </c>
      <c r="N2" s="8" t="s">
        <v>38</v>
      </c>
      <c r="O2" s="8" t="s">
        <v>39</v>
      </c>
      <c r="P2" s="8" t="s">
        <v>40</v>
      </c>
      <c r="Q2" s="8" t="s">
        <v>41</v>
      </c>
      <c r="R2" s="35" t="s">
        <v>151</v>
      </c>
      <c r="S2" s="35" t="s">
        <v>152</v>
      </c>
    </row>
    <row r="3" spans="1:19" ht="15">
      <c r="A3" s="45" t="s">
        <v>88</v>
      </c>
      <c r="B3" s="6" t="s">
        <v>42</v>
      </c>
      <c r="C3" s="6" t="s">
        <v>43</v>
      </c>
      <c r="D3" s="9">
        <v>18.09521484375</v>
      </c>
      <c r="E3" s="9">
        <v>18.068740844726562</v>
      </c>
      <c r="F3" s="9">
        <v>18.121688842773438</v>
      </c>
      <c r="G3" s="10"/>
      <c r="I3" s="6"/>
      <c r="J3" s="10"/>
      <c r="K3" s="6"/>
      <c r="L3" s="6"/>
      <c r="M3" s="6"/>
      <c r="N3" s="6"/>
      <c r="O3" s="6"/>
      <c r="P3" s="6"/>
      <c r="Q3" s="6"/>
    </row>
    <row r="4" spans="1:19" ht="15">
      <c r="A4" s="45"/>
      <c r="B4" s="6" t="s">
        <v>42</v>
      </c>
      <c r="C4" s="6" t="s">
        <v>2</v>
      </c>
      <c r="D4" s="9">
        <v>18.382761001586914</v>
      </c>
      <c r="E4" s="9">
        <v>18.348197937011719</v>
      </c>
      <c r="F4" s="9">
        <v>18.468667984008789</v>
      </c>
      <c r="G4" s="10"/>
      <c r="H4" s="6"/>
      <c r="I4" s="6"/>
      <c r="J4" s="10"/>
      <c r="K4" s="6"/>
      <c r="L4" s="6"/>
      <c r="M4" s="6"/>
      <c r="N4" s="6"/>
      <c r="O4" s="6"/>
      <c r="P4" s="6"/>
      <c r="Q4" s="6"/>
    </row>
    <row r="5" spans="1:19" ht="15">
      <c r="A5" s="45" t="s">
        <v>44</v>
      </c>
      <c r="B5" s="6" t="s">
        <v>42</v>
      </c>
      <c r="C5" s="6" t="s">
        <v>43</v>
      </c>
      <c r="D5" s="9">
        <v>24.6428459547285</v>
      </c>
      <c r="E5" s="9">
        <v>24.0611934028543</v>
      </c>
      <c r="F5" s="9">
        <v>23.680012943449199</v>
      </c>
      <c r="G5" s="10">
        <f>D5-AVERAGE($D$3:$F$3)</f>
        <v>6.5476311109785001</v>
      </c>
      <c r="H5" s="10">
        <f t="shared" ref="H5:I5" si="0">E5-AVERAGE($D$3:$F$3)</f>
        <v>5.9659785591043004</v>
      </c>
      <c r="I5" s="10">
        <f t="shared" si="0"/>
        <v>5.5847980996991993</v>
      </c>
      <c r="J5" s="10">
        <f>G5-(AVERAGE($G$5:$I$5))</f>
        <v>0.51482852105116717</v>
      </c>
      <c r="K5" s="10">
        <f t="shared" ref="K5:L6" si="1">H5-(AVERAGE($G$5:$I$5))</f>
        <v>-6.6824030823032565E-2</v>
      </c>
      <c r="L5" s="10">
        <f t="shared" si="1"/>
        <v>-0.44800449022813371</v>
      </c>
      <c r="M5" s="10">
        <f>2^(-J5)</f>
        <v>0.699876115233936</v>
      </c>
      <c r="N5" s="10">
        <f t="shared" ref="N5:O10" si="2">2^(-K5)</f>
        <v>1.0474083642507441</v>
      </c>
      <c r="O5" s="10">
        <f t="shared" si="2"/>
        <v>1.3641520806446377</v>
      </c>
      <c r="P5" s="10">
        <f>AVERAGE(M5:O5)</f>
        <v>1.0371455200431059</v>
      </c>
      <c r="Q5" s="10">
        <f>STDEV(M5:O5)</f>
        <v>0.33225687958867484</v>
      </c>
    </row>
    <row r="6" spans="1:19" ht="15">
      <c r="A6" s="45"/>
      <c r="B6" s="6" t="s">
        <v>42</v>
      </c>
      <c r="C6" s="6" t="s">
        <v>2</v>
      </c>
      <c r="D6" s="9">
        <v>22.905475692749</v>
      </c>
      <c r="E6" s="9">
        <v>23.376590805053699</v>
      </c>
      <c r="F6" s="9">
        <v>22.988423767089799</v>
      </c>
      <c r="G6" s="10">
        <f>D6-AVERAGE($D$4:$F$4)</f>
        <v>4.5056000518798598</v>
      </c>
      <c r="H6" s="10">
        <f t="shared" ref="H6:I6" si="3">E6-AVERAGE($D$4:$F$4)</f>
        <v>4.9767151641845579</v>
      </c>
      <c r="I6" s="10">
        <f t="shared" si="3"/>
        <v>4.5885481262206582</v>
      </c>
      <c r="J6" s="10">
        <f>G6-(AVERAGE($G$5:$I$5))</f>
        <v>-1.5272025380474732</v>
      </c>
      <c r="K6" s="10">
        <f t="shared" si="1"/>
        <v>-1.056087425742775</v>
      </c>
      <c r="L6" s="10">
        <f t="shared" si="1"/>
        <v>-1.4442544637066748</v>
      </c>
      <c r="M6" s="10">
        <f t="shared" ref="M6" si="4">2^(-J6)</f>
        <v>2.8822641065173444</v>
      </c>
      <c r="N6" s="10">
        <f t="shared" si="2"/>
        <v>2.0792848689234638</v>
      </c>
      <c r="O6" s="10">
        <f t="shared" si="2"/>
        <v>2.7212216337365538</v>
      </c>
      <c r="P6" s="10">
        <f t="shared" ref="P6" si="5">AVERAGE(M6:O6)</f>
        <v>2.5609235363924538</v>
      </c>
      <c r="Q6" s="10">
        <f t="shared" ref="Q6" si="6">STDEV(M6:O6)</f>
        <v>0.42481233975817911</v>
      </c>
      <c r="R6" s="5">
        <f>FTEST(M5:O5,M6:O6)</f>
        <v>0.75909079315697658</v>
      </c>
      <c r="S6" s="36">
        <f>TTEST(N5:P5,N6:P6,2,3)</f>
        <v>8.5844020564547225E-3</v>
      </c>
    </row>
    <row r="7" spans="1:19" ht="15">
      <c r="A7" s="45" t="s">
        <v>45</v>
      </c>
      <c r="B7" s="6" t="s">
        <v>42</v>
      </c>
      <c r="C7" s="6" t="s">
        <v>43</v>
      </c>
      <c r="D7" s="9">
        <v>24.605363845825195</v>
      </c>
      <c r="E7" s="9">
        <v>24.4128925323486</v>
      </c>
      <c r="F7" s="9">
        <v>24.556381607055702</v>
      </c>
      <c r="G7" s="10">
        <f>D7-AVERAGE($D$3:$F$3)</f>
        <v>6.5101490020751953</v>
      </c>
      <c r="H7" s="10">
        <f t="shared" ref="H7:I7" si="7">E7-AVERAGE($D$3:$F$3)</f>
        <v>6.3176776885986001</v>
      </c>
      <c r="I7" s="10">
        <f t="shared" si="7"/>
        <v>6.4611667633057017</v>
      </c>
      <c r="J7" s="10">
        <f>G7-(AVERAGE($G$7:$I$7))</f>
        <v>8.0484517415363221E-2</v>
      </c>
      <c r="K7" s="10">
        <f t="shared" ref="K7:L8" si="8">H7-(AVERAGE($G$7:$I$7))</f>
        <v>-0.11198679606123196</v>
      </c>
      <c r="L7" s="10">
        <f t="shared" si="8"/>
        <v>3.150227864586963E-2</v>
      </c>
      <c r="M7" s="10">
        <f>2^(-J7)</f>
        <v>0.94573997429340051</v>
      </c>
      <c r="N7" s="10">
        <f t="shared" si="2"/>
        <v>1.0807155109907731</v>
      </c>
      <c r="O7" s="10">
        <f t="shared" si="2"/>
        <v>0.97840095783897807</v>
      </c>
      <c r="P7" s="10">
        <f>AVERAGE(M7:O7)</f>
        <v>1.0016188143743838</v>
      </c>
      <c r="Q7" s="10">
        <f>STDEV(M7:O7)</f>
        <v>7.0419461253690099E-2</v>
      </c>
    </row>
    <row r="8" spans="1:19" ht="15">
      <c r="A8" s="45"/>
      <c r="B8" s="6" t="s">
        <v>42</v>
      </c>
      <c r="C8" s="6" t="s">
        <v>2</v>
      </c>
      <c r="D8" s="9">
        <v>23.279968109130898</v>
      </c>
      <c r="E8" s="9">
        <v>23.386334304809601</v>
      </c>
      <c r="F8" s="9">
        <v>23.249847106933601</v>
      </c>
      <c r="G8" s="10">
        <f>D8-AVERAGE($D$4:$F$4)</f>
        <v>4.8800924682617577</v>
      </c>
      <c r="H8" s="10">
        <f t="shared" ref="H8:I8" si="9">E8-AVERAGE($D$4:$F$4)</f>
        <v>4.9864586639404607</v>
      </c>
      <c r="I8" s="10">
        <f t="shared" si="9"/>
        <v>4.8499714660644599</v>
      </c>
      <c r="J8" s="10">
        <f t="shared" ref="J8" si="10">G8-(AVERAGE($G$7:$I$7))</f>
        <v>-1.5495720163980744</v>
      </c>
      <c r="K8" s="10">
        <f t="shared" si="8"/>
        <v>-1.4432058207193714</v>
      </c>
      <c r="L8" s="10">
        <f t="shared" si="8"/>
        <v>-1.5796930185953721</v>
      </c>
      <c r="M8" s="10">
        <f t="shared" ref="M8" si="11">2^(-J8)</f>
        <v>2.927302862204503</v>
      </c>
      <c r="N8" s="10">
        <f t="shared" si="2"/>
        <v>2.7192443945642535</v>
      </c>
      <c r="O8" s="10">
        <f t="shared" si="2"/>
        <v>2.9890624070493521</v>
      </c>
      <c r="P8" s="10">
        <f t="shared" ref="P8" si="12">AVERAGE(M8:O8)</f>
        <v>2.8785365546060362</v>
      </c>
      <c r="Q8" s="10">
        <f t="shared" ref="Q8" si="13">STDEV(M8:O8)</f>
        <v>0.14136496925668474</v>
      </c>
      <c r="R8" s="5">
        <f>FTEST(M7:O7,M8:O8)</f>
        <v>0.39761932875123945</v>
      </c>
      <c r="S8" s="36">
        <f>TTEST(M7:O7,M8:O8,2,2)</f>
        <v>3.2901904222613101E-5</v>
      </c>
    </row>
    <row r="9" spans="1:19" ht="15">
      <c r="A9" s="45" t="s">
        <v>46</v>
      </c>
      <c r="B9" s="6" t="s">
        <v>42</v>
      </c>
      <c r="C9" s="6" t="s">
        <v>43</v>
      </c>
      <c r="D9" s="9">
        <v>26.753422470092801</v>
      </c>
      <c r="E9" s="9">
        <v>26.842231750488281</v>
      </c>
      <c r="F9" s="9">
        <v>26.712827110290501</v>
      </c>
      <c r="G9" s="10">
        <f>D9-AVERAGE($D$3:$F$3)</f>
        <v>8.6582076263428007</v>
      </c>
      <c r="H9" s="10">
        <f t="shared" ref="H9:I9" si="14">E9-AVERAGE($D$3:$F$3)</f>
        <v>8.7470169067382812</v>
      </c>
      <c r="I9" s="10">
        <f t="shared" si="14"/>
        <v>8.6176122665405011</v>
      </c>
      <c r="J9" s="10">
        <f>G9-(AVERAGE($G$9:$I$9))</f>
        <v>-1.607130686439362E-2</v>
      </c>
      <c r="K9" s="10">
        <f t="shared" ref="K9:L10" si="15">H9-(AVERAGE($G$9:$I$9))</f>
        <v>7.2737973531086908E-2</v>
      </c>
      <c r="L9" s="10">
        <f t="shared" si="15"/>
        <v>-5.6666666666693288E-2</v>
      </c>
      <c r="M9" s="10">
        <f>2^(-J9)</f>
        <v>1.011202059442871</v>
      </c>
      <c r="N9" s="10">
        <f t="shared" si="2"/>
        <v>0.95083177838104005</v>
      </c>
      <c r="O9" s="10">
        <f t="shared" si="2"/>
        <v>1.040059933888497</v>
      </c>
      <c r="P9" s="10">
        <f>AVERAGE(M9:O9)</f>
        <v>1.000697923904136</v>
      </c>
      <c r="Q9" s="10">
        <f>STDEV(M9:O9)</f>
        <v>4.5532061027124815E-2</v>
      </c>
    </row>
    <row r="10" spans="1:19" ht="15">
      <c r="A10" s="45"/>
      <c r="B10" s="6" t="s">
        <v>42</v>
      </c>
      <c r="C10" s="6" t="s">
        <v>2</v>
      </c>
      <c r="D10" s="9">
        <v>24.229545974731401</v>
      </c>
      <c r="E10" s="9">
        <v>24.3355499267578</v>
      </c>
      <c r="F10" s="9">
        <v>24.655534744262699</v>
      </c>
      <c r="G10" s="10">
        <f>D10-AVERAGE($D$4:$F$4)</f>
        <v>5.8296703338622606</v>
      </c>
      <c r="H10" s="10">
        <f t="shared" ref="H10:I10" si="16">E10-AVERAGE($D$4:$F$4)</f>
        <v>5.9356742858886591</v>
      </c>
      <c r="I10" s="10">
        <f t="shared" si="16"/>
        <v>6.2556591033935582</v>
      </c>
      <c r="J10" s="10">
        <f t="shared" ref="J10" si="17">G10-(AVERAGE($G$9:$I$9))</f>
        <v>-2.8446085993449337</v>
      </c>
      <c r="K10" s="10">
        <f t="shared" si="15"/>
        <v>-2.7386046473185353</v>
      </c>
      <c r="L10" s="10">
        <f t="shared" si="15"/>
        <v>-2.4186198298136361</v>
      </c>
      <c r="M10" s="10">
        <f t="shared" ref="M10" si="18">2^(-J10)</f>
        <v>7.1831099534636973</v>
      </c>
      <c r="N10" s="10">
        <f t="shared" si="2"/>
        <v>6.6742450045544164</v>
      </c>
      <c r="O10" s="10">
        <f t="shared" si="2"/>
        <v>5.3465928944647727</v>
      </c>
      <c r="P10" s="10">
        <f t="shared" ref="P10" si="19">AVERAGE(M10:O10)</f>
        <v>6.4013159508276294</v>
      </c>
      <c r="Q10" s="10">
        <f t="shared" ref="Q10" si="20">STDEV(M10:O10)</f>
        <v>0.94819113488507722</v>
      </c>
      <c r="R10" s="5">
        <f>FTEST(M9:O9,M10:O10)</f>
        <v>4.6012151471555148E-3</v>
      </c>
      <c r="S10" s="36">
        <f>TTEST(M9:O9,M10:O10,2,3)</f>
        <v>9.9891809113858993E-3</v>
      </c>
    </row>
  </sheetData>
  <mergeCells count="4">
    <mergeCell ref="A9:A10"/>
    <mergeCell ref="A3:A4"/>
    <mergeCell ref="A5:A6"/>
    <mergeCell ref="A7:A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/>
  </sheetViews>
  <sheetFormatPr baseColWidth="10" defaultRowHeight="12" x14ac:dyDescent="0"/>
  <cols>
    <col min="1" max="7" width="10.83203125" style="1"/>
    <col min="8" max="8" width="16.83203125" style="1" bestFit="1" customWidth="1"/>
    <col min="9" max="9" width="9.6640625" style="1" bestFit="1" customWidth="1"/>
    <col min="10" max="10" width="7.1640625" style="1" customWidth="1"/>
    <col min="11" max="11" width="5.6640625" style="1" bestFit="1" customWidth="1"/>
    <col min="12" max="12" width="6" style="1" bestFit="1" customWidth="1"/>
    <col min="13" max="13" width="20.33203125" style="1" customWidth="1"/>
    <col min="14" max="14" width="6.1640625" style="1" customWidth="1"/>
    <col min="15" max="15" width="6.1640625" style="1" bestFit="1" customWidth="1"/>
    <col min="16" max="16" width="8.1640625" style="1" customWidth="1"/>
    <col min="17" max="17" width="5.6640625" style="1" bestFit="1" customWidth="1"/>
    <col min="18" max="18" width="6" style="1" bestFit="1" customWidth="1"/>
    <col min="19" max="19" width="20.33203125" style="1" bestFit="1" customWidth="1"/>
    <col min="20" max="20" width="5.1640625" style="1" customWidth="1"/>
    <col min="21" max="21" width="6.1640625" style="1" bestFit="1" customWidth="1"/>
    <col min="22" max="22" width="7.1640625" style="1" customWidth="1"/>
    <col min="23" max="23" width="5.6640625" style="1" bestFit="1" customWidth="1"/>
    <col min="24" max="24" width="6" style="1" bestFit="1" customWidth="1"/>
    <col min="25" max="25" width="20.33203125" style="1" bestFit="1" customWidth="1"/>
    <col min="26" max="16384" width="10.83203125" style="1"/>
  </cols>
  <sheetData>
    <row r="1" spans="1:25">
      <c r="A1" s="26" t="s">
        <v>154</v>
      </c>
      <c r="B1" s="7"/>
      <c r="C1" s="7"/>
      <c r="D1" s="7"/>
      <c r="E1" s="7"/>
      <c r="F1" s="7"/>
      <c r="G1" s="7"/>
    </row>
    <row r="2" spans="1:25">
      <c r="A2" s="22"/>
      <c r="B2" s="46" t="s">
        <v>50</v>
      </c>
      <c r="C2" s="46"/>
      <c r="D2" s="46"/>
      <c r="E2" s="6" t="s">
        <v>40</v>
      </c>
      <c r="F2" s="6" t="s">
        <v>41</v>
      </c>
      <c r="G2" s="35" t="s">
        <v>151</v>
      </c>
      <c r="H2" s="1" t="s">
        <v>152</v>
      </c>
      <c r="I2" s="44" t="s">
        <v>47</v>
      </c>
      <c r="J2" s="44"/>
      <c r="K2" s="44"/>
      <c r="L2" s="44"/>
      <c r="M2" s="44"/>
      <c r="O2" s="44" t="s">
        <v>48</v>
      </c>
      <c r="P2" s="44"/>
      <c r="Q2" s="44"/>
      <c r="R2" s="44"/>
      <c r="S2" s="44"/>
      <c r="U2" s="44" t="s">
        <v>49</v>
      </c>
      <c r="V2" s="44"/>
      <c r="W2" s="44"/>
      <c r="X2" s="44"/>
      <c r="Y2" s="44"/>
    </row>
    <row r="3" spans="1:25">
      <c r="A3" s="1" t="s">
        <v>53</v>
      </c>
      <c r="B3" s="12">
        <v>15.034675023298385</v>
      </c>
      <c r="C3" s="12">
        <v>11.255022131426626</v>
      </c>
      <c r="D3" s="12">
        <v>9.1947382631344894</v>
      </c>
      <c r="E3" s="12">
        <f>AVERAGE(B3:D3)</f>
        <v>11.8281451392865</v>
      </c>
      <c r="F3" s="12">
        <f>STDEV(B3:D3)</f>
        <v>2.9618520940928383</v>
      </c>
      <c r="G3" s="12"/>
      <c r="I3" s="46"/>
      <c r="J3" s="46"/>
      <c r="K3" s="15" t="s">
        <v>51</v>
      </c>
      <c r="L3" s="15" t="s">
        <v>52</v>
      </c>
      <c r="M3" s="1" t="s">
        <v>50</v>
      </c>
      <c r="O3" s="46"/>
      <c r="P3" s="46"/>
      <c r="Q3" s="15" t="s">
        <v>51</v>
      </c>
      <c r="R3" s="15" t="s">
        <v>52</v>
      </c>
      <c r="S3" s="1" t="s">
        <v>50</v>
      </c>
      <c r="U3" s="46"/>
      <c r="V3" s="46"/>
      <c r="W3" s="15" t="s">
        <v>51</v>
      </c>
      <c r="X3" s="15" t="s">
        <v>52</v>
      </c>
      <c r="Y3" s="1" t="s">
        <v>50</v>
      </c>
    </row>
    <row r="4" spans="1:25">
      <c r="A4" s="1" t="s">
        <v>56</v>
      </c>
      <c r="B4" s="12">
        <v>76.177353975643911</v>
      </c>
      <c r="C4" s="12">
        <v>78.600238418218439</v>
      </c>
      <c r="D4" s="12">
        <v>71.346017622736383</v>
      </c>
      <c r="E4" s="12">
        <f>AVERAGE(B4:D4)</f>
        <v>75.374536672199568</v>
      </c>
      <c r="F4" s="12">
        <f>STDEV(B4:D4)</f>
        <v>3.6931445347336869</v>
      </c>
      <c r="G4" s="12">
        <f>FTEST(B3:D3,B4:D4)</f>
        <v>0.78284964154457104</v>
      </c>
      <c r="H4" s="37">
        <f>TTEST(B3:D3,B4:D4,2,2)</f>
        <v>2.0284507560177089E-5</v>
      </c>
      <c r="I4" s="46" t="s">
        <v>54</v>
      </c>
      <c r="J4" s="1" t="s">
        <v>53</v>
      </c>
      <c r="K4" s="6">
        <v>356</v>
      </c>
      <c r="L4" s="6">
        <v>72</v>
      </c>
      <c r="M4" s="13">
        <f>L4/SUM(K4:L4)*100</f>
        <v>16.822429906542055</v>
      </c>
      <c r="O4" s="46" t="s">
        <v>54</v>
      </c>
      <c r="P4" s="1" t="s">
        <v>53</v>
      </c>
      <c r="Q4" s="6">
        <v>239</v>
      </c>
      <c r="R4" s="6">
        <v>36</v>
      </c>
      <c r="S4" s="13">
        <f>R4/SUM(Q4:R4)*100</f>
        <v>13.090909090909092</v>
      </c>
      <c r="U4" s="46" t="s">
        <v>54</v>
      </c>
      <c r="V4" s="1" t="s">
        <v>53</v>
      </c>
      <c r="W4" s="6">
        <v>240</v>
      </c>
      <c r="X4" s="6">
        <v>25</v>
      </c>
      <c r="Y4" s="13">
        <f>X4/SUM(W4:X4)*100</f>
        <v>9.433962264150944</v>
      </c>
    </row>
    <row r="5" spans="1:25">
      <c r="I5" s="46"/>
      <c r="J5" s="1" t="s">
        <v>56</v>
      </c>
      <c r="K5" s="6">
        <v>79</v>
      </c>
      <c r="L5" s="6">
        <v>253</v>
      </c>
      <c r="M5" s="13">
        <f>L5/SUM(K5:L5)*100</f>
        <v>76.204819277108442</v>
      </c>
      <c r="O5" s="46"/>
      <c r="P5" s="1" t="s">
        <v>56</v>
      </c>
      <c r="Q5" s="6">
        <v>59</v>
      </c>
      <c r="R5" s="6">
        <v>247</v>
      </c>
      <c r="S5" s="13">
        <f>R5/SUM(Q5:R5)*100</f>
        <v>80.718954248366018</v>
      </c>
      <c r="U5" s="46"/>
      <c r="V5" s="1" t="s">
        <v>56</v>
      </c>
      <c r="W5" s="6">
        <v>85</v>
      </c>
      <c r="X5" s="6">
        <v>197</v>
      </c>
      <c r="Y5" s="13">
        <f>X5/SUM(W5:X5)*100</f>
        <v>69.858156028368796</v>
      </c>
    </row>
    <row r="7" spans="1:25">
      <c r="B7" s="13"/>
      <c r="I7" s="46" t="s">
        <v>58</v>
      </c>
      <c r="J7" s="46"/>
      <c r="K7" s="46"/>
      <c r="L7" s="46"/>
      <c r="M7" s="46"/>
      <c r="O7" s="46" t="s">
        <v>59</v>
      </c>
      <c r="P7" s="46"/>
      <c r="Q7" s="46"/>
      <c r="R7" s="46"/>
      <c r="S7" s="46"/>
      <c r="U7" s="44" t="s">
        <v>60</v>
      </c>
      <c r="V7" s="44"/>
      <c r="W7" s="44"/>
      <c r="X7" s="44"/>
      <c r="Y7" s="44"/>
    </row>
    <row r="8" spans="1:25">
      <c r="B8" s="13"/>
      <c r="E8" s="12"/>
      <c r="F8" s="12"/>
      <c r="G8" s="12"/>
      <c r="I8" s="46"/>
      <c r="J8" s="46"/>
      <c r="K8" s="15" t="s">
        <v>51</v>
      </c>
      <c r="L8" s="15" t="s">
        <v>52</v>
      </c>
      <c r="M8" s="1" t="s">
        <v>50</v>
      </c>
      <c r="O8" s="46"/>
      <c r="P8" s="46"/>
      <c r="Q8" s="15" t="s">
        <v>51</v>
      </c>
      <c r="R8" s="15" t="s">
        <v>52</v>
      </c>
      <c r="S8" s="1" t="s">
        <v>50</v>
      </c>
      <c r="U8" s="46"/>
      <c r="V8" s="46"/>
      <c r="W8" s="15" t="s">
        <v>51</v>
      </c>
      <c r="X8" s="15" t="s">
        <v>52</v>
      </c>
      <c r="Y8" s="1" t="s">
        <v>50</v>
      </c>
    </row>
    <row r="9" spans="1:25">
      <c r="B9" s="13"/>
      <c r="E9" s="12"/>
      <c r="F9" s="12"/>
      <c r="G9" s="12"/>
      <c r="I9" s="46" t="s">
        <v>54</v>
      </c>
      <c r="J9" s="1" t="s">
        <v>53</v>
      </c>
      <c r="K9" s="6">
        <v>360</v>
      </c>
      <c r="L9" s="6">
        <v>63</v>
      </c>
      <c r="M9" s="13">
        <f>L9/SUM(K9:L9)*100</f>
        <v>14.893617021276595</v>
      </c>
      <c r="O9" s="46" t="s">
        <v>54</v>
      </c>
      <c r="P9" s="1" t="s">
        <v>53</v>
      </c>
      <c r="Q9" s="6">
        <v>198</v>
      </c>
      <c r="R9" s="6">
        <v>22</v>
      </c>
      <c r="S9" s="13">
        <f>R9/SUM(Q9:R9)*100</f>
        <v>10</v>
      </c>
      <c r="U9" s="46" t="s">
        <v>54</v>
      </c>
      <c r="V9" s="1" t="s">
        <v>53</v>
      </c>
      <c r="W9" s="6">
        <v>259</v>
      </c>
      <c r="X9" s="6">
        <v>29</v>
      </c>
      <c r="Y9" s="13">
        <f>X9/SUM(W9:X9)*100</f>
        <v>10.069444444444445</v>
      </c>
    </row>
    <row r="10" spans="1:25">
      <c r="I10" s="46"/>
      <c r="J10" s="1" t="s">
        <v>56</v>
      </c>
      <c r="K10" s="6">
        <v>61</v>
      </c>
      <c r="L10" s="6">
        <v>225</v>
      </c>
      <c r="M10" s="13">
        <f>L10/SUM(K10:L10)*100</f>
        <v>78.671328671328666</v>
      </c>
      <c r="O10" s="46"/>
      <c r="P10" s="1" t="s">
        <v>56</v>
      </c>
      <c r="Q10" s="6">
        <v>64</v>
      </c>
      <c r="R10" s="6">
        <v>236</v>
      </c>
      <c r="S10" s="13">
        <f>R10/SUM(Q10:R10)*100</f>
        <v>78.666666666666657</v>
      </c>
      <c r="U10" s="46"/>
      <c r="V10" s="1" t="s">
        <v>56</v>
      </c>
      <c r="W10" s="6">
        <v>73</v>
      </c>
      <c r="X10" s="6">
        <v>198</v>
      </c>
      <c r="Y10" s="13">
        <f>X10/SUM(W10:X10)*100</f>
        <v>73.062730627306266</v>
      </c>
    </row>
    <row r="12" spans="1:25">
      <c r="E12" s="13"/>
      <c r="I12" s="46" t="s">
        <v>61</v>
      </c>
      <c r="J12" s="46"/>
      <c r="K12" s="46"/>
      <c r="L12" s="46"/>
      <c r="M12" s="46"/>
      <c r="O12" s="46" t="s">
        <v>62</v>
      </c>
      <c r="P12" s="46"/>
      <c r="Q12" s="46"/>
      <c r="R12" s="46"/>
      <c r="S12" s="46"/>
      <c r="U12" s="46" t="s">
        <v>132</v>
      </c>
      <c r="V12" s="46"/>
      <c r="W12" s="46"/>
      <c r="X12" s="46"/>
      <c r="Y12" s="46"/>
    </row>
    <row r="13" spans="1:25">
      <c r="E13" s="13"/>
      <c r="I13" s="46"/>
      <c r="J13" s="46"/>
      <c r="K13" s="15" t="s">
        <v>51</v>
      </c>
      <c r="L13" s="15" t="s">
        <v>52</v>
      </c>
      <c r="M13" s="1" t="s">
        <v>50</v>
      </c>
      <c r="O13" s="46"/>
      <c r="P13" s="46"/>
      <c r="Q13" s="15" t="s">
        <v>51</v>
      </c>
      <c r="R13" s="15" t="s">
        <v>52</v>
      </c>
      <c r="S13" s="1" t="s">
        <v>50</v>
      </c>
      <c r="U13" s="46"/>
      <c r="V13" s="46"/>
      <c r="W13" s="15" t="s">
        <v>51</v>
      </c>
      <c r="X13" s="15" t="s">
        <v>52</v>
      </c>
      <c r="Y13" s="1" t="s">
        <v>50</v>
      </c>
    </row>
    <row r="14" spans="1:25">
      <c r="I14" s="46" t="s">
        <v>54</v>
      </c>
      <c r="J14" s="1" t="s">
        <v>53</v>
      </c>
      <c r="K14" s="6">
        <v>317</v>
      </c>
      <c r="L14" s="6">
        <v>49</v>
      </c>
      <c r="M14" s="13">
        <f>L14/SUM(K14:L14)*100</f>
        <v>13.387978142076504</v>
      </c>
      <c r="O14" s="46" t="s">
        <v>54</v>
      </c>
      <c r="P14" s="1" t="s">
        <v>53</v>
      </c>
      <c r="Q14" s="6">
        <v>159</v>
      </c>
      <c r="R14" s="6">
        <v>19</v>
      </c>
      <c r="S14" s="13">
        <f>R14/SUM(Q14:R14)*100</f>
        <v>10.674157303370785</v>
      </c>
      <c r="U14" s="46" t="s">
        <v>54</v>
      </c>
      <c r="V14" s="1" t="s">
        <v>53</v>
      </c>
      <c r="W14" s="6">
        <v>182</v>
      </c>
      <c r="X14" s="6">
        <v>16</v>
      </c>
      <c r="Y14" s="13">
        <f>X14/SUM(W14:X14)*100</f>
        <v>8.0808080808080813</v>
      </c>
    </row>
    <row r="15" spans="1:25">
      <c r="I15" s="46"/>
      <c r="J15" s="1" t="s">
        <v>56</v>
      </c>
      <c r="K15" s="6">
        <v>98</v>
      </c>
      <c r="L15" s="6">
        <v>274</v>
      </c>
      <c r="M15" s="13">
        <f>L15/SUM(K15:L15)*100</f>
        <v>73.655913978494624</v>
      </c>
      <c r="O15" s="46"/>
      <c r="P15" s="1" t="s">
        <v>56</v>
      </c>
      <c r="Q15" s="6">
        <v>100</v>
      </c>
      <c r="R15" s="6">
        <v>324</v>
      </c>
      <c r="S15" s="13">
        <f>R15/SUM(Q15:R15)*100</f>
        <v>76.415094339622641</v>
      </c>
      <c r="U15" s="46"/>
      <c r="V15" s="1" t="s">
        <v>56</v>
      </c>
      <c r="W15" s="6">
        <v>106</v>
      </c>
      <c r="X15" s="6">
        <v>261</v>
      </c>
      <c r="Y15" s="13">
        <f>X15/SUM(W15:X15)*100</f>
        <v>71.117166212534059</v>
      </c>
    </row>
    <row r="17" spans="2:25">
      <c r="K17" s="46" t="s">
        <v>63</v>
      </c>
      <c r="L17" s="6" t="s">
        <v>55</v>
      </c>
      <c r="M17" s="13">
        <f>AVERAGE(M4,M9,M14)</f>
        <v>15.034675023298385</v>
      </c>
      <c r="Q17" s="46" t="s">
        <v>63</v>
      </c>
      <c r="R17" s="6" t="s">
        <v>55</v>
      </c>
      <c r="S17" s="13">
        <f>AVERAGE(S4,S9,S14)</f>
        <v>11.255022131426626</v>
      </c>
      <c r="W17" s="46" t="s">
        <v>63</v>
      </c>
      <c r="X17" s="6" t="s">
        <v>55</v>
      </c>
      <c r="Y17" s="13">
        <f>AVERAGE(Y4,Y9,Y14)</f>
        <v>9.1947382631344894</v>
      </c>
    </row>
    <row r="18" spans="2:25">
      <c r="K18" s="46"/>
      <c r="L18" s="6" t="s">
        <v>57</v>
      </c>
      <c r="M18" s="13">
        <f>AVERAGE(M5,M10,M15)</f>
        <v>76.177353975643911</v>
      </c>
      <c r="Q18" s="46"/>
      <c r="R18" s="6" t="s">
        <v>57</v>
      </c>
      <c r="S18" s="13">
        <f>AVERAGE(S5,S10,S15)</f>
        <v>78.600238418218439</v>
      </c>
      <c r="W18" s="46"/>
      <c r="X18" s="6" t="s">
        <v>57</v>
      </c>
      <c r="Y18" s="13">
        <f>AVERAGE(Y5,Y10,Y15)</f>
        <v>71.346017622736383</v>
      </c>
    </row>
    <row r="20" spans="2:25">
      <c r="M20" s="11"/>
      <c r="S20" s="12"/>
      <c r="Y20" s="12"/>
    </row>
    <row r="21" spans="2:25">
      <c r="B21" s="13"/>
      <c r="C21" s="13"/>
      <c r="D21" s="13"/>
      <c r="E21" s="13"/>
      <c r="F21" s="13"/>
      <c r="G21" s="13"/>
      <c r="H21" s="13"/>
      <c r="I21" s="13"/>
      <c r="J21" s="13"/>
      <c r="M21" s="11"/>
      <c r="S21" s="12"/>
      <c r="Y21" s="12"/>
    </row>
    <row r="22" spans="2:25">
      <c r="B22" s="13"/>
      <c r="C22" s="13"/>
      <c r="D22" s="13"/>
      <c r="E22" s="13"/>
      <c r="F22" s="13"/>
      <c r="G22" s="13"/>
      <c r="H22" s="13"/>
      <c r="I22" s="13"/>
      <c r="J22" s="13"/>
      <c r="K22" s="6"/>
      <c r="L22" s="6"/>
      <c r="M22" s="13"/>
    </row>
  </sheetData>
  <mergeCells count="31">
    <mergeCell ref="B2:D2"/>
    <mergeCell ref="I2:M2"/>
    <mergeCell ref="O2:S2"/>
    <mergeCell ref="U2:Y2"/>
    <mergeCell ref="I3:J3"/>
    <mergeCell ref="O3:P3"/>
    <mergeCell ref="U3:V3"/>
    <mergeCell ref="I4:I5"/>
    <mergeCell ref="O4:O5"/>
    <mergeCell ref="U4:U5"/>
    <mergeCell ref="I7:M7"/>
    <mergeCell ref="O7:S7"/>
    <mergeCell ref="U7:Y7"/>
    <mergeCell ref="I8:J8"/>
    <mergeCell ref="O8:P8"/>
    <mergeCell ref="U8:V8"/>
    <mergeCell ref="I9:I10"/>
    <mergeCell ref="O9:O10"/>
    <mergeCell ref="U9:U10"/>
    <mergeCell ref="W17:W18"/>
    <mergeCell ref="I12:M12"/>
    <mergeCell ref="O12:S12"/>
    <mergeCell ref="U12:Y12"/>
    <mergeCell ref="I13:J13"/>
    <mergeCell ref="O13:P13"/>
    <mergeCell ref="U13:V13"/>
    <mergeCell ref="I14:I15"/>
    <mergeCell ref="O14:O15"/>
    <mergeCell ref="U14:U15"/>
    <mergeCell ref="K17:K18"/>
    <mergeCell ref="Q17:Q1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I24" sqref="I24"/>
    </sheetView>
  </sheetViews>
  <sheetFormatPr baseColWidth="10" defaultRowHeight="12" x14ac:dyDescent="0"/>
  <cols>
    <col min="1" max="1" width="6.5" style="1" bestFit="1" customWidth="1"/>
    <col min="2" max="2" width="12.1640625" style="1" bestFit="1" customWidth="1"/>
    <col min="3" max="5" width="6.5" style="1" bestFit="1" customWidth="1"/>
    <col min="6" max="6" width="6.33203125" style="1" bestFit="1" customWidth="1"/>
    <col min="7" max="8" width="6.1640625" style="1" bestFit="1" customWidth="1"/>
    <col min="9" max="11" width="12" style="1" bestFit="1" customWidth="1"/>
    <col min="12" max="12" width="8.5" style="1" bestFit="1" customWidth="1"/>
    <col min="13" max="13" width="5.83203125" style="1" bestFit="1" customWidth="1"/>
    <col min="14" max="16384" width="10.83203125" style="1"/>
  </cols>
  <sheetData>
    <row r="1" spans="1:15">
      <c r="A1" s="27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5" s="14" customFormat="1" ht="14">
      <c r="A2" s="14" t="s">
        <v>25</v>
      </c>
      <c r="B2" s="14" t="s">
        <v>64</v>
      </c>
      <c r="C2" s="14" t="s">
        <v>28</v>
      </c>
      <c r="D2" s="14" t="s">
        <v>29</v>
      </c>
      <c r="E2" s="14" t="s">
        <v>30</v>
      </c>
      <c r="F2" s="14" t="s">
        <v>31</v>
      </c>
      <c r="G2" s="14" t="s">
        <v>32</v>
      </c>
      <c r="H2" s="14" t="s">
        <v>33</v>
      </c>
      <c r="I2" s="17" t="s">
        <v>95</v>
      </c>
      <c r="J2" s="17" t="s">
        <v>96</v>
      </c>
      <c r="K2" s="17" t="s">
        <v>97</v>
      </c>
      <c r="L2" s="17" t="s">
        <v>40</v>
      </c>
      <c r="M2" s="17" t="s">
        <v>41</v>
      </c>
      <c r="N2" s="14" t="s">
        <v>151</v>
      </c>
      <c r="O2" s="14" t="s">
        <v>152</v>
      </c>
    </row>
    <row r="3" spans="1:15" ht="15">
      <c r="A3" s="47" t="s">
        <v>65</v>
      </c>
      <c r="B3" s="1" t="s">
        <v>89</v>
      </c>
      <c r="C3" s="18">
        <v>33.930942535400398</v>
      </c>
      <c r="D3" s="18">
        <v>33.639801025390597</v>
      </c>
      <c r="E3" s="18">
        <v>32.9492378234863</v>
      </c>
      <c r="F3" s="12">
        <f>AVERAGE(C3:E3)-LOG(50,2)</f>
        <v>27.862804271651036</v>
      </c>
      <c r="G3" s="12"/>
      <c r="H3" s="12"/>
      <c r="I3" s="12"/>
      <c r="J3" s="12"/>
      <c r="K3" s="12"/>
      <c r="L3" s="12"/>
      <c r="M3" s="12"/>
    </row>
    <row r="4" spans="1:15" ht="15">
      <c r="A4" s="47"/>
      <c r="B4" s="1" t="s">
        <v>90</v>
      </c>
      <c r="C4" s="18">
        <v>41.0252685546875</v>
      </c>
      <c r="D4" s="18">
        <v>42.069057464599602</v>
      </c>
      <c r="E4" s="18">
        <v>41.897689819335902</v>
      </c>
      <c r="F4" s="12">
        <f>$F$3-C4</f>
        <v>-13.162464283036464</v>
      </c>
      <c r="G4" s="12">
        <f t="shared" ref="G4:H4" si="0">$F$3-D4</f>
        <v>-14.206253192948566</v>
      </c>
      <c r="H4" s="12">
        <f t="shared" si="0"/>
        <v>-14.034885547684866</v>
      </c>
      <c r="I4" s="11">
        <f>100*2^F4</f>
        <v>1.0906952805686694E-2</v>
      </c>
      <c r="J4" s="11">
        <f t="shared" ref="J4:K4" si="1">100*2^G4</f>
        <v>5.2904384115060269E-3</v>
      </c>
      <c r="K4" s="11">
        <f t="shared" si="1"/>
        <v>5.9576977215069554E-3</v>
      </c>
      <c r="L4" s="11">
        <f>AVERAGE(I4:K4)</f>
        <v>7.3850296462332253E-3</v>
      </c>
      <c r="M4" s="11">
        <f>STDEV(I4:K4)</f>
        <v>3.0682675571919666E-3</v>
      </c>
    </row>
    <row r="5" spans="1:15" ht="15">
      <c r="A5" s="47"/>
      <c r="B5" s="1" t="s">
        <v>91</v>
      </c>
      <c r="C5" s="18">
        <v>41.237926483154297</v>
      </c>
      <c r="D5" s="18">
        <v>41.641185760497997</v>
      </c>
      <c r="E5" s="18">
        <v>41.376457214355469</v>
      </c>
      <c r="F5" s="12">
        <f>$F$3-C5</f>
        <v>-13.37512221150326</v>
      </c>
      <c r="G5" s="12">
        <f t="shared" ref="G5" si="2">$F$3-D5</f>
        <v>-13.778381488846961</v>
      </c>
      <c r="H5" s="12">
        <f t="shared" ref="H5" si="3">$F$3-E5</f>
        <v>-13.513652942704432</v>
      </c>
      <c r="I5" s="11">
        <f>100*2^F5</f>
        <v>9.412110531006818E-3</v>
      </c>
      <c r="J5" s="11">
        <f t="shared" ref="J5" si="4">100*2^G5</f>
        <v>7.1169494337486169E-3</v>
      </c>
      <c r="K5" s="11">
        <f t="shared" ref="K5" si="5">100*2^H5</f>
        <v>8.5503740340903429E-3</v>
      </c>
      <c r="L5" s="11">
        <f>AVERAGE(I5:K5)</f>
        <v>8.3598113329485923E-3</v>
      </c>
      <c r="M5" s="11">
        <f>STDEV(I5:K5)</f>
        <v>1.1593863561779989E-3</v>
      </c>
    </row>
    <row r="6" spans="1:15" ht="15">
      <c r="A6" s="47"/>
      <c r="B6" s="1" t="s">
        <v>92</v>
      </c>
      <c r="C6" s="18">
        <v>33.849388493014303</v>
      </c>
      <c r="D6" s="18">
        <v>33.5934098931032</v>
      </c>
      <c r="E6" s="18">
        <v>32.9600127649203</v>
      </c>
      <c r="F6" s="12">
        <f>AVERAGE(C6:E6)-LOG(50,2)</f>
        <v>27.823747527237877</v>
      </c>
      <c r="G6" s="12"/>
      <c r="H6" s="12"/>
      <c r="I6" s="12"/>
      <c r="J6" s="12"/>
      <c r="K6" s="12"/>
      <c r="L6" s="12"/>
      <c r="M6" s="12"/>
    </row>
    <row r="7" spans="1:15" ht="15">
      <c r="A7" s="47"/>
      <c r="B7" s="1" t="s">
        <v>93</v>
      </c>
      <c r="C7" s="18">
        <v>41.2256469726562</v>
      </c>
      <c r="D7" s="18">
        <v>41.806339263916001</v>
      </c>
      <c r="E7" s="18">
        <v>41.524993896484403</v>
      </c>
      <c r="F7" s="12">
        <f>$F$6-C7</f>
        <v>-13.401899445418323</v>
      </c>
      <c r="G7" s="12">
        <f t="shared" ref="G7:H7" si="6">$F$6-D7</f>
        <v>-13.982591736678124</v>
      </c>
      <c r="H7" s="12">
        <f t="shared" si="6"/>
        <v>-13.701246369246526</v>
      </c>
      <c r="I7" s="11">
        <f>100*2^F7</f>
        <v>9.2390276758541386E-3</v>
      </c>
      <c r="J7" s="11">
        <f t="shared" ref="J7:J8" si="7">100*2^G7</f>
        <v>6.1776097559402719E-3</v>
      </c>
      <c r="K7" s="11">
        <f t="shared" ref="K7:K8" si="8">100*2^H7</f>
        <v>7.5078202249359242E-3</v>
      </c>
      <c r="L7" s="11">
        <f>AVERAGE(I7:K7)</f>
        <v>7.6414858855767777E-3</v>
      </c>
      <c r="M7" s="11">
        <f>STDEV(I7:K7)</f>
        <v>1.535079737902352E-3</v>
      </c>
      <c r="N7" s="1">
        <f>FTEST(I4:K4,I7:K7)</f>
        <v>0.400394653477816</v>
      </c>
      <c r="O7" s="1">
        <f>TTEST(I4:K4,I7:K7,2,2)</f>
        <v>0.90323446236850835</v>
      </c>
    </row>
    <row r="8" spans="1:15" ht="15">
      <c r="A8" s="47"/>
      <c r="B8" s="1" t="s">
        <v>94</v>
      </c>
      <c r="C8" s="18">
        <v>41.405544281005859</v>
      </c>
      <c r="D8" s="18">
        <v>41.032520294189503</v>
      </c>
      <c r="E8" s="18">
        <v>40.788288116455078</v>
      </c>
      <c r="F8" s="12">
        <f>$F$6-C8</f>
        <v>-13.581796753767982</v>
      </c>
      <c r="G8" s="12">
        <f t="shared" ref="G8" si="9">$F$6-D8</f>
        <v>-13.208772766951625</v>
      </c>
      <c r="H8" s="12">
        <f t="shared" ref="H8" si="10">$F$6-E8</f>
        <v>-12.964540589217201</v>
      </c>
      <c r="I8" s="11">
        <f>100*2^F8</f>
        <v>8.1558979319323825E-3</v>
      </c>
      <c r="J8" s="11">
        <f t="shared" si="7"/>
        <v>1.0562414129520664E-2</v>
      </c>
      <c r="K8" s="11">
        <f t="shared" si="8"/>
        <v>1.2510780445938228E-2</v>
      </c>
      <c r="L8" s="11">
        <f>AVERAGE(I8:K8)</f>
        <v>1.0409697502463759E-2</v>
      </c>
      <c r="M8" s="11">
        <f>STDEV(I8:K8)</f>
        <v>2.1814541489183761E-3</v>
      </c>
      <c r="N8" s="1">
        <f>FTEST(C5:E5,C8:E8)</f>
        <v>0.60572948249031211</v>
      </c>
      <c r="O8" s="1">
        <f>TTEST(C5:E5,C8:E8,2,2)</f>
        <v>0.18571594847376174</v>
      </c>
    </row>
    <row r="9" spans="1:15" ht="15">
      <c r="A9" s="47" t="s">
        <v>98</v>
      </c>
      <c r="B9" s="1" t="s">
        <v>89</v>
      </c>
      <c r="C9" s="18">
        <v>32.653694152832031</v>
      </c>
      <c r="D9" s="18">
        <v>32.780319213867188</v>
      </c>
      <c r="E9" s="18">
        <v>33.161811828613281</v>
      </c>
      <c r="F9" s="12">
        <f>AVERAGE(C9:E9)-LOG(50,2)</f>
        <v>27.221418875329441</v>
      </c>
      <c r="G9" s="12"/>
      <c r="H9" s="12"/>
      <c r="I9" s="12"/>
      <c r="J9" s="12"/>
      <c r="K9" s="12"/>
      <c r="L9" s="12"/>
      <c r="M9" s="12"/>
    </row>
    <row r="10" spans="1:15" ht="15">
      <c r="A10" s="47"/>
      <c r="B10" s="1" t="s">
        <v>90</v>
      </c>
      <c r="C10" s="18">
        <v>41.145603179931598</v>
      </c>
      <c r="D10" s="18">
        <v>41.176036834716797</v>
      </c>
      <c r="E10" s="18">
        <v>40.440380096435497</v>
      </c>
      <c r="F10" s="12">
        <f>$F$9-C10</f>
        <v>-13.924184304602157</v>
      </c>
      <c r="G10" s="12">
        <f t="shared" ref="G10:H10" si="11">$F$9-D10</f>
        <v>-13.954617959387356</v>
      </c>
      <c r="H10" s="12">
        <f t="shared" si="11"/>
        <v>-13.218961221106056</v>
      </c>
      <c r="I10" s="11">
        <f>100*2^F10</f>
        <v>6.4328416228362851E-3</v>
      </c>
      <c r="J10" s="11">
        <f t="shared" ref="J10:J11" si="12">100*2^G10</f>
        <v>6.2985621086777471E-3</v>
      </c>
      <c r="K10" s="11">
        <f t="shared" ref="K10:K11" si="13">100*2^H10</f>
        <v>1.0488084094882243E-2</v>
      </c>
      <c r="L10" s="11">
        <f>AVERAGE(I10:K10)</f>
        <v>7.7398292754654249E-3</v>
      </c>
      <c r="M10" s="11">
        <f>STDEV(I10:K10)</f>
        <v>2.3810052837649242E-3</v>
      </c>
    </row>
    <row r="11" spans="1:15" ht="15">
      <c r="A11" s="47"/>
      <c r="B11" s="1" t="s">
        <v>91</v>
      </c>
      <c r="C11" s="18">
        <v>40.949398040771484</v>
      </c>
      <c r="D11" s="18">
        <v>41.457561492919922</v>
      </c>
      <c r="E11" s="18">
        <v>42.895271301269531</v>
      </c>
      <c r="F11" s="12">
        <f>$F$9-C11</f>
        <v>-13.727979165442044</v>
      </c>
      <c r="G11" s="12">
        <f t="shared" ref="G11" si="14">$F$9-D11</f>
        <v>-14.236142617590481</v>
      </c>
      <c r="H11" s="12">
        <f t="shared" ref="H11" si="15">$F$9-E11</f>
        <v>-15.67385242594009</v>
      </c>
      <c r="I11" s="11">
        <f>100*2^F11</f>
        <v>7.3699830892386704E-3</v>
      </c>
      <c r="J11" s="11">
        <f t="shared" si="12"/>
        <v>5.1819599194484209E-3</v>
      </c>
      <c r="K11" s="11">
        <f t="shared" si="13"/>
        <v>1.9129352593582362E-3</v>
      </c>
      <c r="L11" s="11">
        <f>AVERAGE(I11:K11)</f>
        <v>4.8216260893484426E-3</v>
      </c>
      <c r="M11" s="11">
        <f>STDEV(I11:K11)</f>
        <v>2.746310817485264E-3</v>
      </c>
    </row>
    <row r="12" spans="1:15" ht="15">
      <c r="A12" s="47"/>
      <c r="B12" s="1" t="s">
        <v>92</v>
      </c>
      <c r="C12" s="18">
        <v>32.653694152832031</v>
      </c>
      <c r="D12" s="18">
        <v>32.780319213867188</v>
      </c>
      <c r="E12" s="18">
        <v>33.161811828613281</v>
      </c>
      <c r="F12" s="12">
        <f>AVERAGE(C12:E12)-LOG(50,2)</f>
        <v>27.221418875329441</v>
      </c>
      <c r="G12" s="12"/>
      <c r="H12" s="12"/>
      <c r="I12" s="12"/>
      <c r="J12" s="12"/>
      <c r="K12" s="12"/>
      <c r="L12" s="12"/>
      <c r="M12" s="12"/>
    </row>
    <row r="13" spans="1:15" ht="15">
      <c r="A13" s="47"/>
      <c r="B13" s="1" t="s">
        <v>93</v>
      </c>
      <c r="C13" s="18">
        <v>40.741828918457003</v>
      </c>
      <c r="D13" s="18">
        <v>40.764919281005902</v>
      </c>
      <c r="E13" s="18">
        <v>40.523136138916001</v>
      </c>
      <c r="F13" s="12">
        <f>$F$12-C13</f>
        <v>-13.520410043127562</v>
      </c>
      <c r="G13" s="12">
        <f t="shared" ref="G13:H13" si="16">$F$12-D13</f>
        <v>-13.543500405676461</v>
      </c>
      <c r="H13" s="12">
        <f t="shared" si="16"/>
        <v>-13.301717263586561</v>
      </c>
      <c r="I13" s="11">
        <f>100*2^F13</f>
        <v>8.5104205829045019E-3</v>
      </c>
      <c r="J13" s="11">
        <f t="shared" ref="J13:J14" si="17">100*2^G13</f>
        <v>8.3752953592309311E-3</v>
      </c>
      <c r="K13" s="11">
        <f t="shared" ref="K13:K14" si="18">100*2^H13</f>
        <v>9.9033951927496849E-3</v>
      </c>
      <c r="L13" s="11">
        <f>AVERAGE(I13:K13)</f>
        <v>8.9297037116283732E-3</v>
      </c>
      <c r="M13" s="11">
        <f>STDEV(I13:K13)</f>
        <v>8.4594387037460663E-4</v>
      </c>
      <c r="N13" s="1">
        <f>FTEST(I10:K10,I13:K13)</f>
        <v>0.22416370931080107</v>
      </c>
      <c r="O13" s="1">
        <f>TTEST(I10:K10,I13:K13,2,2)</f>
        <v>0.4604981072211386</v>
      </c>
    </row>
    <row r="14" spans="1:15" ht="15">
      <c r="A14" s="47"/>
      <c r="B14" s="1" t="s">
        <v>94</v>
      </c>
      <c r="C14" s="18">
        <v>34.521110534667969</v>
      </c>
      <c r="D14" s="18">
        <v>34.6524055480957</v>
      </c>
      <c r="E14" s="18">
        <v>34.577555847168</v>
      </c>
      <c r="F14" s="12">
        <f>$F$12-C14</f>
        <v>-7.2996916593385279</v>
      </c>
      <c r="G14" s="12">
        <f t="shared" ref="G14" si="19">$F$12-D14</f>
        <v>-7.4309866727662595</v>
      </c>
      <c r="H14" s="12">
        <f t="shared" ref="H14" si="20">$F$12-E14</f>
        <v>-7.3561369718385592</v>
      </c>
      <c r="I14" s="11">
        <f>100*2^F14</f>
        <v>0.63470782337968157</v>
      </c>
      <c r="J14" s="11">
        <f t="shared" si="17"/>
        <v>0.57949556173310102</v>
      </c>
      <c r="K14" s="11">
        <f t="shared" si="18"/>
        <v>0.61035445557843371</v>
      </c>
      <c r="L14" s="11">
        <f>AVERAGE(I14:K14)</f>
        <v>0.60818594689707206</v>
      </c>
      <c r="M14" s="11">
        <f>STDEV(I14:K14)</f>
        <v>2.7669934612471945E-2</v>
      </c>
      <c r="N14" s="1">
        <f>FTEST(I11:K11,I14:K14)</f>
        <v>1.9509933000825798E-2</v>
      </c>
      <c r="O14" s="1">
        <f>TTEST(I11:K11,I14:K14,2,3)</f>
        <v>6.2913734132621132E-4</v>
      </c>
    </row>
    <row r="15" spans="1:15" ht="15">
      <c r="A15" s="47" t="s">
        <v>99</v>
      </c>
      <c r="B15" s="1" t="s">
        <v>89</v>
      </c>
      <c r="C15" s="18">
        <v>31.331949234008789</v>
      </c>
      <c r="D15" s="18">
        <v>30.933506011962891</v>
      </c>
      <c r="E15" s="18">
        <v>30.858480453491211</v>
      </c>
      <c r="F15" s="12">
        <f>AVERAGE(C15:E15)-LOG(50,2)</f>
        <v>25.397455710046241</v>
      </c>
      <c r="G15" s="12"/>
      <c r="H15" s="12"/>
      <c r="I15" s="12"/>
      <c r="J15" s="12"/>
      <c r="K15" s="12"/>
      <c r="L15" s="12"/>
      <c r="M15" s="12"/>
    </row>
    <row r="16" spans="1:15" ht="15">
      <c r="A16" s="47"/>
      <c r="B16" s="1" t="s">
        <v>90</v>
      </c>
      <c r="C16" s="18">
        <v>40.8477458953857</v>
      </c>
      <c r="D16" s="18">
        <v>41.671590805053697</v>
      </c>
      <c r="E16" s="18">
        <v>40.917446136474602</v>
      </c>
      <c r="F16" s="12">
        <f>$F$15-C16</f>
        <v>-15.450290185339458</v>
      </c>
      <c r="G16" s="12">
        <f t="shared" ref="G16:H16" si="21">$F$15-D16</f>
        <v>-16.274135095007455</v>
      </c>
      <c r="H16" s="12">
        <f t="shared" si="21"/>
        <v>-15.519990426428361</v>
      </c>
      <c r="I16" s="11">
        <f>100*2^F16</f>
        <v>2.2335681727295564E-3</v>
      </c>
      <c r="J16" s="11">
        <f t="shared" ref="J16:J17" si="22">100*2^G16</f>
        <v>1.2618193496741811E-3</v>
      </c>
      <c r="K16" s="11">
        <f t="shared" ref="K16:K17" si="23">100*2^H16</f>
        <v>2.1282240627327072E-3</v>
      </c>
      <c r="L16" s="11">
        <f>AVERAGE(I16:K16)</f>
        <v>1.8745371950454816E-3</v>
      </c>
      <c r="M16" s="11">
        <f>STDEV(I16:K16)</f>
        <v>5.3323701475525289E-4</v>
      </c>
    </row>
    <row r="17" spans="1:15" ht="15">
      <c r="A17" s="47"/>
      <c r="B17" s="1" t="s">
        <v>91</v>
      </c>
      <c r="C17" s="18">
        <v>37.394977569580099</v>
      </c>
      <c r="D17" s="18">
        <v>37.101463317871101</v>
      </c>
      <c r="E17" s="18">
        <v>37.933635711669901</v>
      </c>
      <c r="F17" s="12">
        <f>$F$15-C17</f>
        <v>-11.997521859533858</v>
      </c>
      <c r="G17" s="12">
        <f t="shared" ref="G17" si="24">$F$15-D17</f>
        <v>-11.70400760782486</v>
      </c>
      <c r="H17" s="12">
        <f t="shared" ref="H17" si="25">$F$15-E17</f>
        <v>-12.536180001623659</v>
      </c>
      <c r="I17" s="11">
        <f>100*2^F17</f>
        <v>2.4456034965733928E-2</v>
      </c>
      <c r="J17" s="11">
        <f t="shared" si="22"/>
        <v>2.9973857657752765E-2</v>
      </c>
      <c r="K17" s="11">
        <f t="shared" si="23"/>
        <v>1.6835801183915432E-2</v>
      </c>
      <c r="L17" s="11">
        <f>AVERAGE(I17:K17)</f>
        <v>2.375523126913404E-2</v>
      </c>
      <c r="M17" s="11">
        <f>STDEV(I17:K17)</f>
        <v>6.5970051040840543E-3</v>
      </c>
    </row>
    <row r="18" spans="1:15" ht="15">
      <c r="A18" s="47"/>
      <c r="B18" s="1" t="s">
        <v>92</v>
      </c>
      <c r="C18" s="18">
        <v>31.331949234008789</v>
      </c>
      <c r="D18" s="18">
        <v>30.933506011962891</v>
      </c>
      <c r="E18" s="18">
        <v>30.858480453491211</v>
      </c>
      <c r="F18" s="12">
        <f>AVERAGE(C18:E18)-LOG(50,2)</f>
        <v>25.397455710046241</v>
      </c>
      <c r="G18" s="12"/>
      <c r="H18" s="12"/>
      <c r="I18" s="12"/>
      <c r="J18" s="12"/>
      <c r="K18" s="12"/>
      <c r="L18" s="12"/>
      <c r="M18" s="12"/>
    </row>
    <row r="19" spans="1:15" ht="15">
      <c r="A19" s="47"/>
      <c r="B19" s="1" t="s">
        <v>93</v>
      </c>
      <c r="C19" s="18">
        <v>42.520801544189503</v>
      </c>
      <c r="D19" s="18">
        <v>41.776157379150398</v>
      </c>
      <c r="E19" s="18">
        <v>41.794193267822301</v>
      </c>
      <c r="F19" s="12">
        <f>$F$18-C19</f>
        <v>-17.123345834143262</v>
      </c>
      <c r="G19" s="12">
        <f t="shared" ref="G19:H19" si="26">$F$18-D19</f>
        <v>-16.378701669104156</v>
      </c>
      <c r="H19" s="12">
        <f t="shared" si="26"/>
        <v>-16.39673755777606</v>
      </c>
      <c r="I19" s="11">
        <f>100*2^F19</f>
        <v>7.0042119221931122E-4</v>
      </c>
      <c r="J19" s="11">
        <f t="shared" ref="J19:J20" si="27">100*2^G19</f>
        <v>1.1735983968066666E-3</v>
      </c>
      <c r="K19" s="11">
        <f t="shared" ref="K19:K20" si="28">100*2^H19</f>
        <v>1.1590179554352026E-3</v>
      </c>
      <c r="L19" s="11">
        <f>AVERAGE(I19:K19)</f>
        <v>1.0110125148203935E-3</v>
      </c>
      <c r="M19" s="11">
        <f>STDEV(I19:K19)</f>
        <v>2.6907875162108928E-4</v>
      </c>
      <c r="N19" s="1">
        <f>FTEST(I16:K16,I19:K19)</f>
        <v>0.40591098188708052</v>
      </c>
      <c r="O19" s="1">
        <f>TTEST(I16:K16,I19:K19,2,2)</f>
        <v>6.6472805731129292E-2</v>
      </c>
    </row>
    <row r="20" spans="1:15" ht="15">
      <c r="A20" s="47"/>
      <c r="B20" s="1" t="s">
        <v>94</v>
      </c>
      <c r="C20" s="18">
        <v>31.9506622314453</v>
      </c>
      <c r="D20" s="18">
        <v>31.855744934082001</v>
      </c>
      <c r="E20" s="18">
        <v>31.972924804687501</v>
      </c>
      <c r="F20" s="12">
        <f>$F$18-C20</f>
        <v>-6.5532065213990585</v>
      </c>
      <c r="G20" s="12">
        <f t="shared" ref="G20" si="29">$F$18-D20</f>
        <v>-6.4582892240357594</v>
      </c>
      <c r="H20" s="12">
        <f t="shared" ref="H20" si="30">$F$18-E20</f>
        <v>-6.5754690946412602</v>
      </c>
      <c r="I20" s="11">
        <f>100*2^F20</f>
        <v>1.06484959310164</v>
      </c>
      <c r="J20" s="11">
        <f t="shared" si="27"/>
        <v>1.1372638195354758</v>
      </c>
      <c r="K20" s="11">
        <f t="shared" si="28"/>
        <v>1.0485437766471599</v>
      </c>
      <c r="L20" s="11">
        <f>AVERAGE(I20:K20)</f>
        <v>1.083552396428092</v>
      </c>
      <c r="M20" s="11">
        <f>STDEV(I20:K20)</f>
        <v>4.7224544907570158E-2</v>
      </c>
      <c r="N20" s="1">
        <f>FTEST(I17:K17,I20:K20)</f>
        <v>3.8282003065803254E-2</v>
      </c>
      <c r="O20" s="1">
        <f>TTEST(I17:K17,I20:K20,2,3)</f>
        <v>5.339989887258404E-4</v>
      </c>
    </row>
  </sheetData>
  <mergeCells count="3">
    <mergeCell ref="A15:A20"/>
    <mergeCell ref="A3:A8"/>
    <mergeCell ref="A9:A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S17" sqref="S17"/>
    </sheetView>
  </sheetViews>
  <sheetFormatPr baseColWidth="10" defaultColWidth="8.83203125" defaultRowHeight="12" x14ac:dyDescent="0"/>
  <cols>
    <col min="1" max="1" width="6" style="1" bestFit="1" customWidth="1"/>
    <col min="2" max="2" width="6.33203125" style="1" bestFit="1" customWidth="1"/>
    <col min="3" max="3" width="11.83203125" style="1" bestFit="1" customWidth="1"/>
    <col min="4" max="9" width="6.6640625" style="1" bestFit="1" customWidth="1"/>
    <col min="10" max="12" width="6.33203125" style="1" bestFit="1" customWidth="1"/>
    <col min="13" max="15" width="8.6640625" style="1" bestFit="1" customWidth="1"/>
    <col min="16" max="16" width="8" style="1" bestFit="1" customWidth="1"/>
    <col min="17" max="17" width="9.33203125" style="1" customWidth="1"/>
    <col min="18" max="18" width="8.83203125" style="1"/>
    <col min="19" max="19" width="11.33203125" style="12" bestFit="1" customWidth="1"/>
    <col min="20" max="16384" width="8.83203125" style="1"/>
  </cols>
  <sheetData>
    <row r="1" spans="1:19">
      <c r="A1" s="25" t="s">
        <v>134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ht="42">
      <c r="A2" s="6"/>
      <c r="B2" s="6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8" t="s">
        <v>37</v>
      </c>
      <c r="N2" s="8" t="s">
        <v>38</v>
      </c>
      <c r="O2" s="8" t="s">
        <v>39</v>
      </c>
      <c r="P2" s="8" t="s">
        <v>40</v>
      </c>
      <c r="Q2" s="8" t="s">
        <v>41</v>
      </c>
      <c r="R2" s="35" t="s">
        <v>151</v>
      </c>
      <c r="S2" s="10" t="s">
        <v>152</v>
      </c>
    </row>
    <row r="3" spans="1:19" ht="15">
      <c r="A3" s="47" t="s">
        <v>88</v>
      </c>
      <c r="B3" s="6" t="s">
        <v>42</v>
      </c>
      <c r="C3" s="6" t="s">
        <v>43</v>
      </c>
      <c r="D3" s="1">
        <v>20.382038477184199</v>
      </c>
      <c r="E3" s="1">
        <v>20.430194834778899</v>
      </c>
      <c r="F3" s="12">
        <v>20.422839004918401</v>
      </c>
      <c r="G3" s="10"/>
      <c r="H3" s="6"/>
      <c r="I3" s="6"/>
      <c r="J3" s="10"/>
      <c r="K3" s="6"/>
      <c r="L3" s="6"/>
      <c r="M3" s="6"/>
      <c r="N3" s="6"/>
      <c r="O3" s="6"/>
      <c r="P3" s="6"/>
      <c r="Q3" s="6"/>
    </row>
    <row r="4" spans="1:19" ht="15">
      <c r="A4" s="47"/>
      <c r="B4" s="6" t="s">
        <v>42</v>
      </c>
      <c r="C4" s="6" t="s">
        <v>2</v>
      </c>
      <c r="D4" s="1">
        <v>20.411057384057202</v>
      </c>
      <c r="E4" s="1">
        <v>20.341029222047499</v>
      </c>
      <c r="F4" s="12">
        <v>20.3945829447823</v>
      </c>
      <c r="G4" s="10"/>
      <c r="H4" s="6"/>
      <c r="I4" s="6"/>
      <c r="J4" s="10"/>
      <c r="K4" s="6"/>
      <c r="L4" s="6"/>
      <c r="M4" s="6"/>
      <c r="N4" s="6"/>
      <c r="O4" s="6"/>
      <c r="P4" s="6"/>
      <c r="Q4" s="6"/>
    </row>
    <row r="5" spans="1:19" ht="15">
      <c r="A5" s="47"/>
      <c r="B5" s="6" t="s">
        <v>42</v>
      </c>
      <c r="C5" s="6" t="s">
        <v>3</v>
      </c>
      <c r="D5" s="1">
        <v>20.974033857292799</v>
      </c>
      <c r="E5" s="1">
        <v>20.934839586729801</v>
      </c>
      <c r="F5" s="12">
        <v>20.9396100293846</v>
      </c>
      <c r="G5" s="16"/>
      <c r="H5" s="6"/>
      <c r="I5" s="6"/>
      <c r="J5" s="16"/>
      <c r="K5" s="6"/>
      <c r="L5" s="6"/>
      <c r="M5" s="6"/>
      <c r="N5" s="6"/>
      <c r="O5" s="6"/>
      <c r="P5" s="6"/>
      <c r="Q5" s="6"/>
    </row>
    <row r="6" spans="1:19" ht="15">
      <c r="A6" s="47" t="s">
        <v>66</v>
      </c>
      <c r="B6" s="6" t="s">
        <v>42</v>
      </c>
      <c r="C6" s="6" t="s">
        <v>43</v>
      </c>
      <c r="D6" s="12">
        <v>33.242938475918201</v>
      </c>
      <c r="E6" s="12">
        <v>34.2638472938443</v>
      </c>
      <c r="F6" s="12">
        <v>32.251029338499102</v>
      </c>
      <c r="G6" s="10">
        <f t="shared" ref="G6:I8" si="0">D6-D3</f>
        <v>12.860899998734002</v>
      </c>
      <c r="H6" s="10">
        <f t="shared" si="0"/>
        <v>13.833652459065402</v>
      </c>
      <c r="I6" s="10">
        <f t="shared" si="0"/>
        <v>11.8281903335807</v>
      </c>
      <c r="J6" s="10">
        <f>G6-(AVERAGE($G$6:$I$6))</f>
        <v>1.9985734940634714E-2</v>
      </c>
      <c r="K6" s="10">
        <f t="shared" ref="K6:L8" si="1">H6-(AVERAGE($G$6:$I$6))</f>
        <v>0.99273819527203422</v>
      </c>
      <c r="L6" s="10">
        <f t="shared" si="1"/>
        <v>-1.0127239302126672</v>
      </c>
      <c r="M6" s="10">
        <f>2^(-J6)</f>
        <v>0.98624245619918272</v>
      </c>
      <c r="N6" s="10">
        <f t="shared" ref="N6:O20" si="2">2^(-K6)</f>
        <v>0.5025230944065503</v>
      </c>
      <c r="O6" s="10">
        <f t="shared" si="2"/>
        <v>2.0177171264595986</v>
      </c>
      <c r="P6" s="10">
        <f>AVERAGE(M6:O6)</f>
        <v>1.1688275590217772</v>
      </c>
      <c r="Q6" s="10">
        <f>STDEV(M6:O6)</f>
        <v>0.77392262437652426</v>
      </c>
    </row>
    <row r="7" spans="1:19" ht="15">
      <c r="A7" s="47"/>
      <c r="B7" s="6" t="s">
        <v>42</v>
      </c>
      <c r="C7" s="6" t="s">
        <v>2</v>
      </c>
      <c r="D7" s="12">
        <v>32.923029482756299</v>
      </c>
      <c r="E7" s="12">
        <v>32.801923995746201</v>
      </c>
      <c r="F7" s="12">
        <v>32.8829482747581</v>
      </c>
      <c r="G7" s="10">
        <f t="shared" si="0"/>
        <v>12.511972098699097</v>
      </c>
      <c r="H7" s="10">
        <f t="shared" si="0"/>
        <v>12.460894773698701</v>
      </c>
      <c r="I7" s="10">
        <f t="shared" si="0"/>
        <v>12.4883653299758</v>
      </c>
      <c r="J7" s="10">
        <f t="shared" ref="J7:J8" si="3">G7-(AVERAGE($G$6:$I$6))</f>
        <v>-0.32894216509427032</v>
      </c>
      <c r="K7" s="10">
        <f t="shared" si="1"/>
        <v>-0.38001949009466607</v>
      </c>
      <c r="L7" s="10">
        <f t="shared" si="1"/>
        <v>-0.3525489338175678</v>
      </c>
      <c r="M7" s="10">
        <f t="shared" ref="M7:M8" si="4">2^(-J7)</f>
        <v>1.2560920257891528</v>
      </c>
      <c r="N7" s="10">
        <f t="shared" si="2"/>
        <v>1.3013594360439042</v>
      </c>
      <c r="O7" s="10">
        <f t="shared" si="2"/>
        <v>1.2768144940243149</v>
      </c>
      <c r="P7" s="10">
        <f t="shared" ref="P7:P8" si="5">AVERAGE(M7:O7)</f>
        <v>1.2780886519524575</v>
      </c>
      <c r="Q7" s="10">
        <f t="shared" ref="Q7:Q8" si="6">STDEV(M7:O7)</f>
        <v>2.2660587296281186E-2</v>
      </c>
      <c r="R7" s="1">
        <f>FTEST(M6:O6,M7:O7)</f>
        <v>1.7131881403914114E-3</v>
      </c>
      <c r="S7" s="37">
        <f>TTEST(M6:O6,M7:O7,2,2)</f>
        <v>0.81892897697265621</v>
      </c>
    </row>
    <row r="8" spans="1:19" ht="15">
      <c r="A8" s="47"/>
      <c r="B8" s="6" t="s">
        <v>42</v>
      </c>
      <c r="C8" s="6" t="s">
        <v>3</v>
      </c>
      <c r="D8" s="12">
        <v>28.8811029384892</v>
      </c>
      <c r="E8" s="12">
        <v>28.924958273847501</v>
      </c>
      <c r="F8" s="12">
        <v>28.904955746567499</v>
      </c>
      <c r="G8" s="10">
        <f>D8-D5</f>
        <v>7.9070690811964006</v>
      </c>
      <c r="H8" s="10">
        <f t="shared" si="0"/>
        <v>7.9901186871177003</v>
      </c>
      <c r="I8" s="10">
        <f t="shared" si="0"/>
        <v>7.965345717182899</v>
      </c>
      <c r="J8" s="10">
        <f t="shared" si="3"/>
        <v>-4.9338451825969667</v>
      </c>
      <c r="K8" s="10">
        <f t="shared" si="1"/>
        <v>-4.850795576675667</v>
      </c>
      <c r="L8" s="10">
        <f t="shared" si="1"/>
        <v>-4.8755685466104683</v>
      </c>
      <c r="M8" s="10">
        <f t="shared" si="4"/>
        <v>30.56577373696118</v>
      </c>
      <c r="N8" s="10">
        <f t="shared" si="2"/>
        <v>28.85592306550949</v>
      </c>
      <c r="O8" s="10">
        <f t="shared" si="2"/>
        <v>29.355695786140306</v>
      </c>
      <c r="P8" s="10">
        <f t="shared" si="5"/>
        <v>29.592464196203661</v>
      </c>
      <c r="Q8" s="10">
        <f t="shared" si="6"/>
        <v>0.87917108100124353</v>
      </c>
      <c r="R8" s="1">
        <f>FTEST(M6:O6,M8:O8)</f>
        <v>0.87317893980450489</v>
      </c>
      <c r="S8" s="38">
        <f>TTEST(M6:O6,M8:O8,2,2)</f>
        <v>1.915123439932516E-6</v>
      </c>
    </row>
    <row r="9" spans="1:19" ht="15">
      <c r="A9" s="47" t="s">
        <v>100</v>
      </c>
      <c r="B9" s="6" t="s">
        <v>42</v>
      </c>
      <c r="C9" s="6" t="s">
        <v>43</v>
      </c>
      <c r="D9" s="12">
        <v>27.8840293847582</v>
      </c>
      <c r="E9" s="12">
        <v>27.9043048576928</v>
      </c>
      <c r="F9" s="12">
        <v>27.950001923746498</v>
      </c>
      <c r="G9" s="10">
        <f>D9-$D$3</f>
        <v>7.501990907574001</v>
      </c>
      <c r="H9" s="10">
        <f>E9-$E$3</f>
        <v>7.4741100229139015</v>
      </c>
      <c r="I9" s="10">
        <f>F9-$F$3</f>
        <v>7.5271629188280968</v>
      </c>
      <c r="J9" s="10">
        <f>G9-(AVERAGE($G$9:$I$9))</f>
        <v>9.0295780200122522E-4</v>
      </c>
      <c r="K9" s="10">
        <f t="shared" ref="K9:L11" si="7">H9-(AVERAGE($G$9:$I$9))</f>
        <v>-2.69779268580983E-2</v>
      </c>
      <c r="L9" s="10">
        <f t="shared" si="7"/>
        <v>2.6074969056097075E-2</v>
      </c>
      <c r="M9" s="10">
        <f>2^(-J9)</f>
        <v>0.99937431316907055</v>
      </c>
      <c r="N9" s="10">
        <f t="shared" si="2"/>
        <v>1.0188756077658014</v>
      </c>
      <c r="O9" s="10">
        <f t="shared" si="2"/>
        <v>0.98208856010815737</v>
      </c>
      <c r="P9" s="10">
        <f>AVERAGE(M9:O9)</f>
        <v>1.0001128270143431</v>
      </c>
      <c r="Q9" s="10">
        <f>STDEV(M9:O9)</f>
        <v>1.8404639927642932E-2</v>
      </c>
    </row>
    <row r="10" spans="1:19" ht="15">
      <c r="A10" s="47"/>
      <c r="B10" s="6" t="s">
        <v>42</v>
      </c>
      <c r="C10" s="6" t="s">
        <v>2</v>
      </c>
      <c r="D10" s="12">
        <v>27.2024575368965</v>
      </c>
      <c r="E10" s="12">
        <v>27.2022339487689</v>
      </c>
      <c r="F10" s="12">
        <v>27.502833746598601</v>
      </c>
      <c r="G10" s="10">
        <f>D10-$D$4</f>
        <v>6.791400152839298</v>
      </c>
      <c r="H10" s="10">
        <f>E10-$E$4</f>
        <v>6.8612047267214002</v>
      </c>
      <c r="I10" s="10">
        <f>F10-$F$4</f>
        <v>7.1082508018163004</v>
      </c>
      <c r="J10" s="10">
        <f t="shared" ref="J10:J11" si="8">G10-(AVERAGE($G$9:$I$9))</f>
        <v>-0.70968779693270179</v>
      </c>
      <c r="K10" s="10">
        <f t="shared" si="7"/>
        <v>-0.63988322305059953</v>
      </c>
      <c r="L10" s="10">
        <f t="shared" si="7"/>
        <v>-0.39283714795569935</v>
      </c>
      <c r="M10" s="10">
        <f t="shared" ref="M10:M11" si="9">2^(-J10)</f>
        <v>1.635450163027123</v>
      </c>
      <c r="N10" s="10">
        <f t="shared" si="2"/>
        <v>1.5582030276330867</v>
      </c>
      <c r="O10" s="10">
        <f t="shared" si="2"/>
        <v>1.3129729081054149</v>
      </c>
      <c r="P10" s="10">
        <f t="shared" ref="P10:P11" si="10">AVERAGE(M10:O10)</f>
        <v>1.5022086995885415</v>
      </c>
      <c r="Q10" s="10">
        <f t="shared" ref="Q10:Q11" si="11">STDEV(M10:O10)</f>
        <v>0.16837285578539724</v>
      </c>
      <c r="R10" s="1">
        <f>FTEST(M9:O9,M10:O10)</f>
        <v>2.3614682627073863E-2</v>
      </c>
      <c r="S10" s="12">
        <f>TTEST(M9:O9,M10:O10,2,3)</f>
        <v>3.4170525056080626E-2</v>
      </c>
    </row>
    <row r="11" spans="1:19" ht="15">
      <c r="A11" s="47"/>
      <c r="B11" s="6" t="s">
        <v>42</v>
      </c>
      <c r="C11" s="6" t="s">
        <v>3</v>
      </c>
      <c r="D11" s="12">
        <v>26.521098985642301</v>
      </c>
      <c r="E11" s="12">
        <v>26.524556570317401</v>
      </c>
      <c r="F11" s="12">
        <v>26.513098533827399</v>
      </c>
      <c r="G11" s="10">
        <f>D11-$D$5</f>
        <v>5.5470651283495016</v>
      </c>
      <c r="H11" s="10">
        <f>E11-$E$5</f>
        <v>5.5897169835875999</v>
      </c>
      <c r="I11" s="10">
        <f>F11-$F$5</f>
        <v>5.5734885044427998</v>
      </c>
      <c r="J11" s="10">
        <f t="shared" si="8"/>
        <v>-1.9540228214224982</v>
      </c>
      <c r="K11" s="10">
        <f t="shared" si="7"/>
        <v>-1.9113709661843998</v>
      </c>
      <c r="L11" s="10">
        <f t="shared" si="7"/>
        <v>-1.9275994453292</v>
      </c>
      <c r="M11" s="10">
        <f t="shared" si="9"/>
        <v>3.8745340461440754</v>
      </c>
      <c r="N11" s="10">
        <f t="shared" si="2"/>
        <v>3.7616639380053107</v>
      </c>
      <c r="O11" s="10">
        <f t="shared" si="2"/>
        <v>3.8042167432425975</v>
      </c>
      <c r="P11" s="10">
        <f t="shared" si="10"/>
        <v>3.8134715757973279</v>
      </c>
      <c r="Q11" s="10">
        <f t="shared" si="11"/>
        <v>5.7001353247323687E-2</v>
      </c>
      <c r="R11" s="1">
        <f>FTEST(M9:O9,M11:O11)</f>
        <v>0.18881918836124212</v>
      </c>
      <c r="S11" s="39">
        <f>TTEST(M9:O9,M11:O11,2,2)</f>
        <v>1.3685099642464406E-7</v>
      </c>
    </row>
    <row r="12" spans="1:19" ht="15">
      <c r="A12" s="47" t="s">
        <v>67</v>
      </c>
      <c r="B12" s="6" t="s">
        <v>42</v>
      </c>
      <c r="C12" s="6" t="s">
        <v>43</v>
      </c>
      <c r="D12" s="12">
        <v>24.224029385438399</v>
      </c>
      <c r="E12" s="12">
        <v>24.981039948543799</v>
      </c>
      <c r="F12" s="12">
        <v>25.834029339184301</v>
      </c>
      <c r="G12" s="10">
        <f>D12-$D$3</f>
        <v>3.8419909082541999</v>
      </c>
      <c r="H12" s="10">
        <f>E12-$E$3</f>
        <v>4.5508451137649004</v>
      </c>
      <c r="I12" s="10">
        <f>F12-$F$3</f>
        <v>5.4111903342658998</v>
      </c>
      <c r="J12" s="10">
        <f>G12-(AVERAGE($G$12:$I$12))</f>
        <v>-0.75935121050746712</v>
      </c>
      <c r="K12" s="10">
        <f t="shared" ref="K12:L14" si="12">H12-(AVERAGE($G$12:$I$12))</f>
        <v>-5.049700499676657E-2</v>
      </c>
      <c r="L12" s="10">
        <f t="shared" si="12"/>
        <v>0.8098482155042328</v>
      </c>
      <c r="M12" s="10">
        <f>2^(-J12)</f>
        <v>1.6927292220180781</v>
      </c>
      <c r="N12" s="10">
        <f t="shared" si="2"/>
        <v>1.0356216315746227</v>
      </c>
      <c r="O12" s="10">
        <f t="shared" si="2"/>
        <v>0.57044187039328875</v>
      </c>
      <c r="P12" s="10">
        <f>AVERAGE(M12:O12)</f>
        <v>1.0995975746619966</v>
      </c>
      <c r="Q12" s="10">
        <f>STDEV(M12:O12)</f>
        <v>0.5638722513785237</v>
      </c>
    </row>
    <row r="13" spans="1:19" ht="15">
      <c r="A13" s="47"/>
      <c r="B13" s="6" t="s">
        <v>42</v>
      </c>
      <c r="C13" s="6" t="s">
        <v>2</v>
      </c>
      <c r="D13" s="12">
        <v>23.972029338473501</v>
      </c>
      <c r="E13" s="12">
        <v>23.771099842837401</v>
      </c>
      <c r="F13" s="12">
        <v>23.992354859865799</v>
      </c>
      <c r="G13" s="10">
        <f>D13-$D$4</f>
        <v>3.5609719544162992</v>
      </c>
      <c r="H13" s="10">
        <f>E13-$E$4</f>
        <v>3.4300706207899019</v>
      </c>
      <c r="I13" s="10">
        <f>F13-$F$4</f>
        <v>3.5977719150834986</v>
      </c>
      <c r="J13" s="10">
        <f t="shared" ref="J13:J14" si="13">G13-(AVERAGE($G$12:$I$12))</f>
        <v>-1.0403701643453678</v>
      </c>
      <c r="K13" s="10">
        <f t="shared" si="12"/>
        <v>-1.1712714979717651</v>
      </c>
      <c r="L13" s="10">
        <f t="shared" si="12"/>
        <v>-1.0035702036781684</v>
      </c>
      <c r="M13" s="10">
        <f t="shared" ref="M13:M14" si="14">2^(-J13)</f>
        <v>2.0567553045456237</v>
      </c>
      <c r="N13" s="10">
        <f t="shared" si="2"/>
        <v>2.2521009508918244</v>
      </c>
      <c r="O13" s="10">
        <f t="shared" si="2"/>
        <v>2.0049554823062228</v>
      </c>
      <c r="P13" s="10">
        <f t="shared" ref="P13:P14" si="15">AVERAGE(M13:O13)</f>
        <v>2.1046039125812235</v>
      </c>
      <c r="Q13" s="10">
        <f t="shared" ref="Q13:Q14" si="16">STDEV(M13:O13)</f>
        <v>0.13033548108173579</v>
      </c>
      <c r="R13" s="1">
        <f>FTEST(M12:O12,M13:O13)</f>
        <v>0.10143533462332965</v>
      </c>
      <c r="S13" s="37">
        <f>TTEST(M12:O12,M13:O13,2,2)</f>
        <v>3.9636817055063313E-2</v>
      </c>
    </row>
    <row r="14" spans="1:19" ht="15">
      <c r="A14" s="47"/>
      <c r="B14" s="6" t="s">
        <v>42</v>
      </c>
      <c r="C14" s="6" t="s">
        <v>3</v>
      </c>
      <c r="D14" s="12">
        <v>21.092957542321798</v>
      </c>
      <c r="E14" s="12">
        <v>20.9519286465476</v>
      </c>
      <c r="F14" s="12">
        <v>20.911102932867799</v>
      </c>
      <c r="G14" s="10">
        <f>D14-$D$5</f>
        <v>0.11892368502899942</v>
      </c>
      <c r="H14" s="10">
        <f>E14-$E$5</f>
        <v>1.7089059817799068E-2</v>
      </c>
      <c r="I14" s="10">
        <f>F14-$F$5</f>
        <v>-2.8507096516801056E-2</v>
      </c>
      <c r="J14" s="10">
        <f t="shared" si="13"/>
        <v>-4.4824184337326676</v>
      </c>
      <c r="K14" s="10">
        <f t="shared" si="12"/>
        <v>-4.5842530589438679</v>
      </c>
      <c r="L14" s="10">
        <f t="shared" si="12"/>
        <v>-4.629849215278468</v>
      </c>
      <c r="M14" s="10">
        <f t="shared" si="14"/>
        <v>22.353338855987701</v>
      </c>
      <c r="N14" s="10">
        <f t="shared" si="2"/>
        <v>23.988200959687678</v>
      </c>
      <c r="O14" s="10">
        <f t="shared" si="2"/>
        <v>24.758452106953541</v>
      </c>
      <c r="P14" s="10">
        <f t="shared" si="15"/>
        <v>23.699997307542972</v>
      </c>
      <c r="Q14" s="10">
        <f t="shared" si="16"/>
        <v>1.2281850212101708</v>
      </c>
      <c r="R14" s="1">
        <f>FTEST(M12:O12,M14:O14)</f>
        <v>0.34817520115660527</v>
      </c>
      <c r="S14" s="37">
        <f>TTEST(M12:O12,M14:O14,2,2)</f>
        <v>8.4564566101835404E-6</v>
      </c>
    </row>
    <row r="15" spans="1:19" ht="15">
      <c r="A15" s="47" t="s">
        <v>68</v>
      </c>
      <c r="B15" s="6" t="s">
        <v>42</v>
      </c>
      <c r="C15" s="6" t="s">
        <v>43</v>
      </c>
      <c r="D15" s="12">
        <v>24.171027345374601</v>
      </c>
      <c r="E15" s="12">
        <v>24.2029865756483</v>
      </c>
      <c r="F15" s="12">
        <v>24.3029228341723</v>
      </c>
      <c r="G15" s="10">
        <f>D15-$D$3</f>
        <v>3.7889888681904011</v>
      </c>
      <c r="H15" s="10">
        <f>E15-$E$3</f>
        <v>3.7727917408694012</v>
      </c>
      <c r="I15" s="10">
        <f>F15-$F$3</f>
        <v>3.8800838292538984</v>
      </c>
      <c r="J15" s="10">
        <f>G15-(AVERAGE($G$15:$I$15))</f>
        <v>-2.4965944580832566E-2</v>
      </c>
      <c r="K15" s="10">
        <f t="shared" ref="K15:L17" si="17">H15-(AVERAGE($G$15:$I$15))</f>
        <v>-4.1163071901832549E-2</v>
      </c>
      <c r="L15" s="10">
        <f t="shared" si="17"/>
        <v>6.6129016482664671E-2</v>
      </c>
      <c r="M15" s="10">
        <f>2^(-J15)</f>
        <v>1.0174556743529486</v>
      </c>
      <c r="N15" s="10">
        <f t="shared" si="2"/>
        <v>1.0289430056595119</v>
      </c>
      <c r="O15" s="10">
        <f t="shared" si="2"/>
        <v>0.95519751172217859</v>
      </c>
      <c r="P15" s="10">
        <f>AVERAGE(M15:O15)</f>
        <v>1.0005320639115463</v>
      </c>
      <c r="Q15" s="10">
        <f>STDEV(M15:O15)</f>
        <v>3.9678784152170916E-2</v>
      </c>
    </row>
    <row r="16" spans="1:19" ht="15">
      <c r="A16" s="47"/>
      <c r="B16" s="6" t="s">
        <v>42</v>
      </c>
      <c r="C16" s="6" t="s">
        <v>2</v>
      </c>
      <c r="D16" s="12">
        <v>24.483947266507801</v>
      </c>
      <c r="E16" s="12">
        <v>23.251192735446299</v>
      </c>
      <c r="F16" s="12">
        <v>23.010191152371199</v>
      </c>
      <c r="G16" s="10">
        <f>D16-$D$4</f>
        <v>4.0728898824505997</v>
      </c>
      <c r="H16" s="10">
        <f>E16-$E$4</f>
        <v>2.9101635133987998</v>
      </c>
      <c r="I16" s="10">
        <f>F16-$F$4</f>
        <v>2.6156082075888989</v>
      </c>
      <c r="J16" s="10">
        <f t="shared" ref="J16:J17" si="18">G16-(AVERAGE($G$15:$I$15))</f>
        <v>0.25893506967936597</v>
      </c>
      <c r="K16" s="10">
        <f t="shared" si="17"/>
        <v>-0.90379129937243396</v>
      </c>
      <c r="L16" s="10">
        <f t="shared" si="17"/>
        <v>-1.1983466051823348</v>
      </c>
      <c r="M16" s="10">
        <f t="shared" ref="M16:M17" si="19">2^(-J16)</f>
        <v>0.83570457001989529</v>
      </c>
      <c r="N16" s="10">
        <f t="shared" si="2"/>
        <v>1.870976320180106</v>
      </c>
      <c r="O16" s="10">
        <f t="shared" si="2"/>
        <v>2.2947652959334897</v>
      </c>
      <c r="P16" s="10">
        <f t="shared" ref="P16:P17" si="20">AVERAGE(M16:O16)</f>
        <v>1.6671487287111635</v>
      </c>
      <c r="Q16" s="10">
        <f t="shared" ref="Q16:Q17" si="21">STDEV(M16:O16)</f>
        <v>0.750582317776604</v>
      </c>
      <c r="R16" s="1">
        <f>FTEST(M15:O15,M16:O16)</f>
        <v>5.5736290562652191E-3</v>
      </c>
      <c r="S16" s="11">
        <f>TTEST(M15:O15,M16:O16,2,2)</f>
        <v>0.19930708862033272</v>
      </c>
    </row>
    <row r="17" spans="1:19" ht="15">
      <c r="A17" s="47"/>
      <c r="B17" s="6" t="s">
        <v>42</v>
      </c>
      <c r="C17" s="6" t="s">
        <v>3</v>
      </c>
      <c r="D17" s="12">
        <v>20.333827445306799</v>
      </c>
      <c r="E17" s="12">
        <v>20.322934453729399</v>
      </c>
      <c r="F17" s="12">
        <v>20.104837879639199</v>
      </c>
      <c r="G17" s="10">
        <f>D17-$D$5</f>
        <v>-0.64020641198600003</v>
      </c>
      <c r="H17" s="10">
        <f>E17-$E$5</f>
        <v>-0.61190513300040195</v>
      </c>
      <c r="I17" s="10">
        <f>F17-$F$5</f>
        <v>-0.83477214974540104</v>
      </c>
      <c r="J17" s="10">
        <f t="shared" si="18"/>
        <v>-4.4541612247572342</v>
      </c>
      <c r="K17" s="10">
        <f t="shared" si="17"/>
        <v>-4.4258599457716361</v>
      </c>
      <c r="L17" s="10">
        <f t="shared" si="17"/>
        <v>-4.6487269625166352</v>
      </c>
      <c r="M17" s="10">
        <f t="shared" si="19"/>
        <v>21.919777132165475</v>
      </c>
      <c r="N17" s="10">
        <f t="shared" si="2"/>
        <v>21.493968114659946</v>
      </c>
      <c r="O17" s="10">
        <f t="shared" si="2"/>
        <v>25.084546701218056</v>
      </c>
      <c r="P17" s="10">
        <f t="shared" si="20"/>
        <v>22.832763982681158</v>
      </c>
      <c r="Q17" s="10">
        <f t="shared" si="21"/>
        <v>1.9616886573748951</v>
      </c>
      <c r="R17" s="1">
        <f>FTEST(M15:O15,M17:O17)</f>
        <v>8.1791637111383348E-4</v>
      </c>
      <c r="S17" s="37">
        <f>TTEST(M15:O15,M17:O17,2,2)</f>
        <v>4.272054673395713E-5</v>
      </c>
    </row>
    <row r="18" spans="1:19" ht="15">
      <c r="A18" s="47" t="s">
        <v>69</v>
      </c>
      <c r="B18" s="6" t="s">
        <v>42</v>
      </c>
      <c r="C18" s="6" t="s">
        <v>43</v>
      </c>
      <c r="D18" s="12">
        <v>31.782003956481901</v>
      </c>
      <c r="E18" s="12">
        <v>31.942996037482501</v>
      </c>
      <c r="F18" s="12">
        <v>31.881942635241899</v>
      </c>
      <c r="G18" s="10">
        <f>D18-$D$3</f>
        <v>11.399965479297702</v>
      </c>
      <c r="H18" s="10">
        <f>E18-$E$3</f>
        <v>11.512801202703603</v>
      </c>
      <c r="I18" s="10">
        <f>F18-$F$3</f>
        <v>11.459103630323497</v>
      </c>
      <c r="J18" s="10">
        <f>G18-(AVERAGE($G$18:$I$18))</f>
        <v>-5.7324624810565439E-2</v>
      </c>
      <c r="K18" s="10">
        <f t="shared" ref="K18:L20" si="22">H18-(AVERAGE($G$18:$I$18))</f>
        <v>5.551109859533554E-2</v>
      </c>
      <c r="L18" s="10">
        <f t="shared" si="22"/>
        <v>1.8135262152298992E-3</v>
      </c>
      <c r="M18" s="10">
        <f>2^(-J18)</f>
        <v>1.0405343737064245</v>
      </c>
      <c r="N18" s="10">
        <f t="shared" si="2"/>
        <v>0.96225348848698611</v>
      </c>
      <c r="O18" s="10">
        <f t="shared" si="2"/>
        <v>0.99874374916160724</v>
      </c>
      <c r="P18" s="10">
        <f>AVERAGE(M18:O18)</f>
        <v>1.0005105371183391</v>
      </c>
      <c r="Q18" s="10">
        <f>STDEV(M18:O18)</f>
        <v>3.9170338298867978E-2</v>
      </c>
    </row>
    <row r="19" spans="1:19" ht="15">
      <c r="A19" s="47"/>
      <c r="B19" s="6" t="s">
        <v>42</v>
      </c>
      <c r="C19" s="6" t="s">
        <v>2</v>
      </c>
      <c r="D19" s="12">
        <v>31.130014645374899</v>
      </c>
      <c r="E19" s="12">
        <v>31.3830957658726</v>
      </c>
      <c r="F19" s="12">
        <v>31.921212145839501</v>
      </c>
      <c r="G19" s="10">
        <f>D19-$D$4</f>
        <v>10.718957261317698</v>
      </c>
      <c r="H19" s="10">
        <f>E19-$E$4</f>
        <v>11.042066543825101</v>
      </c>
      <c r="I19" s="10">
        <f>F19-$F$4</f>
        <v>11.526629201057201</v>
      </c>
      <c r="J19" s="10">
        <f t="shared" ref="J19:J20" si="23">G19-(AVERAGE($G$18:$I$18))</f>
        <v>-0.73833284279056954</v>
      </c>
      <c r="K19" s="10">
        <f t="shared" si="22"/>
        <v>-0.41522356028316665</v>
      </c>
      <c r="L19" s="10">
        <f t="shared" si="22"/>
        <v>6.9339096948933587E-2</v>
      </c>
      <c r="M19" s="10">
        <f t="shared" ref="M19:M20" si="24">2^(-J19)</f>
        <v>1.6682469229048922</v>
      </c>
      <c r="N19" s="10">
        <f t="shared" si="2"/>
        <v>1.3335053013029929</v>
      </c>
      <c r="O19" s="10">
        <f t="shared" si="2"/>
        <v>0.95307450442595676</v>
      </c>
      <c r="P19" s="10">
        <f t="shared" ref="P19:P20" si="25">AVERAGE(M19:O19)</f>
        <v>1.3182755762112806</v>
      </c>
      <c r="Q19" s="10">
        <f t="shared" ref="Q19:Q20" si="26">STDEV(M19:O19)</f>
        <v>0.35782936636479257</v>
      </c>
      <c r="R19" s="1">
        <f>FTEST(N18:P18,N19:P19)</f>
        <v>1.9907275681277342E-2</v>
      </c>
      <c r="S19" s="12">
        <f>TTEST(M18:O18,M19:O19,2,3)</f>
        <v>0.2630601433644652</v>
      </c>
    </row>
    <row r="20" spans="1:19" ht="15">
      <c r="A20" s="47"/>
      <c r="B20" s="6" t="s">
        <v>42</v>
      </c>
      <c r="C20" s="6" t="s">
        <v>3</v>
      </c>
      <c r="D20" s="12">
        <v>28.014595869707801</v>
      </c>
      <c r="E20" s="12">
        <v>28.092736459001301</v>
      </c>
      <c r="F20" s="12">
        <v>28.2048437477895</v>
      </c>
      <c r="G20" s="10">
        <f>D20-$D$5</f>
        <v>7.0405620124150019</v>
      </c>
      <c r="H20" s="10">
        <f>E20-$E$5</f>
        <v>7.1578968722715004</v>
      </c>
      <c r="I20" s="10">
        <f>F20-$F$5</f>
        <v>7.2652337184049003</v>
      </c>
      <c r="J20" s="10">
        <f t="shared" si="23"/>
        <v>-4.4167280916932654</v>
      </c>
      <c r="K20" s="10">
        <f t="shared" si="22"/>
        <v>-4.2993932318367669</v>
      </c>
      <c r="L20" s="10">
        <f t="shared" si="22"/>
        <v>-4.192056385703367</v>
      </c>
      <c r="M20" s="10">
        <f t="shared" si="24"/>
        <v>21.358347012817735</v>
      </c>
      <c r="N20" s="10">
        <f t="shared" si="2"/>
        <v>19.690027647046364</v>
      </c>
      <c r="O20" s="10">
        <f t="shared" si="2"/>
        <v>18.278254315438211</v>
      </c>
      <c r="P20" s="10">
        <f t="shared" si="25"/>
        <v>19.775542991767434</v>
      </c>
      <c r="Q20" s="10">
        <f t="shared" si="26"/>
        <v>1.5418259991807572</v>
      </c>
      <c r="R20" s="1">
        <f>FTEST(M18:O18,M20:O20)</f>
        <v>1.2900118451835178E-3</v>
      </c>
      <c r="S20" s="13">
        <f>TTEST(M18:O18,M20:O20,2,3)</f>
        <v>2.2280087418224646E-3</v>
      </c>
    </row>
  </sheetData>
  <mergeCells count="6">
    <mergeCell ref="A18:A20"/>
    <mergeCell ref="A3:A5"/>
    <mergeCell ref="A6:A8"/>
    <mergeCell ref="A9:A11"/>
    <mergeCell ref="A12:A14"/>
    <mergeCell ref="A15:A1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I53" sqref="I53"/>
    </sheetView>
  </sheetViews>
  <sheetFormatPr baseColWidth="10" defaultColWidth="8.83203125" defaultRowHeight="12" x14ac:dyDescent="0"/>
  <cols>
    <col min="1" max="4" width="8.83203125" style="20"/>
    <col min="5" max="5" width="11.1640625" style="20" customWidth="1"/>
    <col min="6" max="6" width="9.6640625" style="20" customWidth="1"/>
    <col min="7" max="16384" width="8.83203125" style="20"/>
  </cols>
  <sheetData>
    <row r="1" spans="1:6">
      <c r="A1" s="28" t="s">
        <v>135</v>
      </c>
    </row>
    <row r="2" spans="1:6">
      <c r="A2" s="20" t="s">
        <v>70</v>
      </c>
      <c r="B2" s="20" t="s">
        <v>102</v>
      </c>
      <c r="C2" s="20" t="s">
        <v>105</v>
      </c>
      <c r="D2" s="20" t="s">
        <v>103</v>
      </c>
      <c r="E2" s="20" t="s">
        <v>106</v>
      </c>
      <c r="F2" s="20" t="s">
        <v>104</v>
      </c>
    </row>
    <row r="3" spans="1:6">
      <c r="A3" s="20">
        <v>1358.489</v>
      </c>
      <c r="B3" s="20">
        <v>577.274</v>
      </c>
      <c r="C3" s="20">
        <v>495.90100000000001</v>
      </c>
      <c r="D3" s="20">
        <v>118.794</v>
      </c>
      <c r="E3" s="20">
        <v>251.52</v>
      </c>
      <c r="F3" s="20">
        <v>204.387</v>
      </c>
    </row>
    <row r="4" spans="1:6">
      <c r="A4" s="20">
        <v>1215.2159999999999</v>
      </c>
      <c r="B4" s="20">
        <v>576.22</v>
      </c>
      <c r="C4" s="20">
        <v>346.404</v>
      </c>
      <c r="D4" s="20">
        <v>119.833</v>
      </c>
      <c r="E4" s="20">
        <v>251.739</v>
      </c>
      <c r="F4" s="20">
        <v>191.327</v>
      </c>
    </row>
    <row r="5" spans="1:6">
      <c r="A5" s="20">
        <v>1151.652</v>
      </c>
      <c r="B5" s="20">
        <v>539.56200000000001</v>
      </c>
      <c r="C5" s="20">
        <v>303.69400000000002</v>
      </c>
      <c r="D5" s="20">
        <v>71.695999999999998</v>
      </c>
      <c r="E5" s="20">
        <v>144.827</v>
      </c>
      <c r="F5" s="20">
        <v>183.12</v>
      </c>
    </row>
    <row r="6" spans="1:6">
      <c r="A6" s="20">
        <v>979.65300000000002</v>
      </c>
      <c r="B6" s="20">
        <v>516.59</v>
      </c>
      <c r="C6" s="20">
        <v>299.07</v>
      </c>
      <c r="D6" s="20">
        <v>176.685</v>
      </c>
      <c r="E6" s="20">
        <v>139.792</v>
      </c>
      <c r="F6" s="20">
        <v>154.72999999999999</v>
      </c>
    </row>
    <row r="7" spans="1:6">
      <c r="A7" s="20">
        <v>886.93</v>
      </c>
      <c r="B7" s="20">
        <v>514.16700000000003</v>
      </c>
      <c r="C7" s="20">
        <v>293.74700000000001</v>
      </c>
      <c r="D7" s="20">
        <v>180.05600000000001</v>
      </c>
      <c r="E7" s="20">
        <v>137.80600000000001</v>
      </c>
      <c r="F7" s="20">
        <v>144.78</v>
      </c>
    </row>
    <row r="8" spans="1:6">
      <c r="A8" s="20">
        <v>830.24400000000003</v>
      </c>
      <c r="B8" s="20">
        <v>513.38900000000001</v>
      </c>
      <c r="C8" s="20">
        <v>272.39299999999997</v>
      </c>
      <c r="D8" s="20">
        <v>85.885999999999996</v>
      </c>
      <c r="E8" s="20">
        <v>124.583</v>
      </c>
      <c r="F8" s="20">
        <v>141.96799999999999</v>
      </c>
    </row>
    <row r="9" spans="1:6">
      <c r="A9" s="20">
        <v>822.69500000000005</v>
      </c>
      <c r="B9" s="20">
        <v>499.43799999999999</v>
      </c>
      <c r="C9" s="20">
        <v>259.03699999999998</v>
      </c>
      <c r="D9" s="20">
        <v>95.027000000000001</v>
      </c>
      <c r="E9" s="20">
        <v>135.13</v>
      </c>
      <c r="F9" s="20">
        <v>137.91800000000001</v>
      </c>
    </row>
    <row r="10" spans="1:6">
      <c r="A10" s="20">
        <v>756.89</v>
      </c>
      <c r="B10" s="20">
        <v>491.03800000000001</v>
      </c>
      <c r="C10" s="20">
        <v>254.44800000000001</v>
      </c>
      <c r="D10" s="20">
        <v>416.37299999999999</v>
      </c>
      <c r="E10" s="20">
        <v>107.07899999999999</v>
      </c>
      <c r="F10" s="20">
        <v>131.839</v>
      </c>
    </row>
    <row r="11" spans="1:6">
      <c r="A11" s="20">
        <v>751.70299999999997</v>
      </c>
      <c r="B11" s="20">
        <v>479.85300000000001</v>
      </c>
      <c r="C11" s="20">
        <v>251.52</v>
      </c>
      <c r="D11" s="20">
        <v>301.46300000000002</v>
      </c>
      <c r="E11" s="20">
        <v>103.096</v>
      </c>
      <c r="F11" s="20">
        <v>130.10300000000001</v>
      </c>
    </row>
    <row r="12" spans="1:6">
      <c r="A12" s="20">
        <v>744.27599999999995</v>
      </c>
      <c r="B12" s="20">
        <v>452.57299999999998</v>
      </c>
      <c r="C12" s="20">
        <v>251.232</v>
      </c>
      <c r="D12" s="20">
        <v>64.084000000000003</v>
      </c>
      <c r="E12" s="20">
        <v>107.111</v>
      </c>
      <c r="F12" s="20">
        <v>128.00700000000001</v>
      </c>
    </row>
    <row r="13" spans="1:6">
      <c r="A13" s="20">
        <v>737.85299999999995</v>
      </c>
      <c r="B13" s="20">
        <v>447.34699999999998</v>
      </c>
      <c r="C13" s="20">
        <v>244.63200000000001</v>
      </c>
      <c r="D13" s="20">
        <v>172.06200000000001</v>
      </c>
      <c r="E13" s="20">
        <v>61.280999999999999</v>
      </c>
      <c r="F13" s="20">
        <v>126.34099999999999</v>
      </c>
    </row>
    <row r="14" spans="1:6">
      <c r="A14" s="20">
        <v>735.41200000000003</v>
      </c>
      <c r="B14" s="20">
        <v>439.84500000000003</v>
      </c>
      <c r="C14" s="20">
        <v>241.29900000000001</v>
      </c>
      <c r="D14" s="20">
        <v>147.84100000000001</v>
      </c>
      <c r="E14" s="20">
        <v>66.924000000000007</v>
      </c>
      <c r="F14" s="20">
        <v>126.273</v>
      </c>
    </row>
    <row r="15" spans="1:6">
      <c r="A15" s="20">
        <v>709.97400000000005</v>
      </c>
      <c r="B15" s="20">
        <v>439.73500000000001</v>
      </c>
      <c r="C15" s="20">
        <v>237.768</v>
      </c>
      <c r="D15" s="20">
        <v>116.035</v>
      </c>
      <c r="E15" s="20">
        <v>350.83199999999999</v>
      </c>
      <c r="F15" s="20">
        <v>125.245</v>
      </c>
    </row>
    <row r="16" spans="1:6">
      <c r="A16" s="20">
        <v>657.99099999999999</v>
      </c>
      <c r="B16" s="20">
        <v>423.32</v>
      </c>
      <c r="C16" s="20">
        <v>226.15299999999999</v>
      </c>
      <c r="D16" s="20">
        <v>50.116</v>
      </c>
      <c r="E16" s="20">
        <v>75.373999999999995</v>
      </c>
      <c r="F16" s="20">
        <v>121.77200000000001</v>
      </c>
    </row>
    <row r="17" spans="1:6">
      <c r="A17" s="20">
        <v>654.41800000000001</v>
      </c>
      <c r="B17" s="20">
        <v>399.60700000000003</v>
      </c>
      <c r="C17" s="20">
        <v>225.084</v>
      </c>
      <c r="D17" s="20">
        <v>145.077</v>
      </c>
      <c r="E17" s="20">
        <v>96.126000000000005</v>
      </c>
      <c r="F17" s="20">
        <v>121.617</v>
      </c>
    </row>
    <row r="18" spans="1:6">
      <c r="A18" s="20">
        <v>653.64099999999996</v>
      </c>
      <c r="B18" s="20">
        <v>393.91</v>
      </c>
      <c r="C18" s="20">
        <v>223.64099999999999</v>
      </c>
      <c r="D18" s="20">
        <v>123.57</v>
      </c>
      <c r="E18" s="20">
        <v>92.825999999999993</v>
      </c>
      <c r="F18" s="20">
        <v>118.227</v>
      </c>
    </row>
    <row r="19" spans="1:6">
      <c r="A19" s="20">
        <v>640.31700000000001</v>
      </c>
      <c r="B19" s="20">
        <v>393.50799999999998</v>
      </c>
      <c r="C19" s="20">
        <v>219.05699999999999</v>
      </c>
      <c r="D19" s="20">
        <v>134.10599999999999</v>
      </c>
      <c r="E19" s="20">
        <v>99.004000000000005</v>
      </c>
      <c r="F19" s="20">
        <v>109.277</v>
      </c>
    </row>
    <row r="20" spans="1:6">
      <c r="A20" s="20">
        <v>638.80899999999997</v>
      </c>
      <c r="B20" s="20">
        <v>383.32900000000001</v>
      </c>
      <c r="C20" s="20">
        <v>218.821</v>
      </c>
      <c r="D20" s="20">
        <v>314.47899999999998</v>
      </c>
      <c r="E20" s="20">
        <v>128.732</v>
      </c>
      <c r="F20" s="20">
        <v>107.24</v>
      </c>
    </row>
    <row r="21" spans="1:6">
      <c r="A21" s="20">
        <v>630.32799999999997</v>
      </c>
      <c r="B21" s="20">
        <v>382.40699999999998</v>
      </c>
      <c r="C21" s="20">
        <v>218.31700000000001</v>
      </c>
      <c r="D21" s="20">
        <v>96.805000000000007</v>
      </c>
      <c r="E21" s="20">
        <v>128.19499999999999</v>
      </c>
      <c r="F21" s="20">
        <v>105.27800000000001</v>
      </c>
    </row>
    <row r="22" spans="1:6">
      <c r="A22" s="20">
        <v>622.18600000000004</v>
      </c>
      <c r="B22" s="20">
        <v>377.78399999999999</v>
      </c>
      <c r="C22" s="20">
        <v>204.488</v>
      </c>
      <c r="D22" s="20">
        <v>69.078000000000003</v>
      </c>
      <c r="E22" s="20">
        <v>194.904</v>
      </c>
      <c r="F22" s="20">
        <v>104.539</v>
      </c>
    </row>
    <row r="23" spans="1:6">
      <c r="A23" s="20">
        <v>620.55600000000004</v>
      </c>
      <c r="B23" s="20">
        <v>374.11900000000003</v>
      </c>
      <c r="C23" s="20">
        <v>198.50399999999999</v>
      </c>
      <c r="D23" s="20">
        <v>48.722000000000001</v>
      </c>
      <c r="E23" s="20">
        <v>188.488</v>
      </c>
      <c r="F23" s="20">
        <v>101.547</v>
      </c>
    </row>
    <row r="24" spans="1:6">
      <c r="A24" s="20">
        <v>601.37199999999996</v>
      </c>
      <c r="B24" s="20">
        <v>373.46</v>
      </c>
      <c r="C24" s="20">
        <v>198.113</v>
      </c>
      <c r="D24" s="20">
        <v>171.77099999999999</v>
      </c>
      <c r="E24" s="20">
        <v>109.68600000000001</v>
      </c>
      <c r="F24" s="20">
        <v>100.60899999999999</v>
      </c>
    </row>
    <row r="25" spans="1:6">
      <c r="A25" s="20">
        <v>600.54700000000003</v>
      </c>
      <c r="B25" s="20">
        <v>362.61500000000001</v>
      </c>
      <c r="C25" s="20">
        <v>196.892</v>
      </c>
      <c r="D25" s="20">
        <v>330.50400000000002</v>
      </c>
      <c r="E25" s="20">
        <v>121.006</v>
      </c>
      <c r="F25" s="20">
        <v>99.888000000000005</v>
      </c>
    </row>
    <row r="26" spans="1:6">
      <c r="A26" s="20">
        <v>595.29100000000005</v>
      </c>
      <c r="B26" s="20">
        <v>355.267</v>
      </c>
      <c r="C26" s="20">
        <v>193.07499999999999</v>
      </c>
      <c r="D26" s="20">
        <v>102.375</v>
      </c>
      <c r="E26" s="20">
        <v>55.838999999999999</v>
      </c>
      <c r="F26" s="20">
        <v>99.784000000000006</v>
      </c>
    </row>
    <row r="27" spans="1:6">
      <c r="A27" s="20">
        <v>586.55499999999995</v>
      </c>
      <c r="B27" s="20">
        <v>351.71899999999999</v>
      </c>
      <c r="C27" s="20">
        <v>190.47</v>
      </c>
      <c r="D27" s="20">
        <v>81.543999999999997</v>
      </c>
      <c r="E27" s="20">
        <v>212.64</v>
      </c>
      <c r="F27" s="20">
        <v>97.549000000000007</v>
      </c>
    </row>
    <row r="28" spans="1:6">
      <c r="A28" s="20">
        <v>558.67600000000004</v>
      </c>
      <c r="B28" s="20">
        <v>343.54300000000001</v>
      </c>
      <c r="C28" s="20">
        <v>188.46100000000001</v>
      </c>
      <c r="D28" s="20">
        <v>118.401</v>
      </c>
      <c r="E28" s="20">
        <v>289.44600000000003</v>
      </c>
      <c r="F28" s="20">
        <v>96.537999999999997</v>
      </c>
    </row>
    <row r="29" spans="1:6">
      <c r="A29" s="20">
        <v>543.55100000000004</v>
      </c>
      <c r="B29" s="20">
        <v>338.61399999999998</v>
      </c>
      <c r="C29" s="20">
        <v>169.65199999999999</v>
      </c>
      <c r="D29" s="20">
        <v>117.217</v>
      </c>
      <c r="E29" s="20">
        <v>239.666</v>
      </c>
      <c r="F29" s="20">
        <v>95.081000000000003</v>
      </c>
    </row>
    <row r="30" spans="1:6">
      <c r="A30" s="20">
        <v>532.30999999999995</v>
      </c>
      <c r="B30" s="20">
        <v>326.70299999999997</v>
      </c>
      <c r="C30" s="20">
        <v>168.92</v>
      </c>
      <c r="D30" s="20">
        <v>164.947</v>
      </c>
      <c r="E30" s="20">
        <v>209.38300000000001</v>
      </c>
      <c r="F30" s="20">
        <v>94.808999999999997</v>
      </c>
    </row>
    <row r="31" spans="1:6">
      <c r="A31" s="20">
        <v>524.63</v>
      </c>
      <c r="B31" s="20">
        <v>316.613</v>
      </c>
      <c r="C31" s="20">
        <v>153.61199999999999</v>
      </c>
      <c r="D31" s="20">
        <v>62.616</v>
      </c>
      <c r="E31" s="20">
        <v>233.01900000000001</v>
      </c>
      <c r="F31" s="20">
        <v>92.825999999999993</v>
      </c>
    </row>
    <row r="32" spans="1:6">
      <c r="A32" s="20">
        <v>520.49699999999996</v>
      </c>
      <c r="B32" s="20">
        <v>306.315</v>
      </c>
      <c r="C32" s="20">
        <v>149.70500000000001</v>
      </c>
      <c r="D32" s="20">
        <v>82.385000000000005</v>
      </c>
      <c r="E32" s="20">
        <v>80.864999999999995</v>
      </c>
      <c r="F32" s="20">
        <v>91.686999999999998</v>
      </c>
    </row>
    <row r="33" spans="1:6">
      <c r="A33" s="20">
        <v>517.01</v>
      </c>
      <c r="B33" s="20">
        <v>295.221</v>
      </c>
      <c r="C33" s="20">
        <v>149.256</v>
      </c>
      <c r="D33" s="20">
        <v>189.59100000000001</v>
      </c>
      <c r="E33" s="20">
        <v>96.590999999999994</v>
      </c>
      <c r="F33" s="20">
        <v>90.950999999999993</v>
      </c>
    </row>
    <row r="34" spans="1:6">
      <c r="A34" s="20">
        <v>512.41800000000001</v>
      </c>
      <c r="B34" s="20">
        <v>284.96600000000001</v>
      </c>
      <c r="C34" s="20">
        <v>145.20699999999999</v>
      </c>
      <c r="D34" s="20">
        <v>125.616</v>
      </c>
      <c r="E34" s="20">
        <v>187.27799999999999</v>
      </c>
      <c r="F34" s="20">
        <v>90.037999999999997</v>
      </c>
    </row>
    <row r="35" spans="1:6">
      <c r="A35" s="20">
        <v>504.09699999999998</v>
      </c>
      <c r="B35" s="20">
        <v>280.98399999999998</v>
      </c>
      <c r="C35" s="20">
        <v>136.52500000000001</v>
      </c>
      <c r="D35" s="20">
        <v>102.24</v>
      </c>
      <c r="E35" s="20">
        <v>260.87299999999999</v>
      </c>
      <c r="F35" s="20">
        <v>88.006</v>
      </c>
    </row>
    <row r="36" spans="1:6">
      <c r="A36" s="20">
        <v>503.57400000000001</v>
      </c>
      <c r="B36" s="20">
        <v>279.63200000000001</v>
      </c>
      <c r="C36" s="20">
        <v>133.65600000000001</v>
      </c>
      <c r="D36" s="20">
        <v>342.19600000000003</v>
      </c>
      <c r="E36" s="20">
        <v>238.41200000000001</v>
      </c>
      <c r="F36" s="20">
        <v>85.825999999999993</v>
      </c>
    </row>
    <row r="37" spans="1:6">
      <c r="A37" s="20">
        <v>500.875</v>
      </c>
      <c r="B37" s="20">
        <v>270.79399999999998</v>
      </c>
      <c r="C37" s="20">
        <v>129.99700000000001</v>
      </c>
      <c r="D37" s="20">
        <v>95.153999999999996</v>
      </c>
      <c r="E37" s="20">
        <v>93.215000000000003</v>
      </c>
      <c r="F37" s="20">
        <v>85.382999999999996</v>
      </c>
    </row>
    <row r="38" spans="1:6">
      <c r="A38" s="20">
        <v>498.77600000000001</v>
      </c>
      <c r="B38" s="20">
        <v>263.84100000000001</v>
      </c>
      <c r="C38" s="20">
        <v>127.224</v>
      </c>
      <c r="D38" s="20">
        <v>123.64</v>
      </c>
      <c r="E38" s="20">
        <v>67.233000000000004</v>
      </c>
      <c r="F38" s="20">
        <v>84.531000000000006</v>
      </c>
    </row>
    <row r="39" spans="1:6">
      <c r="A39" s="20">
        <v>492.97399999999999</v>
      </c>
      <c r="B39" s="20">
        <v>243.00700000000001</v>
      </c>
      <c r="C39" s="20">
        <v>123.402</v>
      </c>
      <c r="D39" s="20">
        <v>63.436</v>
      </c>
      <c r="E39" s="20">
        <v>223.024</v>
      </c>
      <c r="F39" s="20">
        <v>84.183999999999997</v>
      </c>
    </row>
    <row r="40" spans="1:6">
      <c r="A40" s="20">
        <v>488.27600000000001</v>
      </c>
      <c r="B40" s="20">
        <v>234.154</v>
      </c>
      <c r="C40" s="20">
        <v>122.57599999999999</v>
      </c>
      <c r="D40" s="20">
        <v>232.02600000000001</v>
      </c>
      <c r="E40" s="20">
        <v>55.715000000000003</v>
      </c>
      <c r="F40" s="20">
        <v>84.102000000000004</v>
      </c>
    </row>
    <row r="41" spans="1:6">
      <c r="A41" s="20">
        <v>471.11099999999999</v>
      </c>
      <c r="B41" s="20">
        <v>225.71899999999999</v>
      </c>
      <c r="C41" s="20">
        <v>122.36499999999999</v>
      </c>
      <c r="D41" s="20">
        <v>247.251</v>
      </c>
      <c r="E41" s="20">
        <v>87.947000000000003</v>
      </c>
      <c r="F41" s="20">
        <v>84.040999999999997</v>
      </c>
    </row>
    <row r="42" spans="1:6">
      <c r="A42" s="20">
        <v>469.88099999999997</v>
      </c>
      <c r="B42" s="20">
        <v>223.124</v>
      </c>
      <c r="C42" s="20">
        <v>121.333</v>
      </c>
      <c r="D42" s="20">
        <v>237.84800000000001</v>
      </c>
      <c r="E42" s="20">
        <v>158.655</v>
      </c>
      <c r="F42" s="20">
        <v>82.195999999999998</v>
      </c>
    </row>
    <row r="43" spans="1:6">
      <c r="A43" s="20">
        <v>453.77</v>
      </c>
      <c r="B43" s="20">
        <v>222.93899999999999</v>
      </c>
      <c r="C43" s="20">
        <v>120.65</v>
      </c>
      <c r="D43" s="20">
        <v>259.887</v>
      </c>
      <c r="E43" s="20">
        <v>54.591000000000001</v>
      </c>
      <c r="F43" s="20">
        <v>82.174999999999997</v>
      </c>
    </row>
    <row r="44" spans="1:6">
      <c r="A44" s="20">
        <v>447.88600000000002</v>
      </c>
      <c r="B44" s="20">
        <v>219.05699999999999</v>
      </c>
      <c r="C44" s="20">
        <v>119.04</v>
      </c>
      <c r="D44" s="20">
        <v>211.63300000000001</v>
      </c>
      <c r="E44" s="20">
        <v>75.557000000000002</v>
      </c>
      <c r="F44" s="20">
        <v>81.86</v>
      </c>
    </row>
    <row r="45" spans="1:6">
      <c r="A45" s="20">
        <v>445.51</v>
      </c>
      <c r="B45" s="20">
        <v>213.42500000000001</v>
      </c>
      <c r="C45" s="20">
        <v>119.02500000000001</v>
      </c>
      <c r="D45" s="20">
        <v>345.029</v>
      </c>
      <c r="E45" s="20">
        <v>78.332999999999998</v>
      </c>
      <c r="F45" s="20">
        <v>79.965000000000003</v>
      </c>
    </row>
    <row r="46" spans="1:6">
      <c r="A46" s="20">
        <v>431.66899999999998</v>
      </c>
      <c r="B46" s="20">
        <v>208.71600000000001</v>
      </c>
      <c r="C46" s="20">
        <v>118.92400000000001</v>
      </c>
      <c r="D46" s="20">
        <v>299.71499999999997</v>
      </c>
      <c r="E46" s="20">
        <v>179.625</v>
      </c>
      <c r="F46" s="20">
        <v>78.311000000000007</v>
      </c>
    </row>
    <row r="47" spans="1:6">
      <c r="A47" s="20">
        <v>417.70400000000001</v>
      </c>
      <c r="B47" s="20">
        <v>206.066</v>
      </c>
      <c r="C47" s="20">
        <v>114.79600000000001</v>
      </c>
      <c r="D47" s="20">
        <v>322.46300000000002</v>
      </c>
      <c r="E47" s="20">
        <v>60.432000000000002</v>
      </c>
      <c r="F47" s="20">
        <v>72.603999999999999</v>
      </c>
    </row>
    <row r="48" spans="1:6">
      <c r="A48" s="20">
        <v>408.892</v>
      </c>
      <c r="B48" s="20">
        <v>205.363</v>
      </c>
      <c r="C48" s="20">
        <v>113.574</v>
      </c>
      <c r="D48" s="20">
        <v>304.37400000000002</v>
      </c>
      <c r="E48" s="20">
        <v>217.20099999999999</v>
      </c>
      <c r="F48" s="20">
        <v>67.564999999999998</v>
      </c>
    </row>
    <row r="49" spans="1:6">
      <c r="A49" s="20">
        <v>395.18099999999998</v>
      </c>
      <c r="B49" s="20">
        <v>196.971</v>
      </c>
      <c r="C49" s="20">
        <v>111.678</v>
      </c>
      <c r="D49" s="20">
        <v>167.42400000000001</v>
      </c>
      <c r="E49" s="20">
        <v>205.92400000000001</v>
      </c>
      <c r="F49" s="20">
        <v>65.388000000000005</v>
      </c>
    </row>
    <row r="50" spans="1:6">
      <c r="A50" s="20">
        <v>325.435</v>
      </c>
      <c r="B50" s="20">
        <v>183.41200000000001</v>
      </c>
      <c r="C50" s="20">
        <v>109.937</v>
      </c>
      <c r="D50" s="20">
        <v>153.25299999999999</v>
      </c>
      <c r="E50" s="20">
        <v>144.78</v>
      </c>
      <c r="F50" s="20">
        <v>61.784999999999997</v>
      </c>
    </row>
    <row r="51" spans="1:6">
      <c r="A51" s="20">
        <v>310.959</v>
      </c>
      <c r="B51" s="20">
        <v>166.23699999999999</v>
      </c>
      <c r="C51" s="20">
        <v>107.60899999999999</v>
      </c>
      <c r="D51" s="20">
        <v>155.93899999999999</v>
      </c>
      <c r="E51" s="20">
        <v>95.027000000000001</v>
      </c>
      <c r="F51" s="20">
        <v>57.570999999999998</v>
      </c>
    </row>
    <row r="52" spans="1:6">
      <c r="A52" s="20">
        <v>261.822</v>
      </c>
      <c r="B52" s="20">
        <v>152.904</v>
      </c>
      <c r="C52" s="20">
        <v>106.837</v>
      </c>
      <c r="D52" s="20">
        <v>151.08000000000001</v>
      </c>
      <c r="E52" s="20">
        <v>174.56700000000001</v>
      </c>
      <c r="F52" s="20">
        <v>51.773000000000003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D33" sqref="D33"/>
    </sheetView>
  </sheetViews>
  <sheetFormatPr baseColWidth="10" defaultRowHeight="12" x14ac:dyDescent="0"/>
  <cols>
    <col min="1" max="1" width="25.5" style="1" bestFit="1" customWidth="1"/>
    <col min="2" max="7" width="16.6640625" style="1" bestFit="1" customWidth="1"/>
    <col min="8" max="16384" width="10.83203125" style="1"/>
  </cols>
  <sheetData>
    <row r="1" spans="1:9" s="24" customFormat="1">
      <c r="A1" s="24" t="s">
        <v>136</v>
      </c>
    </row>
    <row r="2" spans="1:9">
      <c r="B2" s="1" t="s">
        <v>107</v>
      </c>
      <c r="C2" s="1" t="s">
        <v>108</v>
      </c>
      <c r="D2" s="1" t="s">
        <v>109</v>
      </c>
      <c r="E2" s="1" t="s">
        <v>110</v>
      </c>
      <c r="F2" s="1" t="s">
        <v>111</v>
      </c>
      <c r="G2" s="1" t="s">
        <v>112</v>
      </c>
    </row>
    <row r="3" spans="1:9" ht="16">
      <c r="A3" s="20" t="s">
        <v>70</v>
      </c>
      <c r="B3">
        <v>340</v>
      </c>
      <c r="C3">
        <v>188</v>
      </c>
      <c r="D3">
        <v>188</v>
      </c>
      <c r="E3">
        <v>178</v>
      </c>
      <c r="F3">
        <v>244</v>
      </c>
      <c r="G3">
        <v>230</v>
      </c>
    </row>
    <row r="4" spans="1:9" ht="16">
      <c r="A4" s="20" t="s">
        <v>102</v>
      </c>
      <c r="B4">
        <v>188</v>
      </c>
      <c r="C4">
        <v>130</v>
      </c>
      <c r="D4">
        <v>172</v>
      </c>
      <c r="E4">
        <v>144</v>
      </c>
      <c r="F4">
        <v>158</v>
      </c>
      <c r="G4">
        <v>116</v>
      </c>
    </row>
    <row r="5" spans="1:9" ht="16">
      <c r="A5" s="20" t="s">
        <v>105</v>
      </c>
      <c r="B5">
        <v>116</v>
      </c>
      <c r="C5">
        <v>130</v>
      </c>
      <c r="D5">
        <v>116</v>
      </c>
      <c r="E5">
        <v>144</v>
      </c>
      <c r="F5">
        <v>144</v>
      </c>
      <c r="G5">
        <v>128</v>
      </c>
    </row>
    <row r="6" spans="1:9" ht="16">
      <c r="A6" s="20" t="s">
        <v>103</v>
      </c>
      <c r="B6">
        <v>86</v>
      </c>
      <c r="C6">
        <v>100</v>
      </c>
      <c r="D6">
        <v>116</v>
      </c>
      <c r="E6">
        <v>72</v>
      </c>
      <c r="F6">
        <v>100</v>
      </c>
      <c r="G6">
        <v>116</v>
      </c>
    </row>
    <row r="7" spans="1:9" ht="16">
      <c r="A7" s="20" t="s">
        <v>106</v>
      </c>
      <c r="B7">
        <v>58</v>
      </c>
      <c r="C7">
        <v>72</v>
      </c>
      <c r="D7">
        <v>72</v>
      </c>
      <c r="E7">
        <v>86</v>
      </c>
      <c r="F7">
        <v>58</v>
      </c>
      <c r="G7">
        <v>100</v>
      </c>
    </row>
    <row r="8" spans="1:9" ht="16">
      <c r="A8" s="20" t="s">
        <v>104</v>
      </c>
      <c r="B8">
        <v>72</v>
      </c>
      <c r="C8">
        <v>42</v>
      </c>
      <c r="D8">
        <v>44</v>
      </c>
      <c r="E8">
        <v>86</v>
      </c>
      <c r="F8">
        <v>28</v>
      </c>
      <c r="G8">
        <v>58</v>
      </c>
    </row>
    <row r="9" spans="1:9">
      <c r="B9" s="1" t="s">
        <v>113</v>
      </c>
      <c r="C9" s="1" t="s">
        <v>114</v>
      </c>
      <c r="D9" s="1" t="s">
        <v>115</v>
      </c>
      <c r="E9" s="1" t="s">
        <v>116</v>
      </c>
      <c r="F9" s="1" t="s">
        <v>117</v>
      </c>
      <c r="G9" s="1" t="s">
        <v>118</v>
      </c>
      <c r="H9" s="1" t="s">
        <v>151</v>
      </c>
      <c r="I9" s="1" t="s">
        <v>152</v>
      </c>
    </row>
    <row r="10" spans="1:9">
      <c r="A10" s="20" t="s">
        <v>70</v>
      </c>
      <c r="B10" s="1">
        <f>B3/2000*100</f>
        <v>17</v>
      </c>
      <c r="C10" s="1">
        <f t="shared" ref="C10:G10" si="0">C3/2000*100</f>
        <v>9.4</v>
      </c>
      <c r="D10" s="1">
        <f t="shared" si="0"/>
        <v>9.4</v>
      </c>
      <c r="E10" s="1">
        <f t="shared" si="0"/>
        <v>8.9</v>
      </c>
      <c r="F10" s="1">
        <f t="shared" si="0"/>
        <v>12.2</v>
      </c>
      <c r="G10" s="1">
        <f t="shared" si="0"/>
        <v>11.5</v>
      </c>
    </row>
    <row r="11" spans="1:9">
      <c r="A11" s="20" t="s">
        <v>102</v>
      </c>
      <c r="B11" s="1">
        <f t="shared" ref="B11:G15" si="1">B4/2000*100</f>
        <v>9.4</v>
      </c>
      <c r="C11" s="1">
        <f t="shared" si="1"/>
        <v>6.5</v>
      </c>
      <c r="D11" s="1">
        <f t="shared" si="1"/>
        <v>8.6</v>
      </c>
      <c r="E11" s="1">
        <f t="shared" si="1"/>
        <v>7.1999999999999993</v>
      </c>
      <c r="F11" s="1">
        <f t="shared" si="1"/>
        <v>7.9</v>
      </c>
      <c r="G11" s="1">
        <f t="shared" si="1"/>
        <v>5.8000000000000007</v>
      </c>
      <c r="H11" s="1">
        <f>FTEST($B$10:$G$10,B11:G11)</f>
        <v>9.5292204426410343E-2</v>
      </c>
      <c r="I11" s="1">
        <f>TTEST($B$10:$G$10,B11:G11,2,3)</f>
        <v>2.6086838701195443E-2</v>
      </c>
    </row>
    <row r="12" spans="1:9">
      <c r="A12" s="20" t="s">
        <v>105</v>
      </c>
      <c r="B12" s="1">
        <f t="shared" si="1"/>
        <v>5.8000000000000007</v>
      </c>
      <c r="C12" s="1">
        <f t="shared" si="1"/>
        <v>6.5</v>
      </c>
      <c r="D12" s="1">
        <f t="shared" si="1"/>
        <v>5.8000000000000007</v>
      </c>
      <c r="E12" s="1">
        <f t="shared" si="1"/>
        <v>7.1999999999999993</v>
      </c>
      <c r="F12" s="1">
        <f t="shared" si="1"/>
        <v>7.1999999999999993</v>
      </c>
      <c r="G12" s="1">
        <f t="shared" si="1"/>
        <v>6.4</v>
      </c>
      <c r="H12" s="1">
        <f t="shared" ref="H12:H15" si="2">FTEST($B$10:$G$10,B12:G12)</f>
        <v>3.4975160101965146E-3</v>
      </c>
      <c r="I12" s="1">
        <f t="shared" ref="I12:I15" si="3">TTEST($B$10:$G$10,B12:G12,2,3)</f>
        <v>9.9645087165634912E-3</v>
      </c>
    </row>
    <row r="13" spans="1:9">
      <c r="A13" s="20" t="s">
        <v>103</v>
      </c>
      <c r="B13" s="1">
        <f t="shared" si="1"/>
        <v>4.3</v>
      </c>
      <c r="C13" s="1">
        <f t="shared" si="1"/>
        <v>5</v>
      </c>
      <c r="D13" s="1">
        <f t="shared" si="1"/>
        <v>5.8000000000000007</v>
      </c>
      <c r="E13" s="1">
        <f t="shared" si="1"/>
        <v>3.5999999999999996</v>
      </c>
      <c r="F13" s="1">
        <f t="shared" si="1"/>
        <v>5</v>
      </c>
      <c r="G13" s="1">
        <f t="shared" si="1"/>
        <v>5.8000000000000007</v>
      </c>
      <c r="H13" s="1">
        <f t="shared" si="2"/>
        <v>1.4843861766894183E-2</v>
      </c>
      <c r="I13" s="1">
        <f t="shared" si="3"/>
        <v>2.6493845461100307E-3</v>
      </c>
    </row>
    <row r="14" spans="1:9">
      <c r="A14" s="20" t="s">
        <v>106</v>
      </c>
      <c r="B14" s="1">
        <f t="shared" si="1"/>
        <v>2.9000000000000004</v>
      </c>
      <c r="C14" s="1">
        <f t="shared" si="1"/>
        <v>3.5999999999999996</v>
      </c>
      <c r="D14" s="1">
        <f t="shared" si="1"/>
        <v>3.5999999999999996</v>
      </c>
      <c r="E14" s="1">
        <f t="shared" si="1"/>
        <v>4.3</v>
      </c>
      <c r="F14" s="1">
        <f t="shared" si="1"/>
        <v>2.9000000000000004</v>
      </c>
      <c r="G14" s="1">
        <f t="shared" si="1"/>
        <v>5</v>
      </c>
      <c r="H14" s="1">
        <f t="shared" si="2"/>
        <v>1.194158734282506E-2</v>
      </c>
      <c r="I14" s="1">
        <f t="shared" si="3"/>
        <v>1.1718462917170206E-3</v>
      </c>
    </row>
    <row r="15" spans="1:9">
      <c r="A15" s="20" t="s">
        <v>104</v>
      </c>
      <c r="B15" s="1">
        <f t="shared" si="1"/>
        <v>3.5999999999999996</v>
      </c>
      <c r="C15" s="1">
        <f t="shared" si="1"/>
        <v>2.1</v>
      </c>
      <c r="D15" s="1">
        <f t="shared" si="1"/>
        <v>2.1999999999999997</v>
      </c>
      <c r="E15" s="1">
        <f t="shared" si="1"/>
        <v>4.3</v>
      </c>
      <c r="F15" s="1">
        <f t="shared" si="1"/>
        <v>1.4000000000000001</v>
      </c>
      <c r="G15" s="1">
        <f t="shared" si="1"/>
        <v>2.9000000000000004</v>
      </c>
      <c r="H15" s="1">
        <f t="shared" si="2"/>
        <v>3.8254830356214894E-2</v>
      </c>
      <c r="I15" s="1">
        <f t="shared" si="3"/>
        <v>5.15398810635032E-4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/>
  </sheetViews>
  <sheetFormatPr baseColWidth="10" defaultRowHeight="12" x14ac:dyDescent="0"/>
  <cols>
    <col min="1" max="1" width="14.5" style="20" customWidth="1"/>
    <col min="2" max="2" width="13.6640625" style="20" bestFit="1" customWidth="1"/>
    <col min="3" max="3" width="13.5" style="20" bestFit="1" customWidth="1"/>
    <col min="4" max="4" width="14.33203125" style="20" bestFit="1" customWidth="1"/>
    <col min="5" max="5" width="13.6640625" style="20" bestFit="1" customWidth="1"/>
    <col min="6" max="6" width="13.5" style="20" bestFit="1" customWidth="1"/>
    <col min="7" max="7" width="14.33203125" style="20" bestFit="1" customWidth="1"/>
    <col min="8" max="8" width="13.6640625" style="20" bestFit="1" customWidth="1"/>
    <col min="9" max="9" width="13.5" style="20" bestFit="1" customWidth="1"/>
    <col min="10" max="10" width="14.33203125" style="20" bestFit="1" customWidth="1"/>
    <col min="11" max="11" width="13.6640625" style="20" bestFit="1" customWidth="1"/>
    <col min="12" max="12" width="13.5" style="20" bestFit="1" customWidth="1"/>
    <col min="13" max="13" width="14.33203125" style="20" bestFit="1" customWidth="1"/>
    <col min="14" max="14" width="13.6640625" style="20" bestFit="1" customWidth="1"/>
    <col min="15" max="15" width="13.5" style="20" bestFit="1" customWidth="1"/>
    <col min="16" max="16" width="14.33203125" style="20" bestFit="1" customWidth="1"/>
    <col min="17" max="17" width="13.6640625" style="20" bestFit="1" customWidth="1"/>
    <col min="18" max="18" width="13.5" style="20" bestFit="1" customWidth="1"/>
    <col min="19" max="16384" width="10.83203125" style="20"/>
  </cols>
  <sheetData>
    <row r="1" spans="1:18" s="28" customFormat="1">
      <c r="A1" s="28" t="s">
        <v>156</v>
      </c>
    </row>
    <row r="2" spans="1:18">
      <c r="A2" s="48" t="s">
        <v>70</v>
      </c>
      <c r="B2" s="48"/>
      <c r="C2" s="48"/>
      <c r="D2" s="48" t="s">
        <v>102</v>
      </c>
      <c r="E2" s="48"/>
      <c r="F2" s="48"/>
      <c r="G2" s="48" t="s">
        <v>105</v>
      </c>
      <c r="H2" s="48"/>
      <c r="I2" s="48"/>
      <c r="J2" s="48" t="s">
        <v>103</v>
      </c>
      <c r="K2" s="48"/>
      <c r="L2" s="48"/>
      <c r="M2" s="48" t="s">
        <v>106</v>
      </c>
      <c r="N2" s="48"/>
      <c r="O2" s="48"/>
      <c r="P2" s="48" t="s">
        <v>104</v>
      </c>
      <c r="Q2" s="48"/>
      <c r="R2" s="48"/>
    </row>
    <row r="3" spans="1:18">
      <c r="A3" s="20" t="s">
        <v>120</v>
      </c>
      <c r="B3" s="20" t="s">
        <v>121</v>
      </c>
      <c r="C3" s="20" t="s">
        <v>119</v>
      </c>
      <c r="D3" s="20" t="s">
        <v>120</v>
      </c>
      <c r="E3" s="20" t="s">
        <v>121</v>
      </c>
      <c r="F3" s="20" t="s">
        <v>119</v>
      </c>
      <c r="G3" s="20" t="s">
        <v>120</v>
      </c>
      <c r="H3" s="20" t="s">
        <v>121</v>
      </c>
      <c r="I3" s="20" t="s">
        <v>119</v>
      </c>
      <c r="J3" s="20" t="s">
        <v>120</v>
      </c>
      <c r="K3" s="20" t="s">
        <v>121</v>
      </c>
      <c r="L3" s="20" t="s">
        <v>119</v>
      </c>
      <c r="M3" s="20" t="s">
        <v>120</v>
      </c>
      <c r="N3" s="20" t="s">
        <v>121</v>
      </c>
      <c r="O3" s="20" t="s">
        <v>119</v>
      </c>
      <c r="P3" s="20" t="s">
        <v>120</v>
      </c>
      <c r="Q3" s="20" t="s">
        <v>121</v>
      </c>
      <c r="R3" s="20" t="s">
        <v>119</v>
      </c>
    </row>
    <row r="4" spans="1:18">
      <c r="A4" s="20">
        <v>332</v>
      </c>
      <c r="B4" s="20">
        <v>1041</v>
      </c>
      <c r="C4" s="23">
        <f>A4/B4*100</f>
        <v>31.892411143131604</v>
      </c>
      <c r="D4" s="20">
        <v>67</v>
      </c>
      <c r="E4" s="20">
        <v>456</v>
      </c>
      <c r="F4" s="23">
        <f>D4/E4*100</f>
        <v>14.692982456140353</v>
      </c>
      <c r="G4" s="20">
        <v>99</v>
      </c>
      <c r="H4" s="20">
        <v>945</v>
      </c>
      <c r="I4" s="23">
        <f>G4/H4*100</f>
        <v>10.476190476190476</v>
      </c>
      <c r="J4" s="20">
        <v>73</v>
      </c>
      <c r="K4" s="20">
        <v>845</v>
      </c>
      <c r="L4" s="23">
        <f>J4/K4*100</f>
        <v>8.6390532544378704</v>
      </c>
      <c r="M4" s="20">
        <v>15</v>
      </c>
      <c r="N4" s="20">
        <v>645</v>
      </c>
      <c r="O4" s="23">
        <f>M4/N4*100</f>
        <v>2.3255813953488373</v>
      </c>
      <c r="P4" s="20">
        <v>2</v>
      </c>
      <c r="Q4" s="20">
        <v>245</v>
      </c>
      <c r="R4" s="23">
        <f>P4/Q4*100</f>
        <v>0.81632653061224492</v>
      </c>
    </row>
    <row r="5" spans="1:18">
      <c r="A5" s="20">
        <v>362</v>
      </c>
      <c r="B5" s="20">
        <v>1112</v>
      </c>
      <c r="C5" s="23">
        <f t="shared" ref="C5:C9" si="0">A5/B5*100</f>
        <v>32.553956834532372</v>
      </c>
      <c r="D5" s="20">
        <v>242</v>
      </c>
      <c r="E5" s="20">
        <v>1230</v>
      </c>
      <c r="F5" s="23">
        <f t="shared" ref="F5:F9" si="1">D5/E5*100</f>
        <v>19.674796747967481</v>
      </c>
      <c r="G5" s="20">
        <v>135</v>
      </c>
      <c r="H5" s="20">
        <v>972</v>
      </c>
      <c r="I5" s="23">
        <f t="shared" ref="I5:I9" si="2">G5/H5*100</f>
        <v>13.888888888888889</v>
      </c>
      <c r="J5" s="20">
        <v>49</v>
      </c>
      <c r="K5" s="20">
        <v>556</v>
      </c>
      <c r="L5" s="23">
        <f t="shared" ref="L5:L9" si="3">J5/K5*100</f>
        <v>8.8129496402877692</v>
      </c>
      <c r="M5" s="20">
        <v>24</v>
      </c>
      <c r="N5" s="20">
        <v>897</v>
      </c>
      <c r="O5" s="23">
        <f t="shared" ref="O5:O9" si="4">M5/N5*100</f>
        <v>2.6755852842809364</v>
      </c>
      <c r="P5" s="20">
        <v>1</v>
      </c>
      <c r="Q5" s="20">
        <v>365</v>
      </c>
      <c r="R5" s="23">
        <f t="shared" ref="R5:R9" si="5">P5/Q5*100</f>
        <v>0.27397260273972601</v>
      </c>
    </row>
    <row r="6" spans="1:18">
      <c r="A6" s="20">
        <v>212</v>
      </c>
      <c r="B6" s="20">
        <v>897</v>
      </c>
      <c r="C6" s="23">
        <f t="shared" si="0"/>
        <v>23.634336677814936</v>
      </c>
      <c r="D6" s="20">
        <v>201</v>
      </c>
      <c r="E6" s="20">
        <v>876</v>
      </c>
      <c r="F6" s="23">
        <f t="shared" si="1"/>
        <v>22.945205479452056</v>
      </c>
      <c r="G6" s="20">
        <v>88</v>
      </c>
      <c r="H6" s="20">
        <v>725</v>
      </c>
      <c r="I6" s="23">
        <f t="shared" si="2"/>
        <v>12.137931034482758</v>
      </c>
      <c r="J6" s="20">
        <v>43</v>
      </c>
      <c r="K6" s="20">
        <v>335</v>
      </c>
      <c r="L6" s="23">
        <f t="shared" si="3"/>
        <v>12.835820895522387</v>
      </c>
      <c r="M6" s="20">
        <v>42</v>
      </c>
      <c r="N6" s="20">
        <v>995</v>
      </c>
      <c r="O6" s="23">
        <f t="shared" si="4"/>
        <v>4.2211055276381906</v>
      </c>
      <c r="P6" s="20">
        <v>3</v>
      </c>
      <c r="Q6" s="20">
        <v>421</v>
      </c>
      <c r="R6" s="23">
        <f t="shared" si="5"/>
        <v>0.71258907363420432</v>
      </c>
    </row>
    <row r="7" spans="1:18">
      <c r="A7" s="20">
        <v>234</v>
      </c>
      <c r="B7" s="20">
        <v>834</v>
      </c>
      <c r="C7" s="23">
        <f t="shared" si="0"/>
        <v>28.057553956834528</v>
      </c>
      <c r="D7" s="20">
        <v>131</v>
      </c>
      <c r="E7" s="20">
        <v>935</v>
      </c>
      <c r="F7" s="23">
        <f t="shared" si="1"/>
        <v>14.010695187165775</v>
      </c>
      <c r="G7" s="20">
        <v>95</v>
      </c>
      <c r="H7" s="20">
        <v>642</v>
      </c>
      <c r="I7" s="23">
        <f t="shared" si="2"/>
        <v>14.797507788161992</v>
      </c>
      <c r="J7" s="20">
        <v>77</v>
      </c>
      <c r="K7" s="20">
        <v>745</v>
      </c>
      <c r="L7" s="23">
        <f t="shared" si="3"/>
        <v>10.335570469798657</v>
      </c>
      <c r="M7" s="20">
        <v>33</v>
      </c>
      <c r="N7" s="20">
        <v>896</v>
      </c>
      <c r="O7" s="23">
        <f t="shared" si="4"/>
        <v>3.6830357142857144</v>
      </c>
      <c r="P7" s="20">
        <v>1</v>
      </c>
      <c r="Q7" s="20">
        <v>254</v>
      </c>
      <c r="R7" s="23">
        <f t="shared" si="5"/>
        <v>0.39370078740157477</v>
      </c>
    </row>
    <row r="8" spans="1:18">
      <c r="A8" s="20">
        <v>615</v>
      </c>
      <c r="B8" s="20">
        <v>2121</v>
      </c>
      <c r="C8" s="23">
        <f t="shared" si="0"/>
        <v>28.995756718528998</v>
      </c>
      <c r="D8" s="20">
        <v>102</v>
      </c>
      <c r="E8" s="20">
        <v>712</v>
      </c>
      <c r="F8" s="23">
        <f t="shared" si="1"/>
        <v>14.325842696629213</v>
      </c>
      <c r="G8" s="20">
        <v>143</v>
      </c>
      <c r="H8" s="20">
        <v>887</v>
      </c>
      <c r="I8" s="23">
        <f t="shared" si="2"/>
        <v>16.121758737316799</v>
      </c>
      <c r="J8" s="20">
        <v>56</v>
      </c>
      <c r="K8" s="20">
        <v>615</v>
      </c>
      <c r="L8" s="23">
        <f t="shared" si="3"/>
        <v>9.1056910569105689</v>
      </c>
      <c r="M8" s="20">
        <v>29</v>
      </c>
      <c r="N8" s="20">
        <v>789</v>
      </c>
      <c r="O8" s="23">
        <f t="shared" si="4"/>
        <v>3.6755386565272499</v>
      </c>
      <c r="P8" s="20">
        <v>4</v>
      </c>
      <c r="Q8" s="20">
        <v>301</v>
      </c>
      <c r="R8" s="23">
        <f t="shared" si="5"/>
        <v>1.3289036544850499</v>
      </c>
    </row>
    <row r="9" spans="1:18">
      <c r="A9" s="20">
        <v>262</v>
      </c>
      <c r="B9" s="20">
        <v>731</v>
      </c>
      <c r="C9" s="23">
        <f t="shared" si="0"/>
        <v>35.841313269493845</v>
      </c>
      <c r="D9" s="20">
        <v>81</v>
      </c>
      <c r="E9" s="20">
        <v>549</v>
      </c>
      <c r="F9" s="23">
        <f t="shared" si="1"/>
        <v>14.754098360655737</v>
      </c>
      <c r="G9" s="20">
        <v>61</v>
      </c>
      <c r="H9" s="20">
        <v>551</v>
      </c>
      <c r="I9" s="23">
        <f t="shared" si="2"/>
        <v>11.070780399274046</v>
      </c>
      <c r="J9" s="20">
        <v>72</v>
      </c>
      <c r="K9" s="20">
        <v>891</v>
      </c>
      <c r="L9" s="23">
        <f t="shared" si="3"/>
        <v>8.0808080808080813</v>
      </c>
      <c r="M9" s="20">
        <v>19</v>
      </c>
      <c r="N9" s="20">
        <v>546</v>
      </c>
      <c r="O9" s="23">
        <f t="shared" si="4"/>
        <v>3.4798534798534799</v>
      </c>
      <c r="P9" s="20">
        <v>2</v>
      </c>
      <c r="Q9" s="20">
        <v>250</v>
      </c>
      <c r="R9" s="23">
        <f t="shared" si="5"/>
        <v>0.8</v>
      </c>
    </row>
    <row r="10" spans="1:18">
      <c r="B10" s="20" t="s">
        <v>40</v>
      </c>
      <c r="C10" s="23">
        <f>AVERAGE(C4:C9)</f>
        <v>30.16255476672271</v>
      </c>
      <c r="E10" s="20" t="s">
        <v>40</v>
      </c>
      <c r="F10" s="23">
        <f>AVERAGE(F4:F9)</f>
        <v>16.733936821335103</v>
      </c>
      <c r="H10" s="20" t="s">
        <v>40</v>
      </c>
      <c r="I10" s="23">
        <f>AVERAGE(I4:I9)</f>
        <v>13.082176220719161</v>
      </c>
      <c r="K10" s="20" t="s">
        <v>40</v>
      </c>
      <c r="L10" s="23">
        <f>AVERAGE(L4:L9)</f>
        <v>9.6349822329608887</v>
      </c>
      <c r="N10" s="20" t="s">
        <v>40</v>
      </c>
      <c r="O10" s="23">
        <f>AVERAGE(O4:O9)</f>
        <v>3.3434500096557351</v>
      </c>
      <c r="Q10" s="20" t="s">
        <v>40</v>
      </c>
      <c r="R10" s="23">
        <f>AVERAGE(R4:R9)</f>
        <v>0.72091544147879993</v>
      </c>
    </row>
    <row r="11" spans="1:18">
      <c r="B11" s="20" t="s">
        <v>41</v>
      </c>
      <c r="C11" s="23">
        <f>STDEV(C4:C9)</f>
        <v>4.2277554938043354</v>
      </c>
      <c r="E11" s="20" t="s">
        <v>41</v>
      </c>
      <c r="F11" s="23">
        <f>STDEV(F4:F9)</f>
        <v>3.702127302351645</v>
      </c>
      <c r="H11" s="20" t="s">
        <v>41</v>
      </c>
      <c r="I11" s="23">
        <f>STDEV(I4:I9)</f>
        <v>2.2163340638722153</v>
      </c>
      <c r="K11" s="20" t="s">
        <v>41</v>
      </c>
      <c r="L11" s="23">
        <f>STDEV(L4:L9)</f>
        <v>1.7377808020166028</v>
      </c>
      <c r="N11" s="20" t="s">
        <v>41</v>
      </c>
      <c r="O11" s="23">
        <f>STDEV(O4:O9)</f>
        <v>0.70662383804794004</v>
      </c>
      <c r="Q11" s="20" t="s">
        <v>41</v>
      </c>
      <c r="R11" s="23">
        <f>STDEV(R4:R9)</f>
        <v>0.37199569078825645</v>
      </c>
    </row>
    <row r="12" spans="1:18">
      <c r="E12" s="20" t="s">
        <v>151</v>
      </c>
      <c r="F12" s="20">
        <f>FTEST(C4:C9,F4:F9)</f>
        <v>0.77787509440379043</v>
      </c>
      <c r="H12" s="20" t="s">
        <v>151</v>
      </c>
      <c r="I12" s="20">
        <f>FTEST(C4:C9,I4:I9)</f>
        <v>0.18263206420073244</v>
      </c>
      <c r="K12" s="20" t="s">
        <v>151</v>
      </c>
      <c r="L12" s="20">
        <f>FTEST(C4:C9,L4:L9)</f>
        <v>7.3310518183921813E-2</v>
      </c>
      <c r="N12" s="20" t="s">
        <v>151</v>
      </c>
      <c r="O12" s="20">
        <f>FTEST(C4:C9,O4:O9)</f>
        <v>1.2845233340353656E-3</v>
      </c>
      <c r="Q12" s="20" t="s">
        <v>151</v>
      </c>
      <c r="R12" s="20">
        <f>FTEST(C4:C9,R4:R9)</f>
        <v>5.5745701248903335E-5</v>
      </c>
    </row>
    <row r="13" spans="1:18">
      <c r="E13" s="20" t="s">
        <v>152</v>
      </c>
      <c r="F13" s="20">
        <f>TTEST(C4:C9,F4:F9,2,2)</f>
        <v>1.6088185374181846E-4</v>
      </c>
      <c r="H13" s="20" t="s">
        <v>152</v>
      </c>
      <c r="I13" s="41">
        <f>TTEST(C4:C9,I4:I9,2,2)</f>
        <v>5.2475015236233627E-6</v>
      </c>
      <c r="K13" s="20" t="s">
        <v>152</v>
      </c>
      <c r="L13" s="42">
        <f>TTEST(C4:C9,L4:L9,2,2)</f>
        <v>6.5906412021649277E-7</v>
      </c>
      <c r="N13" s="20" t="s">
        <v>152</v>
      </c>
      <c r="O13" s="41">
        <f>TTEST(C4:C9,O4:O9,2,3)</f>
        <v>1.404254622077665E-5</v>
      </c>
      <c r="Q13" s="20" t="s">
        <v>152</v>
      </c>
      <c r="R13" s="40">
        <f>TTEST(C4:C9,R4:R9,2,3)</f>
        <v>1.1383439077979237E-5</v>
      </c>
    </row>
  </sheetData>
  <mergeCells count="6">
    <mergeCell ref="P2:R2"/>
    <mergeCell ref="A2:C2"/>
    <mergeCell ref="D2:F2"/>
    <mergeCell ref="G2:I2"/>
    <mergeCell ref="J2:L2"/>
    <mergeCell ref="M2:O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G24" sqref="G24"/>
    </sheetView>
  </sheetViews>
  <sheetFormatPr baseColWidth="10" defaultRowHeight="12" x14ac:dyDescent="0"/>
  <cols>
    <col min="1" max="10" width="10.83203125" style="20"/>
    <col min="11" max="11" width="12.33203125" style="20" bestFit="1" customWidth="1"/>
    <col min="12" max="16384" width="10.83203125" style="20"/>
  </cols>
  <sheetData>
    <row r="1" spans="1:11" s="28" customFormat="1">
      <c r="A1" s="28" t="s">
        <v>157</v>
      </c>
    </row>
    <row r="2" spans="1:11">
      <c r="B2" s="20" t="s">
        <v>122</v>
      </c>
      <c r="C2" s="20" t="s">
        <v>123</v>
      </c>
      <c r="D2" s="20" t="s">
        <v>124</v>
      </c>
      <c r="E2" s="20" t="s">
        <v>125</v>
      </c>
      <c r="F2" s="20" t="s">
        <v>126</v>
      </c>
      <c r="G2" s="20" t="s">
        <v>127</v>
      </c>
      <c r="H2" s="20" t="s">
        <v>40</v>
      </c>
      <c r="I2" s="20" t="s">
        <v>41</v>
      </c>
      <c r="J2" s="20" t="s">
        <v>151</v>
      </c>
      <c r="K2" s="20" t="s">
        <v>152</v>
      </c>
    </row>
    <row r="3" spans="1:11">
      <c r="A3" s="20" t="s">
        <v>101</v>
      </c>
      <c r="B3" s="20">
        <v>11.8</v>
      </c>
      <c r="C3" s="20">
        <v>9.1999999999999993</v>
      </c>
      <c r="D3" s="20">
        <v>8.4</v>
      </c>
      <c r="E3" s="20">
        <v>9.8000000000000007</v>
      </c>
      <c r="F3" s="20">
        <v>9.4</v>
      </c>
      <c r="G3" s="20">
        <v>10.199999999999999</v>
      </c>
      <c r="H3" s="23">
        <f>AVERAGE(B3:G3)</f>
        <v>9.7999999999999989</v>
      </c>
      <c r="I3" s="23">
        <f>STDEV(B3:G3)</f>
        <v>1.1523888232710433</v>
      </c>
    </row>
    <row r="4" spans="1:11">
      <c r="A4" s="20" t="s">
        <v>102</v>
      </c>
      <c r="B4" s="20">
        <v>6.8</v>
      </c>
      <c r="C4" s="20">
        <v>4.4000000000000004</v>
      </c>
      <c r="D4" s="20">
        <v>4.4000000000000004</v>
      </c>
      <c r="E4" s="20">
        <v>4.2</v>
      </c>
      <c r="F4" s="20">
        <v>4.3</v>
      </c>
      <c r="G4" s="20">
        <v>5.7</v>
      </c>
      <c r="H4" s="23">
        <f t="shared" ref="H4:H6" si="0">AVERAGE(B4:G4)</f>
        <v>4.9666666666666668</v>
      </c>
      <c r="I4" s="23">
        <f t="shared" ref="I4:I6" si="1">STDEV(B4:G4)</f>
        <v>1.0557777543908846</v>
      </c>
      <c r="J4" s="20">
        <f>FTEST($B$3:$G$3,B4:G4)</f>
        <v>0.85229819945648744</v>
      </c>
      <c r="K4" s="42">
        <f>TTEST(B3:G3,B4:G4,2,2)</f>
        <v>1.8928563517076893E-5</v>
      </c>
    </row>
    <row r="5" spans="1:11">
      <c r="A5" s="20" t="s">
        <v>103</v>
      </c>
      <c r="B5" s="20">
        <v>4</v>
      </c>
      <c r="C5" s="20">
        <v>3.6</v>
      </c>
      <c r="D5" s="20">
        <v>3.7</v>
      </c>
      <c r="E5" s="20">
        <v>3.9</v>
      </c>
      <c r="F5" s="20">
        <v>2.9</v>
      </c>
      <c r="G5" s="20">
        <v>2.6</v>
      </c>
      <c r="H5" s="23">
        <f t="shared" si="0"/>
        <v>3.4500000000000006</v>
      </c>
      <c r="I5" s="23">
        <f t="shared" si="1"/>
        <v>0.56833088953531197</v>
      </c>
      <c r="J5" s="20">
        <f t="shared" ref="J5:J6" si="2">FTEST($B$3:$G$3,B5:G5)</f>
        <v>0.14688929407127266</v>
      </c>
      <c r="K5" s="42">
        <f>TTEST(B3:G3,B5:G5,2,2)</f>
        <v>2.6908455469877299E-7</v>
      </c>
    </row>
    <row r="6" spans="1:11">
      <c r="A6" s="20" t="s">
        <v>104</v>
      </c>
      <c r="B6" s="20">
        <v>0.4</v>
      </c>
      <c r="C6" s="20">
        <v>0.4</v>
      </c>
      <c r="D6" s="20">
        <v>0.8</v>
      </c>
      <c r="E6" s="20">
        <v>1.6</v>
      </c>
      <c r="F6" s="20">
        <v>1</v>
      </c>
      <c r="G6" s="20">
        <v>0.6</v>
      </c>
      <c r="H6" s="23">
        <f t="shared" si="0"/>
        <v>0.79999999999999993</v>
      </c>
      <c r="I6" s="23">
        <f t="shared" si="1"/>
        <v>0.45607017003965539</v>
      </c>
      <c r="J6" s="20">
        <f t="shared" si="2"/>
        <v>6.2965637763191404E-2</v>
      </c>
      <c r="K6" s="42">
        <f>TTEST(B3:G3,B6:G6,2,3)</f>
        <v>8.9239647128493165E-7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H29" sqref="H29"/>
    </sheetView>
  </sheetViews>
  <sheetFormatPr baseColWidth="10" defaultRowHeight="12" x14ac:dyDescent="0"/>
  <cols>
    <col min="1" max="2" width="10.83203125" style="20"/>
    <col min="3" max="5" width="14.6640625" style="20" bestFit="1" customWidth="1"/>
    <col min="6" max="16384" width="10.83203125" style="20"/>
  </cols>
  <sheetData>
    <row r="1" spans="1:14" s="29" customFormat="1">
      <c r="A1" s="25" t="s">
        <v>138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>
      <c r="A2" s="7" t="s">
        <v>25</v>
      </c>
      <c r="B2" s="20" t="s">
        <v>139</v>
      </c>
      <c r="C2" s="18" t="s">
        <v>140</v>
      </c>
      <c r="D2" s="18" t="s">
        <v>141</v>
      </c>
      <c r="E2" s="18" t="s">
        <v>142</v>
      </c>
      <c r="F2" s="18" t="s">
        <v>40</v>
      </c>
      <c r="G2" s="20" t="s">
        <v>41</v>
      </c>
      <c r="H2" s="20" t="s">
        <v>151</v>
      </c>
      <c r="I2" s="20" t="s">
        <v>152</v>
      </c>
    </row>
    <row r="3" spans="1:14" ht="15">
      <c r="A3" s="45" t="s">
        <v>143</v>
      </c>
      <c r="B3" s="20" t="s">
        <v>144</v>
      </c>
      <c r="C3" s="30">
        <v>24.4168126094571</v>
      </c>
      <c r="D3" s="30">
        <v>25.660919540229887</v>
      </c>
      <c r="E3" s="30">
        <v>38.600522193211503</v>
      </c>
      <c r="F3" s="31">
        <f>AVERAGE(C3:E3)</f>
        <v>29.559418114299501</v>
      </c>
      <c r="G3" s="23">
        <f>STDEV(C3:E3)</f>
        <v>7.8544969754968079</v>
      </c>
    </row>
    <row r="4" spans="1:14" ht="15">
      <c r="A4" s="45"/>
      <c r="B4" s="20" t="s">
        <v>145</v>
      </c>
      <c r="C4" s="32">
        <v>3.2845196297478498</v>
      </c>
      <c r="D4" s="32">
        <v>0.91314878892733597</v>
      </c>
      <c r="E4" s="32">
        <v>1.4482453790517</v>
      </c>
      <c r="F4" s="31">
        <f t="shared" ref="F4:F14" si="0">AVERAGE(C4:E4)</f>
        <v>1.8819712659089618</v>
      </c>
      <c r="G4" s="23">
        <f t="shared" ref="G4:G14" si="1">STDEV(C4:E4)</f>
        <v>1.2437598340801319</v>
      </c>
      <c r="H4" s="20">
        <f>FTEST(C3:E3,C4:E4)</f>
        <v>4.8922739604526339E-2</v>
      </c>
      <c r="I4" s="20">
        <f>TTEST(C3:E3,C4:E4,2,2)</f>
        <v>3.8162641651423505E-3</v>
      </c>
    </row>
    <row r="5" spans="1:14" ht="15">
      <c r="A5" s="45"/>
      <c r="B5" s="20" t="s">
        <v>146</v>
      </c>
      <c r="C5" s="32">
        <v>0.79927151500185001</v>
      </c>
      <c r="D5" s="32">
        <v>0.78076741161167995</v>
      </c>
      <c r="E5" s="32">
        <v>0.73526807673389105</v>
      </c>
      <c r="F5" s="31">
        <f t="shared" si="0"/>
        <v>0.77176900111580693</v>
      </c>
      <c r="G5" s="23">
        <f t="shared" si="1"/>
        <v>3.2936887696309217E-2</v>
      </c>
      <c r="H5" s="20">
        <f>FTEST(C3:E3,C5:E5)</f>
        <v>3.5168247189861041E-5</v>
      </c>
      <c r="I5" s="20">
        <f>TTEST(C3:E3,C5:E5,2,2)</f>
        <v>3.1545465328980593E-3</v>
      </c>
    </row>
    <row r="6" spans="1:14" ht="15">
      <c r="A6" s="45" t="s">
        <v>147</v>
      </c>
      <c r="B6" s="20" t="s">
        <v>144</v>
      </c>
      <c r="C6" s="30">
        <v>16.900175131348512</v>
      </c>
      <c r="D6" s="30">
        <v>18.879310344827584</v>
      </c>
      <c r="E6" s="30">
        <v>22.06266318537859</v>
      </c>
      <c r="F6" s="31">
        <f t="shared" si="0"/>
        <v>19.280716220518226</v>
      </c>
      <c r="G6" s="23">
        <f t="shared" si="1"/>
        <v>2.6045471266191611</v>
      </c>
    </row>
    <row r="7" spans="1:14" ht="15">
      <c r="A7" s="45"/>
      <c r="B7" s="20" t="s">
        <v>145</v>
      </c>
      <c r="C7" s="32">
        <v>19.11905521864028</v>
      </c>
      <c r="D7" s="32">
        <v>25.397923875432525</v>
      </c>
      <c r="E7" s="32">
        <v>17.894454862041254</v>
      </c>
      <c r="F7" s="31">
        <f t="shared" si="0"/>
        <v>20.803811318704689</v>
      </c>
      <c r="G7" s="23">
        <f t="shared" si="1"/>
        <v>4.0254582529519238</v>
      </c>
      <c r="H7" s="20">
        <f>FTEST(C6:E6,C7:E7)</f>
        <v>0.59019241968063274</v>
      </c>
      <c r="I7" s="20">
        <f>TTEST(C6:E6,C7:E7,2,2)</f>
        <v>0.61144839204032619</v>
      </c>
    </row>
    <row r="8" spans="1:14" ht="15">
      <c r="A8" s="45"/>
      <c r="B8" s="20" t="s">
        <v>146</v>
      </c>
      <c r="C8" s="32">
        <v>31.314594394369699</v>
      </c>
      <c r="D8" s="32">
        <v>24.858519569587301</v>
      </c>
      <c r="E8" s="32">
        <v>25.817117560255799</v>
      </c>
      <c r="F8" s="31">
        <f t="shared" si="0"/>
        <v>27.3300771747376</v>
      </c>
      <c r="G8" s="23">
        <f t="shared" si="1"/>
        <v>3.4838212686770667</v>
      </c>
      <c r="H8" s="20">
        <f>FTEST(C6:E6,C8:E8)</f>
        <v>0.71706376698660534</v>
      </c>
      <c r="I8" s="20">
        <f>TTEST(C6:E6,C8:E8,2,2)</f>
        <v>3.2738521097702138E-2</v>
      </c>
    </row>
    <row r="9" spans="1:14" ht="15">
      <c r="A9" s="45" t="s">
        <v>148</v>
      </c>
      <c r="B9" s="20" t="s">
        <v>144</v>
      </c>
      <c r="C9" s="30">
        <v>29.173380035026302</v>
      </c>
      <c r="D9" s="30">
        <v>26.143678160919499</v>
      </c>
      <c r="E9" s="30">
        <v>20.321148825065301</v>
      </c>
      <c r="F9" s="31">
        <f t="shared" si="0"/>
        <v>25.21273567367037</v>
      </c>
      <c r="G9" s="23">
        <f t="shared" si="1"/>
        <v>4.4989431853020614</v>
      </c>
    </row>
    <row r="10" spans="1:14" ht="15">
      <c r="A10" s="45"/>
      <c r="B10" s="20" t="s">
        <v>145</v>
      </c>
      <c r="C10" s="32">
        <v>2.8886051707628471</v>
      </c>
      <c r="D10" s="32">
        <v>7.006920415224914</v>
      </c>
      <c r="E10" s="32">
        <v>0.45539780337530134</v>
      </c>
      <c r="F10" s="31">
        <f t="shared" si="0"/>
        <v>3.450307796454354</v>
      </c>
      <c r="G10" s="23">
        <f t="shared" si="1"/>
        <v>3.311683033319424</v>
      </c>
      <c r="H10" s="20">
        <f>FTEST(C9:E9,C10:E10)</f>
        <v>0.7028542609686218</v>
      </c>
      <c r="I10" s="20">
        <f>TTEST(C9:E9,C10:E10,2,2)</f>
        <v>2.5150241495715659E-3</v>
      </c>
    </row>
    <row r="11" spans="1:14" ht="15">
      <c r="A11" s="45"/>
      <c r="B11" s="20" t="s">
        <v>146</v>
      </c>
      <c r="C11" s="32">
        <v>2.963328806025435</v>
      </c>
      <c r="D11" s="32">
        <v>1.9392219463166609</v>
      </c>
      <c r="E11" s="32">
        <v>1.8322675848499754</v>
      </c>
      <c r="F11" s="31">
        <f t="shared" si="0"/>
        <v>2.2449394457306906</v>
      </c>
      <c r="G11" s="23">
        <f t="shared" si="1"/>
        <v>0.62443755780518595</v>
      </c>
      <c r="H11" s="20">
        <f>FTEST(C9:E9,C11:E11)</f>
        <v>3.7800724744343768E-2</v>
      </c>
      <c r="I11" s="20">
        <f>TTEST(C9:E9,C11:E11,2,3)</f>
        <v>1.1368906464128399E-2</v>
      </c>
    </row>
    <row r="12" spans="1:14" ht="15">
      <c r="A12" s="45" t="s">
        <v>149</v>
      </c>
      <c r="B12" s="20" t="s">
        <v>144</v>
      </c>
      <c r="C12" s="30">
        <v>12.609457092819614</v>
      </c>
      <c r="D12" s="30">
        <v>10.086206896551724</v>
      </c>
      <c r="E12" s="30">
        <v>19.190600522193211</v>
      </c>
      <c r="F12" s="31">
        <f t="shared" si="0"/>
        <v>13.962088170521517</v>
      </c>
      <c r="G12" s="23">
        <f t="shared" si="1"/>
        <v>4.7005003932484772</v>
      </c>
    </row>
    <row r="13" spans="1:14" ht="15">
      <c r="A13" s="45"/>
      <c r="B13" s="20" t="s">
        <v>145</v>
      </c>
      <c r="C13" s="32">
        <v>17.922119374401532</v>
      </c>
      <c r="D13" s="32">
        <v>11.955017301038062</v>
      </c>
      <c r="E13" s="32">
        <v>6.3755692472542185</v>
      </c>
      <c r="F13" s="31">
        <f t="shared" si="0"/>
        <v>12.084235307564605</v>
      </c>
      <c r="G13" s="23">
        <f t="shared" si="1"/>
        <v>5.7743595254876068</v>
      </c>
      <c r="H13" s="20">
        <f>FTEST(C12:E12,C13:E13)</f>
        <v>0.79709697671054713</v>
      </c>
      <c r="I13" s="20">
        <f>TTEST(C12:E12,C13:E13,2,2)</f>
        <v>0.68477704325391286</v>
      </c>
    </row>
    <row r="14" spans="1:14" ht="15">
      <c r="A14" s="45"/>
      <c r="B14" s="20" t="s">
        <v>146</v>
      </c>
      <c r="C14" s="32">
        <v>31.696629213483099</v>
      </c>
      <c r="D14" s="32">
        <v>27.345039612155599</v>
      </c>
      <c r="E14" s="32">
        <v>27.351205115592698</v>
      </c>
      <c r="F14" s="31">
        <f t="shared" si="0"/>
        <v>28.797624647077129</v>
      </c>
      <c r="G14" s="23">
        <f t="shared" si="1"/>
        <v>2.5106134928320101</v>
      </c>
      <c r="H14" s="20">
        <f>FTEST(C12:E12,C14:E14)</f>
        <v>0.4439189974624585</v>
      </c>
      <c r="I14" s="20">
        <f>TTEST(C12:E12,C14:E14,2,2)</f>
        <v>8.5110633979934031E-3</v>
      </c>
    </row>
    <row r="15" spans="1:14">
      <c r="C15" s="18"/>
      <c r="D15" s="18"/>
      <c r="E15" s="18"/>
      <c r="F15" s="18"/>
    </row>
    <row r="16" spans="1:14">
      <c r="C16" s="33"/>
      <c r="D16" s="18"/>
      <c r="E16" s="18"/>
      <c r="F16" s="18"/>
    </row>
    <row r="17" spans="3:3" ht="14" thickBot="1">
      <c r="C17" s="33"/>
    </row>
    <row r="18" spans="3:3">
      <c r="C18" s="34"/>
    </row>
  </sheetData>
  <mergeCells count="4">
    <mergeCell ref="A3:A5"/>
    <mergeCell ref="A6:A8"/>
    <mergeCell ref="A9:A11"/>
    <mergeCell ref="A12:A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N39" sqref="N39"/>
    </sheetView>
  </sheetViews>
  <sheetFormatPr baseColWidth="10" defaultRowHeight="12" x14ac:dyDescent="0"/>
  <cols>
    <col min="1" max="2" width="10.83203125" style="18"/>
    <col min="3" max="5" width="14.6640625" style="18" bestFit="1" customWidth="1"/>
    <col min="6" max="8" width="10.83203125" style="18"/>
    <col min="9" max="9" width="12.33203125" style="18" bestFit="1" customWidth="1"/>
    <col min="10" max="16384" width="10.83203125" style="18"/>
  </cols>
  <sheetData>
    <row r="1" spans="1:14" s="29" customFormat="1">
      <c r="A1" s="25" t="s">
        <v>150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>
      <c r="A2" s="7" t="s">
        <v>25</v>
      </c>
      <c r="B2" s="18" t="s">
        <v>139</v>
      </c>
      <c r="C2" s="18" t="s">
        <v>140</v>
      </c>
      <c r="D2" s="18" t="s">
        <v>141</v>
      </c>
      <c r="E2" s="18" t="s">
        <v>142</v>
      </c>
      <c r="F2" s="18" t="s">
        <v>40</v>
      </c>
      <c r="G2" s="18" t="s">
        <v>41</v>
      </c>
      <c r="H2" s="20" t="s">
        <v>151</v>
      </c>
      <c r="I2" s="20" t="s">
        <v>152</v>
      </c>
    </row>
    <row r="3" spans="1:14">
      <c r="A3" s="45" t="s">
        <v>143</v>
      </c>
      <c r="B3" s="18" t="s">
        <v>144</v>
      </c>
      <c r="C3" s="33">
        <v>53.46534653465347</v>
      </c>
      <c r="D3" s="33">
        <v>46.716417910447802</v>
      </c>
      <c r="E3" s="33">
        <v>48.219178082191803</v>
      </c>
      <c r="F3" s="31">
        <f>AVERAGE(C3:E3)</f>
        <v>49.46698084243102</v>
      </c>
      <c r="G3" s="31">
        <f>STDEV(C3:E3)</f>
        <v>3.5432708321551032</v>
      </c>
      <c r="H3" s="20"/>
      <c r="I3" s="20"/>
    </row>
    <row r="4" spans="1:14">
      <c r="A4" s="45"/>
      <c r="B4" s="18" t="s">
        <v>145</v>
      </c>
      <c r="C4" s="31">
        <v>0.74173971679028994</v>
      </c>
      <c r="D4" s="31">
        <v>0.71684587813620071</v>
      </c>
      <c r="E4" s="31">
        <v>0.56274620146314014</v>
      </c>
      <c r="F4" s="31">
        <f t="shared" ref="F4:F14" si="0">AVERAGE(C4:E4)</f>
        <v>0.67377726546321026</v>
      </c>
      <c r="G4" s="31">
        <f t="shared" ref="G4:G14" si="1">STDEV(C4:E4)</f>
        <v>9.6957973784907753E-2</v>
      </c>
      <c r="H4" s="20">
        <f>FTEST(C3:E3,C4:E4)</f>
        <v>1.4964537091998846E-3</v>
      </c>
      <c r="I4" s="43">
        <f>TTEST(C3:E3,C4:E4,2,3)</f>
        <v>1.7412905189087907E-3</v>
      </c>
    </row>
    <row r="5" spans="1:14">
      <c r="A5" s="45"/>
      <c r="B5" s="18" t="s">
        <v>146</v>
      </c>
      <c r="C5" s="31">
        <v>0.21895823557015001</v>
      </c>
      <c r="D5" s="31">
        <v>0.43785786460087572</v>
      </c>
      <c r="E5" s="31">
        <v>3.6476381542950936E-2</v>
      </c>
      <c r="F5" s="31">
        <f t="shared" si="0"/>
        <v>0.23109749390465892</v>
      </c>
      <c r="G5" s="31">
        <f t="shared" si="1"/>
        <v>0.20096590489465802</v>
      </c>
      <c r="H5" s="20">
        <f>FTEST(C3:E3,C5:E5)</f>
        <v>6.4131474960269965E-3</v>
      </c>
      <c r="I5" s="20">
        <f>TTEST(C3:E3,C5:E5,2,3)</f>
        <v>1.6721419105577067E-3</v>
      </c>
      <c r="J5" s="31"/>
      <c r="K5" s="31"/>
    </row>
    <row r="6" spans="1:14">
      <c r="A6" s="45" t="s">
        <v>147</v>
      </c>
      <c r="B6" s="18" t="s">
        <v>144</v>
      </c>
      <c r="C6" s="33">
        <v>84.752475247524799</v>
      </c>
      <c r="D6" s="33">
        <v>82.089552238805979</v>
      </c>
      <c r="E6" s="33">
        <v>87.945205479452099</v>
      </c>
      <c r="F6" s="31">
        <f t="shared" si="0"/>
        <v>84.929077655260969</v>
      </c>
      <c r="G6" s="31">
        <f t="shared" si="1"/>
        <v>2.9318185527904022</v>
      </c>
      <c r="H6" s="20"/>
      <c r="I6" s="20"/>
      <c r="J6" s="31"/>
      <c r="K6" s="31"/>
    </row>
    <row r="7" spans="1:14">
      <c r="A7" s="45"/>
      <c r="B7" s="18" t="s">
        <v>145</v>
      </c>
      <c r="C7" s="31">
        <v>64.184086311530706</v>
      </c>
      <c r="D7" s="31">
        <v>69.569892473118301</v>
      </c>
      <c r="E7" s="31">
        <v>51.859876195835703</v>
      </c>
      <c r="F7" s="31">
        <f t="shared" si="0"/>
        <v>61.871284993494903</v>
      </c>
      <c r="G7" s="31">
        <f t="shared" si="1"/>
        <v>9.0787089714305793</v>
      </c>
      <c r="H7" s="20">
        <f>FTEST(C6:E6,C7:E7)</f>
        <v>0.18887497503171016</v>
      </c>
      <c r="I7" s="20">
        <f>TTEST(C6:E6,C7:E7,2,2)</f>
        <v>1.384956870761675E-2</v>
      </c>
      <c r="J7" s="31"/>
      <c r="K7" s="31"/>
    </row>
    <row r="8" spans="1:14">
      <c r="A8" s="45"/>
      <c r="B8" s="18" t="s">
        <v>146</v>
      </c>
      <c r="C8" s="31">
        <v>58.376349131862973</v>
      </c>
      <c r="D8" s="31">
        <v>45.644998315931304</v>
      </c>
      <c r="E8" s="31">
        <v>45.095750501550199</v>
      </c>
      <c r="F8" s="31">
        <f t="shared" si="0"/>
        <v>49.705699316448168</v>
      </c>
      <c r="G8" s="31">
        <f t="shared" si="1"/>
        <v>7.5140231871191103</v>
      </c>
      <c r="H8" s="20">
        <f>FTEST(C6:E6,C8:E8)</f>
        <v>0.26425068315381095</v>
      </c>
      <c r="I8" s="20">
        <f>TTEST(C6:E6,C8:E8,2,2)</f>
        <v>1.6374833708357457E-3</v>
      </c>
      <c r="J8" s="31"/>
      <c r="K8" s="31"/>
    </row>
    <row r="9" spans="1:14">
      <c r="A9" s="45" t="s">
        <v>148</v>
      </c>
      <c r="B9" s="18" t="s">
        <v>144</v>
      </c>
      <c r="C9" s="33">
        <v>62.871287128712872</v>
      </c>
      <c r="D9" s="33">
        <v>74.626865671641795</v>
      </c>
      <c r="E9" s="33">
        <v>62.328767123287676</v>
      </c>
      <c r="F9" s="31">
        <f t="shared" si="0"/>
        <v>66.608973307880774</v>
      </c>
      <c r="G9" s="31">
        <f t="shared" si="1"/>
        <v>6.9489949242113083</v>
      </c>
      <c r="H9" s="20"/>
      <c r="I9" s="20"/>
      <c r="J9" s="31"/>
      <c r="K9" s="31"/>
    </row>
    <row r="10" spans="1:14">
      <c r="A10" s="45"/>
      <c r="B10" s="18" t="s">
        <v>145</v>
      </c>
      <c r="C10" s="31">
        <v>3.9784221173297372</v>
      </c>
      <c r="D10" s="31">
        <v>11.6845878136201</v>
      </c>
      <c r="E10" s="31">
        <v>10.900393922340999</v>
      </c>
      <c r="F10" s="31">
        <f t="shared" si="0"/>
        <v>8.8544679510969448</v>
      </c>
      <c r="G10" s="31">
        <f t="shared" si="1"/>
        <v>4.2409441454148853</v>
      </c>
      <c r="H10" s="20">
        <f>FTEST(C9:E9,C10:E10)</f>
        <v>0.54276397606577587</v>
      </c>
      <c r="I10" s="20">
        <f>TTEST(C9:E9,C10:E10,2,2)</f>
        <v>2.519517189665169E-4</v>
      </c>
    </row>
    <row r="11" spans="1:14">
      <c r="A11" s="45"/>
      <c r="B11" s="18" t="s">
        <v>146</v>
      </c>
      <c r="C11" s="31">
        <v>5.3026748005631159</v>
      </c>
      <c r="D11" s="31">
        <v>4.6480296396092964</v>
      </c>
      <c r="E11" s="31">
        <v>2.5168703264636147</v>
      </c>
      <c r="F11" s="31">
        <f t="shared" si="0"/>
        <v>4.1558582555453425</v>
      </c>
      <c r="G11" s="31">
        <f t="shared" si="1"/>
        <v>1.4566575251055991</v>
      </c>
      <c r="H11" s="20">
        <f>FTEST(C9:E9,C11:E11)</f>
        <v>8.4183101893273438E-2</v>
      </c>
      <c r="I11" s="20">
        <f>TTEST(C9:E9,C11:E11,2,2)</f>
        <v>1.0823326931415915E-4</v>
      </c>
    </row>
    <row r="12" spans="1:14">
      <c r="A12" s="45" t="s">
        <v>149</v>
      </c>
      <c r="B12" s="18" t="s">
        <v>144</v>
      </c>
      <c r="C12" s="33">
        <v>46.534653465346537</v>
      </c>
      <c r="D12" s="33">
        <v>55.373134328358198</v>
      </c>
      <c r="E12" s="33">
        <v>59.863013698630098</v>
      </c>
      <c r="F12" s="31">
        <f t="shared" si="0"/>
        <v>53.923600497444944</v>
      </c>
      <c r="G12" s="31">
        <f t="shared" si="1"/>
        <v>6.7813831828222932</v>
      </c>
      <c r="H12" s="20"/>
      <c r="I12" s="20"/>
    </row>
    <row r="13" spans="1:14">
      <c r="A13" s="45"/>
      <c r="B13" s="18" t="s">
        <v>145</v>
      </c>
      <c r="C13" s="31">
        <v>35.178691840863102</v>
      </c>
      <c r="D13" s="31">
        <v>24.169653524492201</v>
      </c>
      <c r="E13" s="31">
        <v>26.809229037704</v>
      </c>
      <c r="F13" s="31">
        <f t="shared" si="0"/>
        <v>28.719191467686432</v>
      </c>
      <c r="G13" s="31">
        <f t="shared" si="1"/>
        <v>5.7476689645271675</v>
      </c>
      <c r="H13" s="20">
        <f>FTEST(C12:E12,C13:E13)</f>
        <v>0.83610489500357854</v>
      </c>
      <c r="I13" s="20">
        <f>TTEST(C12:E12,C13:E13,2,2)</f>
        <v>7.9813088508972757E-3</v>
      </c>
    </row>
    <row r="14" spans="1:14">
      <c r="A14" s="45"/>
      <c r="B14" s="18" t="s">
        <v>146</v>
      </c>
      <c r="C14" s="31">
        <v>50</v>
      </c>
      <c r="D14" s="31">
        <v>34.897777029302802</v>
      </c>
      <c r="E14" s="31">
        <v>29.066113441546602</v>
      </c>
      <c r="F14" s="31">
        <f t="shared" si="0"/>
        <v>37.987963490283136</v>
      </c>
      <c r="G14" s="31">
        <f t="shared" si="1"/>
        <v>10.803649424304202</v>
      </c>
      <c r="H14" s="20">
        <f>FTEST(C12:E12,C14:E14)</f>
        <v>0.56527919344093802</v>
      </c>
      <c r="I14" s="20">
        <f>TTEST(C12:E12,C14:E14,2,2)</f>
        <v>9.6471494831931515E-2</v>
      </c>
      <c r="J14" s="31"/>
      <c r="K14" s="31"/>
    </row>
    <row r="15" spans="1:14">
      <c r="J15" s="31"/>
      <c r="K15" s="31"/>
    </row>
    <row r="16" spans="1:14">
      <c r="J16" s="31"/>
      <c r="K16" s="31"/>
    </row>
    <row r="17" spans="10:11">
      <c r="J17" s="31"/>
      <c r="K17" s="31"/>
    </row>
    <row r="18" spans="10:11">
      <c r="J18" s="31"/>
      <c r="K18" s="31"/>
    </row>
    <row r="23" spans="10:11">
      <c r="J23" s="31"/>
      <c r="K23" s="31"/>
    </row>
    <row r="24" spans="10:11">
      <c r="J24" s="31"/>
      <c r="K24" s="31"/>
    </row>
    <row r="25" spans="10:11">
      <c r="J25" s="31"/>
      <c r="K25" s="31"/>
    </row>
    <row r="26" spans="10:11">
      <c r="J26" s="31"/>
      <c r="K26" s="31"/>
    </row>
    <row r="27" spans="10:11">
      <c r="J27" s="31"/>
      <c r="K27" s="31"/>
    </row>
  </sheetData>
  <mergeCells count="4">
    <mergeCell ref="A3:A5"/>
    <mergeCell ref="A6:A8"/>
    <mergeCell ref="A9:A11"/>
    <mergeCell ref="A12:A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L20" sqref="L20"/>
    </sheetView>
  </sheetViews>
  <sheetFormatPr baseColWidth="10" defaultColWidth="8.83203125" defaultRowHeight="12" x14ac:dyDescent="0"/>
  <cols>
    <col min="1" max="1" width="8.5" style="5" bestFit="1" customWidth="1"/>
    <col min="2" max="2" width="6.33203125" style="5" bestFit="1" customWidth="1"/>
    <col min="3" max="3" width="11.83203125" style="5" bestFit="1" customWidth="1"/>
    <col min="4" max="9" width="6.33203125" style="5" bestFit="1" customWidth="1"/>
    <col min="10" max="12" width="6" style="5" bestFit="1" customWidth="1"/>
    <col min="13" max="15" width="8.83203125" style="5"/>
    <col min="16" max="16" width="8.1640625" style="5" bestFit="1" customWidth="1"/>
    <col min="17" max="17" width="5.1640625" style="5" bestFit="1" customWidth="1"/>
    <col min="18" max="16384" width="8.83203125" style="5"/>
  </cols>
  <sheetData>
    <row r="1" spans="1:19" s="29" customFormat="1">
      <c r="A1" s="25" t="s">
        <v>137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9" ht="28">
      <c r="A2" s="7" t="s">
        <v>25</v>
      </c>
      <c r="B2" s="14" t="s">
        <v>26</v>
      </c>
      <c r="C2" s="14" t="s">
        <v>27</v>
      </c>
      <c r="D2" s="14" t="s">
        <v>28</v>
      </c>
      <c r="E2" s="14" t="s">
        <v>29</v>
      </c>
      <c r="F2" s="14" t="s">
        <v>30</v>
      </c>
      <c r="G2" s="14" t="s">
        <v>31</v>
      </c>
      <c r="H2" s="14" t="s">
        <v>32</v>
      </c>
      <c r="I2" s="14" t="s">
        <v>33</v>
      </c>
      <c r="J2" s="14" t="s">
        <v>34</v>
      </c>
      <c r="K2" s="14" t="s">
        <v>35</v>
      </c>
      <c r="L2" s="14" t="s">
        <v>36</v>
      </c>
      <c r="M2" s="17" t="s">
        <v>37</v>
      </c>
      <c r="N2" s="17" t="s">
        <v>38</v>
      </c>
      <c r="O2" s="17" t="s">
        <v>39</v>
      </c>
      <c r="P2" s="17" t="s">
        <v>40</v>
      </c>
      <c r="Q2" s="17" t="s">
        <v>41</v>
      </c>
      <c r="R2" s="35" t="s">
        <v>151</v>
      </c>
      <c r="S2" s="35" t="s">
        <v>152</v>
      </c>
    </row>
    <row r="3" spans="1:19" ht="15">
      <c r="A3" s="45" t="s">
        <v>88</v>
      </c>
      <c r="B3" s="14" t="s">
        <v>42</v>
      </c>
      <c r="C3" s="15" t="s">
        <v>128</v>
      </c>
      <c r="D3" s="18">
        <v>22.353559494018555</v>
      </c>
      <c r="E3" s="18">
        <v>22.409622192382812</v>
      </c>
      <c r="F3" s="18">
        <v>22.381168365478516</v>
      </c>
      <c r="G3" s="10"/>
      <c r="I3" s="14"/>
      <c r="J3" s="10"/>
      <c r="K3" s="14"/>
      <c r="L3" s="14"/>
      <c r="M3" s="14"/>
      <c r="N3" s="14"/>
      <c r="O3" s="14"/>
      <c r="P3" s="14"/>
      <c r="Q3" s="14"/>
    </row>
    <row r="4" spans="1:19" ht="15">
      <c r="A4" s="45"/>
      <c r="B4" s="14" t="s">
        <v>42</v>
      </c>
      <c r="C4" s="15" t="s">
        <v>129</v>
      </c>
      <c r="D4" s="18">
        <v>20.763767242431641</v>
      </c>
      <c r="E4" s="18">
        <v>20.65423583984375</v>
      </c>
      <c r="F4" s="18">
        <v>20.666900634765625</v>
      </c>
      <c r="G4" s="10"/>
      <c r="I4" s="14"/>
      <c r="J4" s="10"/>
      <c r="K4" s="14"/>
      <c r="L4" s="14"/>
      <c r="M4" s="14"/>
      <c r="N4" s="14"/>
      <c r="O4" s="14"/>
      <c r="P4" s="14"/>
      <c r="Q4" s="14"/>
    </row>
    <row r="5" spans="1:19" ht="15">
      <c r="A5" s="45"/>
      <c r="B5" s="14" t="s">
        <v>42</v>
      </c>
      <c r="C5" s="15" t="s">
        <v>130</v>
      </c>
      <c r="D5" s="18">
        <v>21.198141098022461</v>
      </c>
      <c r="E5" s="18">
        <v>21.300289154052734</v>
      </c>
      <c r="F5" s="18">
        <v>21.296909332275391</v>
      </c>
      <c r="G5" s="10"/>
      <c r="H5" s="14"/>
      <c r="I5" s="14"/>
      <c r="J5" s="10"/>
      <c r="K5" s="14"/>
      <c r="L5" s="14"/>
      <c r="M5" s="14"/>
      <c r="N5" s="14"/>
      <c r="O5" s="14"/>
      <c r="P5" s="14"/>
      <c r="Q5" s="14"/>
    </row>
    <row r="6" spans="1:19" ht="15">
      <c r="A6" s="45" t="s">
        <v>44</v>
      </c>
      <c r="B6" s="14" t="s">
        <v>42</v>
      </c>
      <c r="C6" s="15" t="s">
        <v>128</v>
      </c>
      <c r="D6" s="18">
        <v>26.687963485717773</v>
      </c>
      <c r="E6" s="18">
        <v>26.66612434387207</v>
      </c>
      <c r="F6" s="18">
        <v>26.655601501464844</v>
      </c>
      <c r="G6" s="10">
        <f>D6-AVERAGE($D$3:$F$3)</f>
        <v>4.3065134684244804</v>
      </c>
      <c r="H6" s="10">
        <f t="shared" ref="H6:I6" si="0">E6-AVERAGE($D$3:$F$3)</f>
        <v>4.2846743265787772</v>
      </c>
      <c r="I6" s="10">
        <f t="shared" si="0"/>
        <v>4.2741514841715507</v>
      </c>
      <c r="J6" s="10">
        <f>G6-(AVERAGE($G$6:$I$6))</f>
        <v>1.80670420328779E-2</v>
      </c>
      <c r="K6" s="10">
        <f t="shared" ref="K6:L8" si="1">H6-(AVERAGE($G$6:$I$6))</f>
        <v>-3.7720998128252248E-3</v>
      </c>
      <c r="L6" s="10">
        <f t="shared" si="1"/>
        <v>-1.4294942220051787E-2</v>
      </c>
      <c r="M6" s="10">
        <f>2^(-J6)</f>
        <v>0.98755496870354997</v>
      </c>
      <c r="N6" s="10">
        <f t="shared" ref="N6:O8" si="2">2^(-K6)</f>
        <v>1.0026180414508148</v>
      </c>
      <c r="O6" s="10">
        <f t="shared" si="2"/>
        <v>1.009957750607051</v>
      </c>
      <c r="P6" s="10">
        <f>AVERAGE(M6:O6)</f>
        <v>1.000043586920472</v>
      </c>
      <c r="Q6" s="10">
        <f>STDEVA(M6:O6)</f>
        <v>1.1421121720328525E-2</v>
      </c>
    </row>
    <row r="7" spans="1:19" ht="15">
      <c r="A7" s="45"/>
      <c r="B7" s="14" t="s">
        <v>42</v>
      </c>
      <c r="C7" s="15" t="s">
        <v>129</v>
      </c>
      <c r="D7" s="18">
        <v>22.767120361328125</v>
      </c>
      <c r="E7" s="18">
        <v>22.865921020507812</v>
      </c>
      <c r="F7" s="18">
        <v>22.863222122192383</v>
      </c>
      <c r="G7" s="10">
        <f>D7-AVERAGE($D$4:$F$4)</f>
        <v>2.0721524556477853</v>
      </c>
      <c r="H7" s="10">
        <f t="shared" ref="H7:I7" si="3">E7-AVERAGE($D$4:$F$4)</f>
        <v>2.1709531148274728</v>
      </c>
      <c r="I7" s="10">
        <f t="shared" si="3"/>
        <v>2.1682542165120431</v>
      </c>
      <c r="J7" s="10">
        <f t="shared" ref="J7:J8" si="4">G7-(AVERAGE($G$6:$I$6))</f>
        <v>-2.2162939707438172</v>
      </c>
      <c r="K7" s="10">
        <f t="shared" si="1"/>
        <v>-2.1174933115641297</v>
      </c>
      <c r="L7" s="10">
        <f t="shared" si="1"/>
        <v>-2.1201922098795594</v>
      </c>
      <c r="M7" s="10">
        <f t="shared" ref="M7:M8" si="5">2^(-J7)</f>
        <v>4.6469817234325328</v>
      </c>
      <c r="N7" s="10">
        <f t="shared" si="2"/>
        <v>4.3393931830600039</v>
      </c>
      <c r="O7" s="10">
        <f t="shared" si="2"/>
        <v>4.3475186302811339</v>
      </c>
      <c r="P7" s="10">
        <f t="shared" ref="P7:P8" si="6">AVERAGE(M7:O7)</f>
        <v>4.4446311789245563</v>
      </c>
      <c r="Q7" s="10">
        <f t="shared" ref="Q7:Q8" si="7">STDEVA(M7:O7)</f>
        <v>0.17528780011781081</v>
      </c>
      <c r="R7" s="5">
        <f>FTEST(M6:O6,M7:O7)</f>
        <v>8.4548187593904076E-3</v>
      </c>
      <c r="S7" s="5">
        <f>TTEST(M6:O6,M7:O7,2,3)</f>
        <v>8.2454296488619681E-4</v>
      </c>
    </row>
    <row r="8" spans="1:19" ht="15">
      <c r="A8" s="45"/>
      <c r="B8" s="14" t="s">
        <v>42</v>
      </c>
      <c r="C8" s="15" t="s">
        <v>130</v>
      </c>
      <c r="D8" s="18">
        <v>24.713047027587901</v>
      </c>
      <c r="E8" s="18">
        <v>25.537519454956055</v>
      </c>
      <c r="F8" s="18">
        <v>25.609573364257812</v>
      </c>
      <c r="G8" s="10">
        <f>D8-AVERAGE($D$5:$F$5)</f>
        <v>3.4479338328043738</v>
      </c>
      <c r="H8" s="10">
        <f t="shared" ref="H8:I8" si="8">E8-AVERAGE($D$5:$F$5)</f>
        <v>4.2724062601725272</v>
      </c>
      <c r="I8" s="10">
        <f t="shared" si="8"/>
        <v>4.344460169474285</v>
      </c>
      <c r="J8" s="10">
        <f t="shared" si="4"/>
        <v>-0.84051259358722863</v>
      </c>
      <c r="K8" s="10">
        <f t="shared" si="1"/>
        <v>-1.6040166219075225E-2</v>
      </c>
      <c r="L8" s="10">
        <f t="shared" si="1"/>
        <v>5.6013743082682588E-2</v>
      </c>
      <c r="M8" s="10">
        <f t="shared" si="5"/>
        <v>1.7906862646844772</v>
      </c>
      <c r="N8" s="10">
        <f t="shared" si="2"/>
        <v>1.0111802328309141</v>
      </c>
      <c r="O8" s="10">
        <f t="shared" si="2"/>
        <v>0.96191829140767349</v>
      </c>
      <c r="P8" s="10">
        <f t="shared" si="6"/>
        <v>1.2545949296410215</v>
      </c>
      <c r="Q8" s="10">
        <f t="shared" si="7"/>
        <v>0.46492163248197338</v>
      </c>
      <c r="R8" s="5">
        <f>FTEST(M6:O6,M8:O8)</f>
        <v>1.206218545851489E-3</v>
      </c>
      <c r="S8" s="5">
        <f>TTEST(M6:O6,M8:O8,2,3)</f>
        <v>0.44307241975765782</v>
      </c>
    </row>
    <row r="9" spans="1:19" ht="15">
      <c r="A9" s="45"/>
      <c r="B9" s="14"/>
      <c r="C9" s="14"/>
      <c r="D9" s="9"/>
      <c r="E9" s="9"/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9" ht="15">
      <c r="A10" s="45"/>
      <c r="B10" s="14"/>
      <c r="C10" s="14"/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21"/>
    </row>
    <row r="11" spans="1:19" ht="15">
      <c r="A11" s="45"/>
      <c r="B11" s="14"/>
      <c r="C11" s="14"/>
      <c r="D11" s="9"/>
      <c r="E11" s="9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21"/>
      <c r="Q11" s="21"/>
    </row>
    <row r="12" spans="1:19" ht="15">
      <c r="A12" s="45"/>
      <c r="B12" s="14"/>
      <c r="C12" s="14"/>
      <c r="D12" s="9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21"/>
      <c r="Q12" s="21"/>
    </row>
    <row r="13" spans="1:19" ht="15">
      <c r="A13" s="45"/>
      <c r="B13" s="14"/>
      <c r="C13" s="14"/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9" ht="15">
      <c r="A14" s="45"/>
      <c r="B14" s="14"/>
      <c r="C14" s="14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</sheetData>
  <mergeCells count="5">
    <mergeCell ref="A11:A12"/>
    <mergeCell ref="A13:A14"/>
    <mergeCell ref="A9:A10"/>
    <mergeCell ref="A3:A5"/>
    <mergeCell ref="A6:A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2o</vt:lpstr>
      <vt:lpstr>Fig. 3c</vt:lpstr>
      <vt:lpstr>Fig. 3f</vt:lpstr>
      <vt:lpstr>Fig. 3h</vt:lpstr>
      <vt:lpstr>Fig. 3j</vt:lpstr>
      <vt:lpstr>Fig. 4g</vt:lpstr>
      <vt:lpstr>Fig. 8b</vt:lpstr>
      <vt:lpstr>Fig. 8c</vt:lpstr>
      <vt:lpstr>Fig. 8e</vt:lpstr>
      <vt:lpstr>Fig. 8f</vt:lpstr>
      <vt:lpstr>Supplementary Fig. 2d</vt:lpstr>
      <vt:lpstr>Supplementary Fig. 2e</vt:lpstr>
      <vt:lpstr>Supplementary Fig. 5c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wkkim0321@gmail.com</dc:creator>
  <cp:lastModifiedBy>ZJ Sun</cp:lastModifiedBy>
  <dcterms:created xsi:type="dcterms:W3CDTF">2021-08-26T22:07:50Z</dcterms:created>
  <dcterms:modified xsi:type="dcterms:W3CDTF">2022-07-14T01:19:20Z</dcterms:modified>
</cp:coreProperties>
</file>