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nasal/Documents/PhD/Manuskripte/AfCopA/Submission/Revision/Revision final/"/>
    </mc:Choice>
  </mc:AlternateContent>
  <xr:revisionPtr revIDLastSave="0" documentId="13_ncr:1_{7A94721A-748C-5F43-BB76-2AB49DAF3803}" xr6:coauthVersionLast="47" xr6:coauthVersionMax="47" xr10:uidLastSave="{00000000-0000-0000-0000-000000000000}"/>
  <bookViews>
    <workbookView xWindow="380" yWindow="500" windowWidth="28040" windowHeight="16220" xr2:uid="{46EDA75D-F1E2-264D-A417-428848BDF9ED}"/>
  </bookViews>
  <sheets>
    <sheet name="Fig. S17c" sheetId="5" r:id="rId1"/>
    <sheet name="Fig. 3a" sheetId="3" r:id="rId2"/>
    <sheet name="Fig. 3b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6" i="3" l="1"/>
  <c r="F86" i="3"/>
  <c r="G86" i="3"/>
  <c r="H86" i="3"/>
  <c r="D86" i="3"/>
  <c r="E80" i="3"/>
  <c r="F80" i="3"/>
  <c r="G80" i="3"/>
  <c r="H80" i="3"/>
  <c r="D80" i="3"/>
  <c r="E74" i="3"/>
  <c r="G74" i="3"/>
  <c r="H74" i="3"/>
  <c r="I74" i="3"/>
  <c r="D74" i="3"/>
  <c r="E68" i="3"/>
  <c r="F68" i="3"/>
  <c r="G68" i="3"/>
  <c r="H68" i="3"/>
  <c r="I68" i="3"/>
  <c r="D68" i="3"/>
  <c r="E62" i="3"/>
  <c r="F62" i="3"/>
  <c r="G62" i="3"/>
  <c r="H62" i="3"/>
  <c r="I62" i="3"/>
  <c r="D62" i="3"/>
  <c r="E56" i="3"/>
  <c r="F56" i="3"/>
  <c r="G56" i="3"/>
  <c r="H56" i="3"/>
  <c r="I56" i="3"/>
  <c r="D56" i="3"/>
  <c r="E50" i="3"/>
  <c r="F50" i="3"/>
  <c r="G50" i="3"/>
  <c r="H50" i="3"/>
  <c r="D50" i="3"/>
  <c r="E44" i="3"/>
  <c r="F44" i="3"/>
  <c r="G44" i="3"/>
  <c r="H44" i="3"/>
  <c r="I44" i="3"/>
  <c r="D44" i="3"/>
  <c r="E38" i="3"/>
  <c r="G38" i="3"/>
  <c r="H38" i="3"/>
  <c r="I38" i="3"/>
  <c r="D38" i="3"/>
  <c r="E32" i="3"/>
  <c r="F32" i="3"/>
  <c r="G32" i="3"/>
  <c r="H32" i="3"/>
  <c r="D32" i="3"/>
  <c r="E26" i="3"/>
  <c r="F26" i="3"/>
  <c r="G26" i="3"/>
  <c r="H26" i="3"/>
  <c r="I26" i="3"/>
  <c r="D26" i="3"/>
  <c r="E20" i="3"/>
  <c r="G20" i="3"/>
  <c r="H20" i="3"/>
  <c r="I20" i="3"/>
  <c r="D20" i="3"/>
  <c r="E14" i="3"/>
  <c r="F14" i="3"/>
  <c r="G14" i="3"/>
  <c r="H14" i="3"/>
  <c r="I14" i="3"/>
  <c r="D14" i="3"/>
  <c r="E8" i="3"/>
  <c r="F8" i="3"/>
  <c r="G8" i="3"/>
  <c r="H8" i="3"/>
  <c r="I8" i="3"/>
  <c r="D8" i="3"/>
  <c r="I5" i="6"/>
  <c r="I6" i="6"/>
  <c r="I7" i="6"/>
  <c r="I8" i="6"/>
  <c r="I9" i="6"/>
  <c r="I10" i="6"/>
  <c r="I11" i="6"/>
  <c r="I12" i="6"/>
  <c r="I13" i="6"/>
  <c r="I14" i="6"/>
  <c r="I4" i="6"/>
  <c r="H5" i="6"/>
  <c r="H6" i="6"/>
  <c r="H7" i="6"/>
  <c r="H8" i="6"/>
  <c r="H9" i="6"/>
  <c r="H10" i="6"/>
  <c r="H11" i="6"/>
  <c r="H12" i="6"/>
  <c r="H13" i="6"/>
  <c r="H14" i="6"/>
  <c r="H4" i="6"/>
  <c r="M17" i="3" l="1"/>
  <c r="O17" i="3" s="1"/>
  <c r="M16" i="3"/>
  <c r="O16" i="3" s="1"/>
  <c r="M15" i="3"/>
  <c r="O15" i="3" s="1"/>
  <c r="M14" i="3"/>
  <c r="O14" i="3" s="1"/>
  <c r="M13" i="3"/>
  <c r="O13" i="3" s="1"/>
  <c r="M12" i="3"/>
  <c r="O12" i="3" s="1"/>
  <c r="M11" i="3"/>
  <c r="O11" i="3" s="1"/>
  <c r="M10" i="3"/>
  <c r="O10" i="3" s="1"/>
  <c r="M9" i="3"/>
  <c r="O9" i="3" s="1"/>
  <c r="M8" i="3"/>
  <c r="O8" i="3" s="1"/>
  <c r="M7" i="3"/>
  <c r="O7" i="3" s="1"/>
  <c r="M6" i="3"/>
  <c r="O6" i="3" s="1"/>
  <c r="M5" i="3"/>
  <c r="O5" i="3" s="1"/>
  <c r="M4" i="3"/>
  <c r="O4" i="3" s="1"/>
  <c r="L17" i="3"/>
  <c r="N17" i="3" s="1"/>
  <c r="L16" i="3"/>
  <c r="N16" i="3" s="1"/>
  <c r="L15" i="3"/>
  <c r="N15" i="3" s="1"/>
  <c r="L14" i="3"/>
  <c r="N14" i="3" s="1"/>
  <c r="L13" i="3"/>
  <c r="N13" i="3" s="1"/>
  <c r="L12" i="3"/>
  <c r="N12" i="3" s="1"/>
  <c r="L11" i="3"/>
  <c r="N11" i="3" s="1"/>
  <c r="L10" i="3"/>
  <c r="N10" i="3" s="1"/>
  <c r="L9" i="3"/>
  <c r="N9" i="3" s="1"/>
  <c r="L8" i="3"/>
  <c r="N8" i="3" s="1"/>
  <c r="L7" i="3"/>
  <c r="N7" i="3" s="1"/>
  <c r="L6" i="3"/>
  <c r="N6" i="3" s="1"/>
  <c r="L5" i="3"/>
  <c r="N5" i="3" s="1"/>
  <c r="L4" i="3"/>
  <c r="N4" i="3" s="1"/>
  <c r="B33" i="5"/>
  <c r="B32" i="5"/>
  <c r="D29" i="5"/>
  <c r="C29" i="5"/>
  <c r="B29" i="5"/>
  <c r="Z8" i="5"/>
  <c r="AA8" i="5"/>
  <c r="AB8" i="5"/>
  <c r="AC8" i="5"/>
  <c r="AD8" i="5"/>
  <c r="AE8" i="5"/>
  <c r="Y8" i="5"/>
  <c r="Y10" i="5" l="1"/>
  <c r="Y11" i="5"/>
  <c r="O11" i="5" l="1"/>
  <c r="S11" i="5"/>
  <c r="Q12" i="5"/>
  <c r="O13" i="5"/>
  <c r="S13" i="5"/>
  <c r="P11" i="5"/>
  <c r="T11" i="5"/>
  <c r="R12" i="5"/>
  <c r="P13" i="5"/>
  <c r="T13" i="5"/>
  <c r="Q11" i="5"/>
  <c r="O12" i="5"/>
  <c r="S12" i="5"/>
  <c r="Q13" i="5"/>
  <c r="R11" i="5"/>
  <c r="P12" i="5"/>
  <c r="T12" i="5"/>
  <c r="R13" i="5"/>
  <c r="E12" i="5"/>
  <c r="I12" i="5"/>
  <c r="M12" i="5"/>
  <c r="D13" i="5"/>
  <c r="H13" i="5"/>
  <c r="L13" i="5"/>
  <c r="D11" i="5"/>
  <c r="H11" i="5"/>
  <c r="L11" i="5"/>
  <c r="C12" i="5"/>
  <c r="K12" i="5"/>
  <c r="B13" i="5"/>
  <c r="J13" i="5"/>
  <c r="N13" i="5"/>
  <c r="J11" i="5"/>
  <c r="N11" i="5"/>
  <c r="D12" i="5"/>
  <c r="C13" i="5"/>
  <c r="C11" i="5"/>
  <c r="K11" i="5"/>
  <c r="B12" i="5"/>
  <c r="F12" i="5"/>
  <c r="J12" i="5"/>
  <c r="N12" i="5"/>
  <c r="E13" i="5"/>
  <c r="I13" i="5"/>
  <c r="M13" i="5"/>
  <c r="E11" i="5"/>
  <c r="I11" i="5"/>
  <c r="M11" i="5"/>
  <c r="H12" i="5"/>
  <c r="G13" i="5"/>
  <c r="G21" i="5" s="1"/>
  <c r="G11" i="5"/>
  <c r="G12" i="5"/>
  <c r="F13" i="5"/>
  <c r="F11" i="5"/>
  <c r="L12" i="5"/>
  <c r="L20" i="5" s="1"/>
  <c r="K13" i="5"/>
  <c r="B11" i="5"/>
  <c r="G20" i="5" l="1"/>
  <c r="F20" i="5"/>
  <c r="C20" i="5"/>
  <c r="N20" i="5"/>
  <c r="H20" i="5"/>
  <c r="J20" i="5"/>
  <c r="K20" i="5"/>
  <c r="M20" i="5"/>
  <c r="F19" i="5"/>
  <c r="E19" i="5"/>
  <c r="K19" i="5"/>
  <c r="N19" i="5"/>
  <c r="H19" i="5"/>
  <c r="D21" i="5"/>
  <c r="F21" i="5"/>
  <c r="M21" i="5"/>
  <c r="C19" i="5"/>
  <c r="K21" i="5"/>
  <c r="M19" i="5"/>
  <c r="I21" i="5"/>
  <c r="C21" i="5"/>
  <c r="N21" i="5"/>
  <c r="L21" i="5"/>
  <c r="I20" i="5"/>
  <c r="O21" i="5"/>
  <c r="S21" i="5"/>
  <c r="B21" i="5"/>
  <c r="R21" i="5"/>
  <c r="P21" i="5"/>
  <c r="T21" i="5"/>
  <c r="Q21" i="5"/>
  <c r="O19" i="5"/>
  <c r="S19" i="5"/>
  <c r="B19" i="5"/>
  <c r="Q19" i="5"/>
  <c r="R19" i="5"/>
  <c r="P19" i="5"/>
  <c r="T19" i="5"/>
  <c r="J19" i="5"/>
  <c r="D19" i="5"/>
  <c r="G19" i="5"/>
  <c r="G25" i="5" s="1"/>
  <c r="I19" i="5"/>
  <c r="E21" i="5"/>
  <c r="Q20" i="5"/>
  <c r="O20" i="5"/>
  <c r="S20" i="5"/>
  <c r="R20" i="5"/>
  <c r="T20" i="5"/>
  <c r="P20" i="5"/>
  <c r="B20" i="5"/>
  <c r="D20" i="5"/>
  <c r="J21" i="5"/>
  <c r="L19" i="5"/>
  <c r="H21" i="5"/>
  <c r="H25" i="5" s="1"/>
  <c r="E20" i="5"/>
  <c r="E25" i="5" s="1"/>
  <c r="F25" i="5" l="1"/>
  <c r="N25" i="5"/>
  <c r="K25" i="5"/>
  <c r="C25" i="5"/>
  <c r="L25" i="5"/>
  <c r="D25" i="5"/>
  <c r="J25" i="5"/>
  <c r="M25" i="5"/>
  <c r="T25" i="5"/>
  <c r="R25" i="5"/>
  <c r="O25" i="5"/>
  <c r="Q25" i="5"/>
  <c r="P25" i="5"/>
  <c r="S25" i="5"/>
  <c r="I25" i="5"/>
  <c r="B28" i="5" l="1"/>
  <c r="C28" i="5"/>
  <c r="D28" i="5"/>
</calcChain>
</file>

<file path=xl/sharedStrings.xml><?xml version="1.0" encoding="utf-8"?>
<sst xmlns="http://schemas.openxmlformats.org/spreadsheetml/2006/main" count="84" uniqueCount="35">
  <si>
    <t>WT</t>
  </si>
  <si>
    <t>N157A</t>
  </si>
  <si>
    <t>M158A</t>
  </si>
  <si>
    <t>D159A</t>
  </si>
  <si>
    <t>E205A</t>
  </si>
  <si>
    <t>D336A</t>
  </si>
  <si>
    <t>C380A</t>
  </si>
  <si>
    <t>C382A</t>
  </si>
  <si>
    <t>Y682A</t>
  </si>
  <si>
    <t>N683A</t>
  </si>
  <si>
    <t>M711A</t>
  </si>
  <si>
    <t>S714A</t>
  </si>
  <si>
    <t>S715A</t>
  </si>
  <si>
    <t>MEAN</t>
  </si>
  <si>
    <t>D426N</t>
  </si>
  <si>
    <t>Control</t>
  </si>
  <si>
    <t>STANDARD CURVE</t>
  </si>
  <si>
    <t>Pi [mM]</t>
  </si>
  <si>
    <t>Slope</t>
  </si>
  <si>
    <t>y-Axis</t>
  </si>
  <si>
    <t>Cu</t>
  </si>
  <si>
    <t>no Cu</t>
  </si>
  <si>
    <t>STABW</t>
  </si>
  <si>
    <t>RAW DATA</t>
  </si>
  <si>
    <t>Cu + BeF</t>
  </si>
  <si>
    <t>Time (min)</t>
  </si>
  <si>
    <t>Phosphate [mmol/L]</t>
  </si>
  <si>
    <t>Blank corrected</t>
  </si>
  <si>
    <t>Phosphate [nmol Pi/(mg*min)]</t>
  </si>
  <si>
    <t>Cu-stimulated ATPase Activity</t>
  </si>
  <si>
    <t>Time [min]</t>
  </si>
  <si>
    <t>Phosphate [mmol/L], blank corrected</t>
  </si>
  <si>
    <t>33% background subtracted</t>
  </si>
  <si>
    <t>Biological Replicate 1</t>
  </si>
  <si>
    <t>Biological Replicate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</si>
</sst>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0.0000"/>
  </numFmts>
  <fonts count="8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0" fillId="0" borderId="1" xfId="0" applyBorder="1"/>
    <xf numFmtId="0" fontId="4" fillId="0" borderId="0" xfId="0" applyFont="1"/>
    <xf numFmtId="164" fontId="5" fillId="0" borderId="0" xfId="0" applyNumberFormat="1" applyFont="1"/>
    <xf numFmtId="0" fontId="3" fillId="0" borderId="0" xfId="0" applyFont="1"/>
    <xf numFmtId="164" fontId="0" fillId="0" borderId="7" xfId="0" applyNumberFormat="1" applyBorder="1"/>
    <xf numFmtId="2" fontId="0" fillId="0" borderId="7" xfId="0" applyNumberFormat="1" applyBorder="1"/>
    <xf numFmtId="0" fontId="0" fillId="0" borderId="0" xfId="0" applyBorder="1"/>
    <xf numFmtId="164" fontId="0" fillId="0" borderId="0" xfId="0" applyNumberFormat="1" applyBorder="1"/>
    <xf numFmtId="164" fontId="0" fillId="0" borderId="5" xfId="0" applyNumberFormat="1" applyBorder="1"/>
    <xf numFmtId="164" fontId="0" fillId="0" borderId="8" xfId="0" applyNumberFormat="1" applyBorder="1"/>
    <xf numFmtId="0" fontId="4" fillId="0" borderId="1" xfId="0" applyFont="1" applyBorder="1"/>
    <xf numFmtId="2" fontId="0" fillId="0" borderId="0" xfId="0" applyNumberFormat="1" applyBorder="1"/>
    <xf numFmtId="166" fontId="0" fillId="0" borderId="0" xfId="0" applyNumberFormat="1" applyBorder="1"/>
    <xf numFmtId="166" fontId="0" fillId="0" borderId="5" xfId="0" applyNumberFormat="1" applyBorder="1"/>
    <xf numFmtId="2" fontId="0" fillId="0" borderId="5" xfId="0" applyNumberFormat="1" applyBorder="1"/>
    <xf numFmtId="2" fontId="0" fillId="0" borderId="7" xfId="0" applyNumberFormat="1" applyFont="1" applyBorder="1"/>
    <xf numFmtId="2" fontId="0" fillId="0" borderId="8" xfId="0" applyNumberFormat="1" applyFont="1" applyBorder="1"/>
    <xf numFmtId="0" fontId="5" fillId="0" borderId="2" xfId="0" applyFont="1" applyBorder="1"/>
    <xf numFmtId="164" fontId="0" fillId="0" borderId="3" xfId="0" applyNumberFormat="1" applyBorder="1"/>
    <xf numFmtId="2" fontId="5" fillId="0" borderId="0" xfId="0" applyNumberFormat="1" applyFont="1" applyBorder="1"/>
    <xf numFmtId="2" fontId="5" fillId="0" borderId="7" xfId="0" applyNumberFormat="1" applyFont="1" applyBorder="1"/>
    <xf numFmtId="0" fontId="5" fillId="0" borderId="8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2" fontId="0" fillId="0" borderId="0" xfId="0" applyNumberFormat="1" applyAlignment="1">
      <alignment horizontal="right"/>
    </xf>
    <xf numFmtId="0" fontId="2" fillId="0" borderId="4" xfId="0" applyFont="1" applyBorder="1" applyAlignment="1">
      <alignment horizontal="left"/>
    </xf>
    <xf numFmtId="1" fontId="0" fillId="0" borderId="0" xfId="0" applyNumberFormat="1" applyBorder="1" applyAlignment="1"/>
    <xf numFmtId="1" fontId="0" fillId="0" borderId="5" xfId="0" applyNumberFormat="1" applyBorder="1" applyAlignment="1"/>
    <xf numFmtId="0" fontId="2" fillId="0" borderId="6" xfId="0" applyFont="1" applyBorder="1" applyAlignment="1">
      <alignment horizontal="left"/>
    </xf>
    <xf numFmtId="1" fontId="0" fillId="0" borderId="7" xfId="0" applyNumberFormat="1" applyBorder="1" applyAlignment="1"/>
    <xf numFmtId="1" fontId="0" fillId="0" borderId="8" xfId="0" applyNumberFormat="1" applyBorder="1" applyAlignment="1"/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left"/>
    </xf>
    <xf numFmtId="165" fontId="0" fillId="0" borderId="5" xfId="0" applyNumberFormat="1" applyBorder="1"/>
    <xf numFmtId="166" fontId="0" fillId="0" borderId="7" xfId="0" applyNumberFormat="1" applyBorder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3712-B6AE-584E-9776-BDD6DDEF486B}">
  <dimension ref="A1:AE44"/>
  <sheetViews>
    <sheetView tabSelected="1" zoomScaleNormal="100" workbookViewId="0">
      <selection activeCell="F32" sqref="F32"/>
    </sheetView>
  </sheetViews>
  <sheetFormatPr baseColWidth="10" defaultRowHeight="16" x14ac:dyDescent="0.2"/>
  <sheetData>
    <row r="1" spans="1:31" x14ac:dyDescent="0.2">
      <c r="A1" s="2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31" x14ac:dyDescent="0.2">
      <c r="A2" s="5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6"/>
      <c r="V2" s="2" t="s">
        <v>16</v>
      </c>
      <c r="W2" s="3"/>
      <c r="X2" s="3"/>
      <c r="Y2" s="3"/>
      <c r="Z2" s="3"/>
      <c r="AA2" s="3"/>
      <c r="AB2" s="3"/>
      <c r="AC2" s="3"/>
      <c r="AD2" s="3"/>
      <c r="AE2" s="4"/>
    </row>
    <row r="3" spans="1:31" x14ac:dyDescent="0.2">
      <c r="A3" s="5" t="s">
        <v>25</v>
      </c>
      <c r="B3" s="17" t="s">
        <v>15</v>
      </c>
      <c r="C3" s="50" t="s">
        <v>20</v>
      </c>
      <c r="D3" s="50"/>
      <c r="E3" s="50"/>
      <c r="F3" s="50"/>
      <c r="G3" s="50"/>
      <c r="H3" s="50"/>
      <c r="I3" s="50" t="s">
        <v>21</v>
      </c>
      <c r="J3" s="50"/>
      <c r="K3" s="50"/>
      <c r="L3" s="50"/>
      <c r="M3" s="50"/>
      <c r="N3" s="50"/>
      <c r="O3" s="50" t="s">
        <v>24</v>
      </c>
      <c r="P3" s="50"/>
      <c r="Q3" s="50"/>
      <c r="R3" s="50"/>
      <c r="S3" s="50"/>
      <c r="T3" s="51"/>
      <c r="V3" s="5"/>
      <c r="W3" s="17"/>
      <c r="X3" s="17"/>
      <c r="Y3" s="17"/>
      <c r="Z3" s="17"/>
      <c r="AA3" s="17"/>
      <c r="AB3" s="17"/>
      <c r="AC3" s="17"/>
      <c r="AD3" s="17"/>
      <c r="AE3" s="6"/>
    </row>
    <row r="4" spans="1:31" x14ac:dyDescent="0.2">
      <c r="A4" s="5">
        <v>5</v>
      </c>
      <c r="B4" s="17">
        <v>0.26419999999999999</v>
      </c>
      <c r="C4" s="17">
        <v>0.66500000000000004</v>
      </c>
      <c r="D4" s="17">
        <v>0.70440000000000003</v>
      </c>
      <c r="E4" s="17">
        <v>0.92979999999999996</v>
      </c>
      <c r="F4" s="17">
        <v>0.68100000000000005</v>
      </c>
      <c r="G4" s="17">
        <v>0.97560000000000002</v>
      </c>
      <c r="H4" s="17">
        <v>0.71599999999999997</v>
      </c>
      <c r="I4" s="17">
        <v>0.31890000000000002</v>
      </c>
      <c r="J4" s="17">
        <v>0.40439999999999998</v>
      </c>
      <c r="K4" s="17">
        <v>0.39</v>
      </c>
      <c r="L4" s="17">
        <v>0.3997</v>
      </c>
      <c r="M4" s="17">
        <v>0.30919999999999997</v>
      </c>
      <c r="N4" s="17">
        <v>0.28949999999999998</v>
      </c>
      <c r="O4" s="17">
        <v>0.3276</v>
      </c>
      <c r="P4" s="17">
        <v>0.29759999999999998</v>
      </c>
      <c r="Q4" s="17">
        <v>0.3105</v>
      </c>
      <c r="R4" s="17">
        <v>0.30009999999999998</v>
      </c>
      <c r="S4" s="17">
        <v>0.28029999999999999</v>
      </c>
      <c r="T4" s="6">
        <v>0.3352</v>
      </c>
      <c r="V4" s="5"/>
      <c r="W4" s="17" t="s">
        <v>17</v>
      </c>
      <c r="X4" s="17"/>
      <c r="Y4" s="17">
        <v>0</v>
      </c>
      <c r="Z4" s="17">
        <v>0.05</v>
      </c>
      <c r="AA4" s="17">
        <v>0.1</v>
      </c>
      <c r="AB4" s="17">
        <v>0.25</v>
      </c>
      <c r="AC4" s="17">
        <v>0.5</v>
      </c>
      <c r="AD4" s="17">
        <v>1</v>
      </c>
      <c r="AE4" s="6">
        <v>2</v>
      </c>
    </row>
    <row r="5" spans="1:31" x14ac:dyDescent="0.2">
      <c r="A5" s="5">
        <v>12</v>
      </c>
      <c r="B5" s="17">
        <v>0.2858</v>
      </c>
      <c r="C5" s="17">
        <v>0.86370000000000002</v>
      </c>
      <c r="D5" s="17">
        <v>1.1356999999999999</v>
      </c>
      <c r="E5" s="17">
        <v>1.2690999999999999</v>
      </c>
      <c r="F5" s="17">
        <v>0.88329999999999997</v>
      </c>
      <c r="G5" s="17">
        <v>1.3257000000000001</v>
      </c>
      <c r="H5" s="17">
        <v>1.0427</v>
      </c>
      <c r="I5" s="17">
        <v>0.52480000000000004</v>
      </c>
      <c r="J5" s="17">
        <v>0.55600000000000005</v>
      </c>
      <c r="K5" s="17">
        <v>0.58209999999999995</v>
      </c>
      <c r="L5" s="17">
        <v>0.60229999999999995</v>
      </c>
      <c r="M5" s="17">
        <v>0.46510000000000001</v>
      </c>
      <c r="N5" s="17">
        <v>0.42530000000000001</v>
      </c>
      <c r="O5" s="17">
        <v>0.39710000000000001</v>
      </c>
      <c r="P5" s="17">
        <v>0.34610000000000002</v>
      </c>
      <c r="Q5" s="17">
        <v>0.33500000000000002</v>
      </c>
      <c r="R5" s="17">
        <v>0.33729999999999999</v>
      </c>
      <c r="S5" s="17">
        <v>0.31890000000000002</v>
      </c>
      <c r="T5" s="6">
        <v>0.40610000000000002</v>
      </c>
      <c r="V5" s="5"/>
      <c r="W5" s="17"/>
      <c r="X5" s="17"/>
      <c r="Y5" s="17">
        <v>0.1077</v>
      </c>
      <c r="Z5" s="17">
        <v>0.20469999999999999</v>
      </c>
      <c r="AA5" s="17">
        <v>0.33050000000000002</v>
      </c>
      <c r="AB5" s="17">
        <v>0.60119999999999996</v>
      </c>
      <c r="AC5" s="17">
        <v>1.0974999999999999</v>
      </c>
      <c r="AD5" s="17">
        <v>1.9392</v>
      </c>
      <c r="AE5" s="6">
        <v>2.9460999999999999</v>
      </c>
    </row>
    <row r="6" spans="1:31" x14ac:dyDescent="0.2">
      <c r="A6" s="7">
        <v>18</v>
      </c>
      <c r="B6" s="8">
        <v>0.3165</v>
      </c>
      <c r="C6" s="8">
        <v>1.2181999999999999</v>
      </c>
      <c r="D6" s="8">
        <v>1.2205999999999999</v>
      </c>
      <c r="E6" s="8">
        <v>1.4418</v>
      </c>
      <c r="F6" s="8">
        <v>1.2490000000000001</v>
      </c>
      <c r="G6" s="8">
        <v>1.4535</v>
      </c>
      <c r="H6" s="8">
        <v>1.2445999999999999</v>
      </c>
      <c r="I6" s="8">
        <v>0.55230000000000001</v>
      </c>
      <c r="J6" s="8">
        <v>0.69920000000000004</v>
      </c>
      <c r="K6" s="8">
        <v>0.66839999999999999</v>
      </c>
      <c r="L6" s="8">
        <v>0.69869999999999999</v>
      </c>
      <c r="M6" s="8">
        <v>0.57320000000000004</v>
      </c>
      <c r="N6" s="8">
        <v>0.5131</v>
      </c>
      <c r="O6" s="8">
        <v>0.53469999999999995</v>
      </c>
      <c r="P6" s="8">
        <v>0.4672</v>
      </c>
      <c r="Q6" s="8">
        <v>0.39169999999999999</v>
      </c>
      <c r="R6" s="8">
        <v>0.41909999999999997</v>
      </c>
      <c r="S6" s="8">
        <v>0.38519999999999999</v>
      </c>
      <c r="T6" s="9">
        <v>0.57920000000000005</v>
      </c>
      <c r="V6" s="5"/>
      <c r="W6" s="17"/>
      <c r="X6" s="17"/>
      <c r="Y6" s="17"/>
      <c r="Z6" s="17"/>
      <c r="AA6" s="17"/>
      <c r="AB6" s="17"/>
      <c r="AC6" s="17"/>
      <c r="AD6" s="17"/>
      <c r="AE6" s="6"/>
    </row>
    <row r="7" spans="1:31" x14ac:dyDescent="0.2">
      <c r="V7" s="5"/>
      <c r="W7" s="17" t="s">
        <v>17</v>
      </c>
      <c r="X7" s="17"/>
      <c r="Y7" s="17">
        <v>0</v>
      </c>
      <c r="Z7" s="17">
        <v>0.05</v>
      </c>
      <c r="AA7" s="17">
        <v>0.1</v>
      </c>
      <c r="AB7" s="17">
        <v>0.25</v>
      </c>
      <c r="AC7" s="17">
        <v>0.5</v>
      </c>
      <c r="AD7" s="17">
        <v>1</v>
      </c>
      <c r="AE7" s="6">
        <v>2</v>
      </c>
    </row>
    <row r="8" spans="1:31" x14ac:dyDescent="0.2">
      <c r="A8" s="2" t="s">
        <v>26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  <c r="V8" s="5"/>
      <c r="W8" s="17"/>
      <c r="X8" s="17"/>
      <c r="Y8" s="17">
        <f>Y5-$Y$5</f>
        <v>0</v>
      </c>
      <c r="Z8" s="17">
        <f t="shared" ref="Z8:AE8" si="0">Z5-$Y$5</f>
        <v>9.6999999999999989E-2</v>
      </c>
      <c r="AA8" s="17">
        <f t="shared" si="0"/>
        <v>0.2228</v>
      </c>
      <c r="AB8" s="17">
        <f t="shared" si="0"/>
        <v>0.49349999999999994</v>
      </c>
      <c r="AC8" s="17">
        <f t="shared" si="0"/>
        <v>0.9897999999999999</v>
      </c>
      <c r="AD8" s="17">
        <f t="shared" si="0"/>
        <v>1.8315000000000001</v>
      </c>
      <c r="AE8" s="17">
        <f t="shared" si="0"/>
        <v>2.8384</v>
      </c>
    </row>
    <row r="9" spans="1:31" x14ac:dyDescent="0.2">
      <c r="A9" s="5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6"/>
      <c r="V9" s="5"/>
      <c r="W9" s="17"/>
      <c r="X9" s="17"/>
      <c r="Y9" s="17"/>
      <c r="Z9" s="17"/>
      <c r="AA9" s="17"/>
      <c r="AB9" s="17"/>
      <c r="AC9" s="17"/>
      <c r="AD9" s="17"/>
      <c r="AE9" s="6"/>
    </row>
    <row r="10" spans="1:31" x14ac:dyDescent="0.2">
      <c r="A10" s="5" t="s">
        <v>25</v>
      </c>
      <c r="B10" s="17" t="s">
        <v>15</v>
      </c>
      <c r="C10" s="50" t="s">
        <v>20</v>
      </c>
      <c r="D10" s="50"/>
      <c r="E10" s="50"/>
      <c r="F10" s="50"/>
      <c r="G10" s="50"/>
      <c r="H10" s="50"/>
      <c r="I10" s="50" t="s">
        <v>21</v>
      </c>
      <c r="J10" s="50"/>
      <c r="K10" s="50"/>
      <c r="L10" s="50"/>
      <c r="M10" s="50"/>
      <c r="N10" s="50"/>
      <c r="O10" s="50" t="s">
        <v>24</v>
      </c>
      <c r="P10" s="50"/>
      <c r="Q10" s="50"/>
      <c r="R10" s="50"/>
      <c r="S10" s="50"/>
      <c r="T10" s="51"/>
      <c r="V10" s="5"/>
      <c r="W10" s="17" t="s">
        <v>18</v>
      </c>
      <c r="X10" s="17"/>
      <c r="Y10" s="22">
        <f>SLOPE(Y8:AE8,Y7:AE7)</f>
        <v>1.4426120552911854</v>
      </c>
      <c r="Z10" s="17"/>
      <c r="AA10" s="17"/>
      <c r="AB10" s="17"/>
      <c r="AC10" s="17"/>
      <c r="AD10" s="17"/>
      <c r="AE10" s="6"/>
    </row>
    <row r="11" spans="1:31" x14ac:dyDescent="0.2">
      <c r="A11" s="5">
        <v>5</v>
      </c>
      <c r="B11" s="18">
        <f>(B4-$Y$11)/$Y$10</f>
        <v>9.9282905611422376E-2</v>
      </c>
      <c r="C11" s="18">
        <f t="shared" ref="C11:N11" si="1">(C4-$Y$11)/$Y$10</f>
        <v>0.37711227666787051</v>
      </c>
      <c r="D11" s="18">
        <f t="shared" si="1"/>
        <v>0.40442384657711217</v>
      </c>
      <c r="E11" s="18">
        <f t="shared" si="1"/>
        <v>0.56066820844368748</v>
      </c>
      <c r="F11" s="18">
        <f t="shared" si="1"/>
        <v>0.38820326952441536</v>
      </c>
      <c r="G11" s="18">
        <f t="shared" si="1"/>
        <v>0.59241617549554715</v>
      </c>
      <c r="H11" s="18">
        <f t="shared" si="1"/>
        <v>0.41246481639810711</v>
      </c>
      <c r="I11" s="18">
        <f t="shared" si="1"/>
        <v>0.13720023743973506</v>
      </c>
      <c r="J11" s="18">
        <f t="shared" si="1"/>
        <v>0.19646773051689648</v>
      </c>
      <c r="K11" s="18">
        <f t="shared" si="1"/>
        <v>0.18648583694600615</v>
      </c>
      <c r="L11" s="18">
        <f t="shared" si="1"/>
        <v>0.19320975136528645</v>
      </c>
      <c r="M11" s="18">
        <f t="shared" si="1"/>
        <v>0.1304763230204547</v>
      </c>
      <c r="N11" s="18">
        <f t="shared" si="1"/>
        <v>0.11682053806583388</v>
      </c>
      <c r="O11" s="18">
        <f t="shared" ref="O11:T11" si="2">(O4-$Y$11)/$Y$10</f>
        <v>0.14323096480548128</v>
      </c>
      <c r="P11" s="18">
        <f t="shared" si="2"/>
        <v>0.12243535319945971</v>
      </c>
      <c r="Q11" s="18">
        <f t="shared" si="2"/>
        <v>0.131377466190049</v>
      </c>
      <c r="R11" s="18">
        <f t="shared" si="2"/>
        <v>0.12416832083329483</v>
      </c>
      <c r="S11" s="18">
        <f t="shared" si="2"/>
        <v>0.11044321717332062</v>
      </c>
      <c r="T11" s="19">
        <f t="shared" si="2"/>
        <v>0.14849918641234008</v>
      </c>
      <c r="V11" s="7"/>
      <c r="W11" s="8" t="s">
        <v>19</v>
      </c>
      <c r="X11" s="8"/>
      <c r="Y11" s="16">
        <f>INTERCEPT(Y8:AE8,Y7:AE7)</f>
        <v>0.12097328348062519</v>
      </c>
      <c r="Z11" s="8"/>
      <c r="AA11" s="8"/>
      <c r="AB11" s="8"/>
      <c r="AC11" s="8"/>
      <c r="AD11" s="8"/>
      <c r="AE11" s="9"/>
    </row>
    <row r="12" spans="1:31" x14ac:dyDescent="0.2">
      <c r="A12" s="5">
        <v>12</v>
      </c>
      <c r="B12" s="18">
        <f t="shared" ref="B12:N12" si="3">(B5-$Y$11)/$Y$10</f>
        <v>0.11425574596775791</v>
      </c>
      <c r="C12" s="18">
        <f t="shared" si="3"/>
        <v>0.51484854420508663</v>
      </c>
      <c r="D12" s="18">
        <f t="shared" si="3"/>
        <v>0.70339542276634881</v>
      </c>
      <c r="E12" s="18">
        <f t="shared" si="3"/>
        <v>0.7958665757077914</v>
      </c>
      <c r="F12" s="18">
        <f t="shared" si="3"/>
        <v>0.52843501045435404</v>
      </c>
      <c r="G12" s="18">
        <f t="shared" si="3"/>
        <v>0.83510096293781888</v>
      </c>
      <c r="H12" s="18">
        <f t="shared" si="3"/>
        <v>0.63892902678768193</v>
      </c>
      <c r="I12" s="18">
        <f t="shared" si="3"/>
        <v>0.27992745176239642</v>
      </c>
      <c r="J12" s="18">
        <f t="shared" si="3"/>
        <v>0.30155488783265882</v>
      </c>
      <c r="K12" s="18">
        <f t="shared" si="3"/>
        <v>0.31964706992989755</v>
      </c>
      <c r="L12" s="18">
        <f t="shared" si="3"/>
        <v>0.33364944841128541</v>
      </c>
      <c r="M12" s="18">
        <f t="shared" si="3"/>
        <v>0.23854418466641347</v>
      </c>
      <c r="N12" s="18">
        <f t="shared" si="3"/>
        <v>0.21095533993575818</v>
      </c>
      <c r="O12" s="18">
        <f t="shared" ref="O12:T12" si="4">(O5-$Y$11)/$Y$10</f>
        <v>0.19140746502609793</v>
      </c>
      <c r="P12" s="18">
        <f t="shared" si="4"/>
        <v>0.15605492529586126</v>
      </c>
      <c r="Q12" s="18">
        <f t="shared" si="4"/>
        <v>0.14836054900163329</v>
      </c>
      <c r="R12" s="18">
        <f t="shared" si="4"/>
        <v>0.14995487922476158</v>
      </c>
      <c r="S12" s="18">
        <f t="shared" si="4"/>
        <v>0.13720023743973506</v>
      </c>
      <c r="T12" s="19">
        <f t="shared" si="4"/>
        <v>0.19764614850790441</v>
      </c>
    </row>
    <row r="13" spans="1:31" x14ac:dyDescent="0.2">
      <c r="A13" s="7">
        <v>18</v>
      </c>
      <c r="B13" s="15">
        <f t="shared" ref="B13:N13" si="5">(B6-$Y$11)/$Y$10</f>
        <v>0.1355365885112533</v>
      </c>
      <c r="C13" s="15">
        <f t="shared" si="5"/>
        <v>0.76058335468290816</v>
      </c>
      <c r="D13" s="15">
        <f t="shared" si="5"/>
        <v>0.76224700361138986</v>
      </c>
      <c r="E13" s="15">
        <f t="shared" si="5"/>
        <v>0.91557997985312223</v>
      </c>
      <c r="F13" s="15">
        <f t="shared" si="5"/>
        <v>0.78193351593175708</v>
      </c>
      <c r="G13" s="15">
        <f t="shared" si="5"/>
        <v>0.92369026837947066</v>
      </c>
      <c r="H13" s="15">
        <f t="shared" si="5"/>
        <v>0.77888349289620706</v>
      </c>
      <c r="I13" s="15">
        <f t="shared" si="5"/>
        <v>0.29899009573458285</v>
      </c>
      <c r="J13" s="15">
        <f t="shared" si="5"/>
        <v>0.40081927389873512</v>
      </c>
      <c r="K13" s="15">
        <f t="shared" si="5"/>
        <v>0.37946911264988625</v>
      </c>
      <c r="L13" s="15">
        <f t="shared" si="5"/>
        <v>0.40047268037196804</v>
      </c>
      <c r="M13" s="15">
        <f t="shared" si="5"/>
        <v>0.31347770515344453</v>
      </c>
      <c r="N13" s="15">
        <f t="shared" si="5"/>
        <v>0.27181716323604799</v>
      </c>
      <c r="O13" s="15">
        <f t="shared" ref="O13:T13" si="6">(O6-$Y$11)/$Y$10</f>
        <v>0.28679000359238349</v>
      </c>
      <c r="P13" s="15">
        <f t="shared" si="6"/>
        <v>0.23999987747883497</v>
      </c>
      <c r="Q13" s="15">
        <f t="shared" si="6"/>
        <v>0.18766425493701402</v>
      </c>
      <c r="R13" s="15">
        <f t="shared" si="6"/>
        <v>0.20665758020384706</v>
      </c>
      <c r="S13" s="15">
        <f t="shared" si="6"/>
        <v>0.1831585390890427</v>
      </c>
      <c r="T13" s="20">
        <f t="shared" si="6"/>
        <v>0.31763682747464883</v>
      </c>
    </row>
    <row r="15" spans="1:31" x14ac:dyDescent="0.2">
      <c r="A15" s="2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"/>
    </row>
    <row r="16" spans="1:31" x14ac:dyDescent="0.2">
      <c r="A16" s="5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6"/>
    </row>
    <row r="17" spans="1:20" x14ac:dyDescent="0.2">
      <c r="A17" s="5" t="s">
        <v>25</v>
      </c>
      <c r="B17" s="17" t="s">
        <v>15</v>
      </c>
      <c r="C17" s="50" t="s">
        <v>20</v>
      </c>
      <c r="D17" s="50"/>
      <c r="E17" s="50"/>
      <c r="F17" s="50"/>
      <c r="G17" s="50"/>
      <c r="H17" s="50"/>
      <c r="I17" s="50" t="s">
        <v>21</v>
      </c>
      <c r="J17" s="50"/>
      <c r="K17" s="50"/>
      <c r="L17" s="50"/>
      <c r="M17" s="50"/>
      <c r="N17" s="50"/>
      <c r="O17" s="50" t="s">
        <v>24</v>
      </c>
      <c r="P17" s="50"/>
      <c r="Q17" s="50"/>
      <c r="R17" s="50"/>
      <c r="S17" s="50"/>
      <c r="T17" s="51"/>
    </row>
    <row r="18" spans="1:20" x14ac:dyDescent="0.2">
      <c r="A18" s="5">
        <v>0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6">
        <v>0</v>
      </c>
    </row>
    <row r="19" spans="1:20" x14ac:dyDescent="0.2">
      <c r="A19" s="5">
        <v>5</v>
      </c>
      <c r="B19" s="18">
        <f>B11-$B$11</f>
        <v>0</v>
      </c>
      <c r="C19" s="18">
        <f t="shared" ref="C19:T19" si="7">C11-$B$11</f>
        <v>0.27782937105644812</v>
      </c>
      <c r="D19" s="18">
        <f t="shared" si="7"/>
        <v>0.30514094096568978</v>
      </c>
      <c r="E19" s="18">
        <f t="shared" si="7"/>
        <v>0.46138530283226509</v>
      </c>
      <c r="F19" s="18">
        <f t="shared" si="7"/>
        <v>0.28892036391299297</v>
      </c>
      <c r="G19" s="18">
        <f t="shared" si="7"/>
        <v>0.49313326988412476</v>
      </c>
      <c r="H19" s="18">
        <f t="shared" si="7"/>
        <v>0.31318191078668473</v>
      </c>
      <c r="I19" s="18">
        <f t="shared" si="7"/>
        <v>3.7917331828312681E-2</v>
      </c>
      <c r="J19" s="18">
        <f t="shared" si="7"/>
        <v>9.7184824905474101E-2</v>
      </c>
      <c r="K19" s="18">
        <f t="shared" si="7"/>
        <v>8.7202931334583775E-2</v>
      </c>
      <c r="L19" s="18">
        <f t="shared" si="7"/>
        <v>9.3926845753864077E-2</v>
      </c>
      <c r="M19" s="18">
        <f t="shared" si="7"/>
        <v>3.1193417409032323E-2</v>
      </c>
      <c r="N19" s="18">
        <f t="shared" si="7"/>
        <v>1.7537632454411506E-2</v>
      </c>
      <c r="O19" s="18">
        <f t="shared" si="7"/>
        <v>4.3948059194058905E-2</v>
      </c>
      <c r="P19" s="18">
        <f t="shared" si="7"/>
        <v>2.3152447588037334E-2</v>
      </c>
      <c r="Q19" s="18">
        <f t="shared" si="7"/>
        <v>3.2094560578626627E-2</v>
      </c>
      <c r="R19" s="18">
        <f t="shared" si="7"/>
        <v>2.4885415221872459E-2</v>
      </c>
      <c r="S19" s="18">
        <f t="shared" si="7"/>
        <v>1.1160311561898242E-2</v>
      </c>
      <c r="T19" s="19">
        <f t="shared" si="7"/>
        <v>4.9216280800917708E-2</v>
      </c>
    </row>
    <row r="20" spans="1:20" x14ac:dyDescent="0.2">
      <c r="A20" s="5">
        <v>12</v>
      </c>
      <c r="B20" s="18">
        <f>B12-$B$12</f>
        <v>0</v>
      </c>
      <c r="C20" s="18">
        <f t="shared" ref="C20:T20" si="8">C12-$B$12</f>
        <v>0.40059279823732874</v>
      </c>
      <c r="D20" s="18">
        <f t="shared" si="8"/>
        <v>0.58913967679859092</v>
      </c>
      <c r="E20" s="18">
        <f t="shared" si="8"/>
        <v>0.68161082974003351</v>
      </c>
      <c r="F20" s="18">
        <f t="shared" si="8"/>
        <v>0.41417926448659614</v>
      </c>
      <c r="G20" s="18">
        <f t="shared" si="8"/>
        <v>0.72084521697006099</v>
      </c>
      <c r="H20" s="18">
        <f t="shared" si="8"/>
        <v>0.52467328081992404</v>
      </c>
      <c r="I20" s="18">
        <f t="shared" si="8"/>
        <v>0.16567170579463852</v>
      </c>
      <c r="J20" s="18">
        <f t="shared" si="8"/>
        <v>0.18729914186490093</v>
      </c>
      <c r="K20" s="18">
        <f t="shared" si="8"/>
        <v>0.20539132396213966</v>
      </c>
      <c r="L20" s="18">
        <f t="shared" si="8"/>
        <v>0.21939370244352752</v>
      </c>
      <c r="M20" s="18">
        <f t="shared" si="8"/>
        <v>0.12428843869865557</v>
      </c>
      <c r="N20" s="18">
        <f t="shared" si="8"/>
        <v>9.6699593968000278E-2</v>
      </c>
      <c r="O20" s="18">
        <f t="shared" si="8"/>
        <v>7.7151719058340021E-2</v>
      </c>
      <c r="P20" s="18">
        <f t="shared" si="8"/>
        <v>4.1799179328103356E-2</v>
      </c>
      <c r="Q20" s="18">
        <f t="shared" si="8"/>
        <v>3.4104803033875378E-2</v>
      </c>
      <c r="R20" s="18">
        <f t="shared" si="8"/>
        <v>3.5699133257003676E-2</v>
      </c>
      <c r="S20" s="18">
        <f t="shared" si="8"/>
        <v>2.2944491471977149E-2</v>
      </c>
      <c r="T20" s="19">
        <f t="shared" si="8"/>
        <v>8.3390402540146499E-2</v>
      </c>
    </row>
    <row r="21" spans="1:20" x14ac:dyDescent="0.2">
      <c r="A21" s="7">
        <v>18</v>
      </c>
      <c r="B21" s="15">
        <f>B13-$B$13</f>
        <v>0</v>
      </c>
      <c r="C21" s="15">
        <f t="shared" ref="C21:T21" si="9">C13-$B$13</f>
        <v>0.62504676617165489</v>
      </c>
      <c r="D21" s="15">
        <f t="shared" si="9"/>
        <v>0.62671041510013659</v>
      </c>
      <c r="E21" s="15">
        <f t="shared" si="9"/>
        <v>0.78004339134186895</v>
      </c>
      <c r="F21" s="15">
        <f t="shared" si="9"/>
        <v>0.64639692742050381</v>
      </c>
      <c r="G21" s="15">
        <f t="shared" si="9"/>
        <v>0.78815367986821738</v>
      </c>
      <c r="H21" s="15">
        <f t="shared" si="9"/>
        <v>0.64334690438495379</v>
      </c>
      <c r="I21" s="15">
        <f t="shared" si="9"/>
        <v>0.16345350722332955</v>
      </c>
      <c r="J21" s="15">
        <f t="shared" si="9"/>
        <v>0.26528268538748179</v>
      </c>
      <c r="K21" s="15">
        <f t="shared" si="9"/>
        <v>0.24393252413863295</v>
      </c>
      <c r="L21" s="15">
        <f t="shared" si="9"/>
        <v>0.26493609186071476</v>
      </c>
      <c r="M21" s="15">
        <f t="shared" si="9"/>
        <v>0.17794111664219123</v>
      </c>
      <c r="N21" s="15">
        <f t="shared" si="9"/>
        <v>0.13628057472479468</v>
      </c>
      <c r="O21" s="15">
        <f t="shared" si="9"/>
        <v>0.15125341508113019</v>
      </c>
      <c r="P21" s="15">
        <f t="shared" si="9"/>
        <v>0.10446328896758167</v>
      </c>
      <c r="Q21" s="15">
        <f t="shared" si="9"/>
        <v>5.2127666425760721E-2</v>
      </c>
      <c r="R21" s="15">
        <f t="shared" si="9"/>
        <v>7.1120991692593755E-2</v>
      </c>
      <c r="S21" s="15">
        <f t="shared" si="9"/>
        <v>4.7621950577789396E-2</v>
      </c>
      <c r="T21" s="20">
        <f t="shared" si="9"/>
        <v>0.18210023896339553</v>
      </c>
    </row>
    <row r="23" spans="1:20" x14ac:dyDescent="0.2">
      <c r="A23" s="2" t="s">
        <v>28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</row>
    <row r="24" spans="1:20" x14ac:dyDescent="0.2">
      <c r="A24" s="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6"/>
    </row>
    <row r="25" spans="1:20" x14ac:dyDescent="0.2">
      <c r="A25" s="7"/>
      <c r="B25" s="8"/>
      <c r="C25" s="8">
        <f>SLOPE(C18:C21,$A$18:$A$21)*1000/0.1</f>
        <v>323.52069825421393</v>
      </c>
      <c r="D25" s="8">
        <f t="shared" ref="D25:T25" si="10">SLOPE(D18:D21,$A$18:$A$21)*1000/0.1</f>
        <v>351.67318664794357</v>
      </c>
      <c r="E25" s="8">
        <f t="shared" si="10"/>
        <v>412.33958130904432</v>
      </c>
      <c r="F25" s="8">
        <f t="shared" si="10"/>
        <v>334.23308292087683</v>
      </c>
      <c r="G25" s="8">
        <f t="shared" si="10"/>
        <v>416.8095706489018</v>
      </c>
      <c r="H25" s="8">
        <f t="shared" si="10"/>
        <v>347.07977846187458</v>
      </c>
      <c r="I25" s="8">
        <f t="shared" si="10"/>
        <v>102.1787411669184</v>
      </c>
      <c r="J25" s="8">
        <f t="shared" si="10"/>
        <v>144.47892677374065</v>
      </c>
      <c r="K25" s="8">
        <f t="shared" si="10"/>
        <v>139.05684919167973</v>
      </c>
      <c r="L25" s="8">
        <f t="shared" si="10"/>
        <v>150.54686538560028</v>
      </c>
      <c r="M25" s="8">
        <f t="shared" si="10"/>
        <v>103.50294187025587</v>
      </c>
      <c r="N25" s="8">
        <f t="shared" si="10"/>
        <v>80.80872154732576</v>
      </c>
      <c r="O25" s="8">
        <f t="shared" si="10"/>
        <v>79.519783371477274</v>
      </c>
      <c r="P25" s="8">
        <f t="shared" si="10"/>
        <v>54.367393698062983</v>
      </c>
      <c r="Q25" s="8">
        <f t="shared" si="10"/>
        <v>25.310143085865153</v>
      </c>
      <c r="R25" s="8">
        <f t="shared" si="10"/>
        <v>36.442894198646982</v>
      </c>
      <c r="S25" s="8">
        <f t="shared" si="10"/>
        <v>25.339837845855911</v>
      </c>
      <c r="T25" s="9">
        <f t="shared" si="10"/>
        <v>94.826504185458816</v>
      </c>
    </row>
    <row r="27" spans="1:20" x14ac:dyDescent="0.2">
      <c r="A27" s="11"/>
      <c r="B27" s="3" t="s">
        <v>20</v>
      </c>
      <c r="C27" s="3" t="s">
        <v>21</v>
      </c>
      <c r="D27" s="4" t="s">
        <v>24</v>
      </c>
    </row>
    <row r="28" spans="1:20" x14ac:dyDescent="0.2">
      <c r="A28" s="5" t="s">
        <v>13</v>
      </c>
      <c r="B28" s="22">
        <f>AVERAGE(C25:H25)</f>
        <v>364.27598304047586</v>
      </c>
      <c r="C28" s="22">
        <f>AVERAGE(I25:N25)</f>
        <v>120.09550765592012</v>
      </c>
      <c r="D28" s="25">
        <f>AVERAGE(O25:T25)</f>
        <v>52.634426064227853</v>
      </c>
      <c r="I28" s="14"/>
      <c r="J28" s="1"/>
      <c r="K28" s="1"/>
    </row>
    <row r="29" spans="1:20" x14ac:dyDescent="0.2">
      <c r="A29" s="7" t="s">
        <v>22</v>
      </c>
      <c r="B29" s="26">
        <f>_xlfn.STDEV.S(C25:H25)</f>
        <v>40.219389154885988</v>
      </c>
      <c r="C29" s="26">
        <f>_xlfn.STDEV.S(I25:N25)</f>
        <v>28.358928441700431</v>
      </c>
      <c r="D29" s="27">
        <f>_xlfn.STDEV.S(O25:T25)</f>
        <v>29.188263946294221</v>
      </c>
      <c r="I29" s="1"/>
      <c r="J29" s="1"/>
      <c r="K29" s="1"/>
    </row>
    <row r="30" spans="1:20" x14ac:dyDescent="0.2">
      <c r="A30" s="12"/>
      <c r="B30" s="10"/>
      <c r="C30" s="10"/>
      <c r="D30" s="10"/>
      <c r="E30" s="10"/>
      <c r="F30" s="10"/>
      <c r="G30" s="10"/>
      <c r="H30" s="10"/>
      <c r="I30" s="1"/>
      <c r="J30" s="1"/>
      <c r="K30" s="1"/>
    </row>
    <row r="31" spans="1:20" x14ac:dyDescent="0.2">
      <c r="A31" s="11" t="s">
        <v>29</v>
      </c>
      <c r="B31" s="28"/>
      <c r="C31" s="29"/>
      <c r="D31" s="10"/>
      <c r="E31" s="10"/>
      <c r="F31" s="10"/>
      <c r="G31" s="10"/>
      <c r="H31" s="10"/>
      <c r="I31" s="1"/>
      <c r="J31" s="14"/>
      <c r="K31" s="1"/>
    </row>
    <row r="32" spans="1:20" x14ac:dyDescent="0.2">
      <c r="A32" s="5" t="s">
        <v>13</v>
      </c>
      <c r="B32" s="30">
        <f>B28-C28</f>
        <v>244.18047538455573</v>
      </c>
      <c r="C32" s="19"/>
      <c r="D32" s="10"/>
      <c r="E32" s="10"/>
      <c r="F32" s="10"/>
      <c r="G32" s="10"/>
      <c r="H32" s="10"/>
      <c r="I32" s="14"/>
      <c r="J32" s="14"/>
      <c r="K32" s="1"/>
    </row>
    <row r="33" spans="1:12" x14ac:dyDescent="0.2">
      <c r="A33" s="7" t="s">
        <v>22</v>
      </c>
      <c r="B33" s="31">
        <f>B29-(C28/B28)*B29</f>
        <v>26.959750356161379</v>
      </c>
      <c r="C33" s="32"/>
      <c r="D33" s="10"/>
      <c r="E33" s="10"/>
      <c r="F33" s="10"/>
      <c r="G33" s="10"/>
      <c r="H33" s="10"/>
      <c r="I33" s="14"/>
      <c r="J33" s="1"/>
      <c r="K33" s="1"/>
    </row>
    <row r="34" spans="1:12" x14ac:dyDescent="0.2">
      <c r="B34" s="10"/>
      <c r="C34" s="13"/>
      <c r="D34" s="10"/>
      <c r="E34" s="10"/>
      <c r="F34" s="10"/>
      <c r="G34" s="10"/>
      <c r="H34" s="10"/>
      <c r="I34" s="1"/>
      <c r="J34" s="1"/>
      <c r="K34" s="1"/>
    </row>
    <row r="35" spans="1:12" x14ac:dyDescent="0.2">
      <c r="B35" s="10"/>
      <c r="C35" s="10"/>
      <c r="D35" s="10"/>
      <c r="E35" s="10"/>
      <c r="F35" s="10"/>
      <c r="G35" s="10"/>
      <c r="H35" s="10"/>
      <c r="I35" s="1"/>
      <c r="J35" s="1"/>
      <c r="K35" s="1"/>
    </row>
    <row r="36" spans="1:12" x14ac:dyDescent="0.2">
      <c r="I36" s="1"/>
      <c r="J36" s="1"/>
      <c r="K36" s="1"/>
    </row>
    <row r="37" spans="1:12" x14ac:dyDescent="0.2">
      <c r="I37" s="1"/>
      <c r="J37" s="1"/>
      <c r="K37" s="1"/>
      <c r="L37" s="1"/>
    </row>
    <row r="38" spans="1:12" x14ac:dyDescent="0.2">
      <c r="I38" s="1"/>
      <c r="J38" s="1"/>
      <c r="K38" s="1"/>
      <c r="L38" s="1"/>
    </row>
    <row r="39" spans="1:12" x14ac:dyDescent="0.2">
      <c r="I39" s="1"/>
      <c r="J39" s="14"/>
      <c r="K39" s="1"/>
      <c r="L39" s="1"/>
    </row>
    <row r="40" spans="1:12" x14ac:dyDescent="0.2">
      <c r="I40" s="1"/>
      <c r="J40" s="14"/>
      <c r="K40" s="1"/>
      <c r="L40" s="1"/>
    </row>
    <row r="41" spans="1:12" x14ac:dyDescent="0.2">
      <c r="I41" s="14"/>
      <c r="J41" s="1"/>
      <c r="K41" s="1"/>
      <c r="L41" s="1"/>
    </row>
    <row r="42" spans="1:12" x14ac:dyDescent="0.2">
      <c r="K42" s="1"/>
      <c r="L42" s="14"/>
    </row>
    <row r="43" spans="1:12" x14ac:dyDescent="0.2">
      <c r="K43" s="1"/>
      <c r="L43" s="14"/>
    </row>
    <row r="44" spans="1:12" x14ac:dyDescent="0.2">
      <c r="K44" s="14"/>
      <c r="L44" s="1"/>
    </row>
  </sheetData>
  <mergeCells count="9">
    <mergeCell ref="C17:H17"/>
    <mergeCell ref="I17:N17"/>
    <mergeCell ref="O17:T17"/>
    <mergeCell ref="C3:H3"/>
    <mergeCell ref="I3:N3"/>
    <mergeCell ref="O3:T3"/>
    <mergeCell ref="C10:H10"/>
    <mergeCell ref="I10:N10"/>
    <mergeCell ref="O10:T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9383-1F0D-6B47-AB72-3A44A47C17AB}">
  <dimension ref="A1:O86"/>
  <sheetViews>
    <sheetView zoomScale="94" zoomScaleNormal="94" workbookViewId="0">
      <selection activeCell="O27" sqref="O27"/>
    </sheetView>
  </sheetViews>
  <sheetFormatPr baseColWidth="10" defaultRowHeight="16" x14ac:dyDescent="0.2"/>
  <cols>
    <col min="3" max="3" width="12.5" customWidth="1"/>
    <col min="14" max="14" width="12.5" customWidth="1"/>
    <col min="15" max="15" width="14.1640625" customWidth="1"/>
  </cols>
  <sheetData>
    <row r="1" spans="1:15" x14ac:dyDescent="0.2">
      <c r="A1" s="21" t="s">
        <v>31</v>
      </c>
      <c r="B1" s="3"/>
      <c r="C1" s="3"/>
      <c r="D1" s="3"/>
      <c r="E1" s="3"/>
      <c r="F1" s="3"/>
      <c r="G1" s="3"/>
      <c r="H1" s="3"/>
      <c r="I1" s="4"/>
    </row>
    <row r="2" spans="1:15" x14ac:dyDescent="0.2">
      <c r="A2" s="5"/>
      <c r="B2" s="17"/>
      <c r="C2" s="17"/>
      <c r="D2" s="54" t="s">
        <v>33</v>
      </c>
      <c r="E2" s="54"/>
      <c r="F2" s="54"/>
      <c r="G2" s="55" t="s">
        <v>34</v>
      </c>
      <c r="H2" s="55"/>
      <c r="I2" s="56"/>
      <c r="K2" s="11"/>
      <c r="L2" s="3"/>
      <c r="M2" s="3"/>
      <c r="N2" s="52" t="s">
        <v>32</v>
      </c>
      <c r="O2" s="53"/>
    </row>
    <row r="3" spans="1:15" x14ac:dyDescent="0.2">
      <c r="A3" s="5"/>
      <c r="B3" s="17"/>
      <c r="C3" s="44" t="s">
        <v>30</v>
      </c>
      <c r="D3" s="48">
        <v>1</v>
      </c>
      <c r="E3" s="48">
        <v>2</v>
      </c>
      <c r="F3" s="48">
        <v>3</v>
      </c>
      <c r="G3" s="48">
        <v>1</v>
      </c>
      <c r="H3" s="48">
        <v>2</v>
      </c>
      <c r="I3" s="49">
        <v>3</v>
      </c>
      <c r="K3" s="5"/>
      <c r="L3" s="17" t="s">
        <v>13</v>
      </c>
      <c r="M3" s="17" t="s">
        <v>22</v>
      </c>
      <c r="N3" s="17" t="s">
        <v>13</v>
      </c>
      <c r="O3" s="6" t="s">
        <v>22</v>
      </c>
    </row>
    <row r="4" spans="1:15" x14ac:dyDescent="0.2">
      <c r="A4" s="5"/>
      <c r="B4" s="45" t="s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6">
        <v>0</v>
      </c>
      <c r="K4" s="38" t="s">
        <v>0</v>
      </c>
      <c r="L4" s="39">
        <f>AVERAGE(D8:I8)</f>
        <v>364.27598304047586</v>
      </c>
      <c r="M4" s="39">
        <f>_xlfn.STDEV.S(D8:I8)</f>
        <v>40.219389154885988</v>
      </c>
      <c r="N4" s="39">
        <f>0.67*L4</f>
        <v>244.06490863711883</v>
      </c>
      <c r="O4" s="40">
        <f>0.67*M4</f>
        <v>26.946990733773614</v>
      </c>
    </row>
    <row r="5" spans="1:15" x14ac:dyDescent="0.2">
      <c r="A5" s="5"/>
      <c r="B5" s="45"/>
      <c r="C5" s="17">
        <v>5</v>
      </c>
      <c r="D5" s="23">
        <v>0.27782937105644812</v>
      </c>
      <c r="E5" s="23">
        <v>0.30514094096568978</v>
      </c>
      <c r="F5" s="23">
        <v>0.46138530283226509</v>
      </c>
      <c r="G5" s="23">
        <v>0.28892036391299297</v>
      </c>
      <c r="H5" s="23">
        <v>0.49313326988412476</v>
      </c>
      <c r="I5" s="24">
        <v>0.31318191078668473</v>
      </c>
      <c r="K5" s="38" t="s">
        <v>1</v>
      </c>
      <c r="L5" s="39">
        <f>AVERAGE(D14:I14)</f>
        <v>278.39753449999995</v>
      </c>
      <c r="M5" s="39">
        <f>_xlfn.STDEV.S(D14:I14)</f>
        <v>54.241365631248641</v>
      </c>
      <c r="N5" s="39">
        <f t="shared" ref="N5:N17" si="0">0.67*L5</f>
        <v>186.52634811499999</v>
      </c>
      <c r="O5" s="40">
        <f t="shared" ref="O5:O17" si="1">0.67*M5</f>
        <v>36.341714972936593</v>
      </c>
    </row>
    <row r="6" spans="1:15" x14ac:dyDescent="0.2">
      <c r="A6" s="5"/>
      <c r="B6" s="17"/>
      <c r="C6" s="17">
        <v>12</v>
      </c>
      <c r="D6" s="23">
        <v>0.40059279823732874</v>
      </c>
      <c r="E6" s="23">
        <v>0.58913967679859092</v>
      </c>
      <c r="F6" s="23">
        <v>0.68161082974003351</v>
      </c>
      <c r="G6" s="23">
        <v>0.41417926448659614</v>
      </c>
      <c r="H6" s="23">
        <v>0.72084521697006099</v>
      </c>
      <c r="I6" s="24">
        <v>0.52467328081992404</v>
      </c>
      <c r="K6" s="38" t="s">
        <v>2</v>
      </c>
      <c r="L6" s="39">
        <f>AVERAGE(D20:I20)</f>
        <v>355.65414900814159</v>
      </c>
      <c r="M6" s="39">
        <f>_xlfn.STDEV.S(D20:I20)</f>
        <v>18.042728776630963</v>
      </c>
      <c r="N6" s="39">
        <f t="shared" si="0"/>
        <v>238.28827983545489</v>
      </c>
      <c r="O6" s="40">
        <f t="shared" si="1"/>
        <v>12.088628280342746</v>
      </c>
    </row>
    <row r="7" spans="1:15" x14ac:dyDescent="0.2">
      <c r="A7" s="5"/>
      <c r="B7" s="17"/>
      <c r="C7" s="17">
        <v>18</v>
      </c>
      <c r="D7" s="23">
        <v>0.62504676617165489</v>
      </c>
      <c r="E7" s="23">
        <v>0.62671041510013659</v>
      </c>
      <c r="F7" s="23">
        <v>0.78004339134186895</v>
      </c>
      <c r="G7" s="23">
        <v>0.64639692742050381</v>
      </c>
      <c r="H7" s="23">
        <v>0.78815367986821738</v>
      </c>
      <c r="I7" s="24">
        <v>0.64334690438495379</v>
      </c>
      <c r="K7" s="38" t="s">
        <v>3</v>
      </c>
      <c r="L7" s="39">
        <f>AVERAGE(D26:I26)</f>
        <v>255.75769562516737</v>
      </c>
      <c r="M7" s="39">
        <f>_xlfn.STDEV.S(D26:I26)</f>
        <v>49.340181491254185</v>
      </c>
      <c r="N7" s="39">
        <f t="shared" si="0"/>
        <v>171.35765606886216</v>
      </c>
      <c r="O7" s="40">
        <f t="shared" si="1"/>
        <v>33.057921599140307</v>
      </c>
    </row>
    <row r="8" spans="1:15" x14ac:dyDescent="0.2">
      <c r="A8" s="5"/>
      <c r="B8" s="17"/>
      <c r="C8" s="17"/>
      <c r="D8" s="23">
        <f>SLOPE(D4:D7,$C$4:$C$7)*1000/0.1</f>
        <v>323.52069825421393</v>
      </c>
      <c r="E8" s="23">
        <f t="shared" ref="E8:I8" si="2">SLOPE(E4:E7,$C$4:$C$7)*1000/0.1</f>
        <v>351.67318664794357</v>
      </c>
      <c r="F8" s="23">
        <f t="shared" si="2"/>
        <v>412.33958130904432</v>
      </c>
      <c r="G8" s="23">
        <f t="shared" si="2"/>
        <v>334.23308292087683</v>
      </c>
      <c r="H8" s="23">
        <f t="shared" si="2"/>
        <v>416.8095706489018</v>
      </c>
      <c r="I8" s="24">
        <f t="shared" si="2"/>
        <v>347.07977846187458</v>
      </c>
      <c r="K8" s="38" t="s">
        <v>4</v>
      </c>
      <c r="L8" s="39">
        <f>AVERAGE(D32:I32)</f>
        <v>266.37251828735248</v>
      </c>
      <c r="M8" s="39">
        <f>_xlfn.STDEV.S(D32:I32)</f>
        <v>60.625301089388657</v>
      </c>
      <c r="N8" s="39">
        <f t="shared" si="0"/>
        <v>178.46958725252617</v>
      </c>
      <c r="O8" s="40">
        <f t="shared" si="1"/>
        <v>40.618951729890405</v>
      </c>
    </row>
    <row r="9" spans="1:15" x14ac:dyDescent="0.2">
      <c r="A9" s="5"/>
      <c r="B9" s="17"/>
      <c r="C9" s="17"/>
      <c r="D9" s="17"/>
      <c r="E9" s="17"/>
      <c r="F9" s="17"/>
      <c r="G9" s="17"/>
      <c r="H9" s="17"/>
      <c r="I9" s="6"/>
      <c r="K9" s="38" t="s">
        <v>5</v>
      </c>
      <c r="L9" s="39">
        <f>AVERAGE(D38:I38)</f>
        <v>232.58751381927701</v>
      </c>
      <c r="M9" s="39">
        <f>_xlfn.STDEV.S(D38:I38)</f>
        <v>59.383554979188112</v>
      </c>
      <c r="N9" s="39">
        <f t="shared" si="0"/>
        <v>155.83363425891559</v>
      </c>
      <c r="O9" s="40">
        <f t="shared" si="1"/>
        <v>39.786981836056036</v>
      </c>
    </row>
    <row r="10" spans="1:15" x14ac:dyDescent="0.2">
      <c r="A10" s="5"/>
      <c r="B10" s="45" t="s">
        <v>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6">
        <v>0</v>
      </c>
      <c r="K10" s="38" t="s">
        <v>6</v>
      </c>
      <c r="L10" s="39">
        <f>AVERAGE(D44:I44)</f>
        <v>54.371731013633557</v>
      </c>
      <c r="M10" s="39">
        <f>_xlfn.STDEV.S(D44:I44)</f>
        <v>27.779246338011028</v>
      </c>
      <c r="N10" s="39">
        <f t="shared" si="0"/>
        <v>36.429059779134484</v>
      </c>
      <c r="O10" s="40">
        <f t="shared" si="1"/>
        <v>18.612095046467388</v>
      </c>
    </row>
    <row r="11" spans="1:15" x14ac:dyDescent="0.2">
      <c r="A11" s="5"/>
      <c r="B11" s="45"/>
      <c r="C11" s="17">
        <v>5</v>
      </c>
      <c r="D11" s="23">
        <v>0.24046124405837277</v>
      </c>
      <c r="E11" s="23">
        <v>0.16288485272513697</v>
      </c>
      <c r="F11" s="23">
        <v>0.29713079300991979</v>
      </c>
      <c r="G11" s="23">
        <v>0.17296842640658394</v>
      </c>
      <c r="H11" s="23">
        <v>0.26560406450449447</v>
      </c>
      <c r="I11" s="24">
        <v>0.25157322901343121</v>
      </c>
      <c r="K11" s="38" t="s">
        <v>7</v>
      </c>
      <c r="L11" s="39">
        <f>AVERAGE(D50:I50)</f>
        <v>60.455721303381438</v>
      </c>
      <c r="M11" s="39">
        <f>_xlfn.STDEV.S(D50:I50)</f>
        <v>21.717713846477864</v>
      </c>
      <c r="N11" s="39">
        <f t="shared" si="0"/>
        <v>40.505333273265563</v>
      </c>
      <c r="O11" s="40">
        <f t="shared" si="1"/>
        <v>14.55086827714017</v>
      </c>
    </row>
    <row r="12" spans="1:15" x14ac:dyDescent="0.2">
      <c r="A12" s="5"/>
      <c r="B12" s="17"/>
      <c r="C12" s="17">
        <v>12</v>
      </c>
      <c r="D12" s="23">
        <v>0.46434467053257644</v>
      </c>
      <c r="E12" s="23">
        <v>0.33377185386239044</v>
      </c>
      <c r="F12" s="23">
        <v>0.40865111138170929</v>
      </c>
      <c r="G12" s="23">
        <v>0.42627790325840131</v>
      </c>
      <c r="H12" s="23">
        <v>0.39403964003373532</v>
      </c>
      <c r="I12" s="24">
        <v>0.34303984077189625</v>
      </c>
      <c r="K12" s="38" t="s">
        <v>8</v>
      </c>
      <c r="L12" s="39">
        <f>AVERAGE(D56:I56)</f>
        <v>57.911028157515368</v>
      </c>
      <c r="M12" s="39">
        <f>_xlfn.STDEV.S(D56:I56)</f>
        <v>27.020371486992335</v>
      </c>
      <c r="N12" s="39">
        <f t="shared" si="0"/>
        <v>38.800388865535297</v>
      </c>
      <c r="O12" s="40">
        <f t="shared" si="1"/>
        <v>18.103648896284867</v>
      </c>
    </row>
    <row r="13" spans="1:15" x14ac:dyDescent="0.2">
      <c r="A13" s="5"/>
      <c r="B13" s="17"/>
      <c r="C13" s="17">
        <v>18</v>
      </c>
      <c r="D13" s="23">
        <v>0.63567641526496421</v>
      </c>
      <c r="E13" s="23">
        <v>0.50874431502964956</v>
      </c>
      <c r="F13" s="23">
        <v>0.55875684377578227</v>
      </c>
      <c r="G13" s="23">
        <v>0.57515361322322478</v>
      </c>
      <c r="H13" s="23">
        <v>0.39271647132979398</v>
      </c>
      <c r="I13" s="24">
        <v>0.43234393193712251</v>
      </c>
      <c r="K13" s="38" t="s">
        <v>9</v>
      </c>
      <c r="L13" s="39">
        <f>AVERAGE(D62:I62)</f>
        <v>80.245623561059787</v>
      </c>
      <c r="M13" s="39">
        <f>_xlfn.STDEV.S(D62:I62)</f>
        <v>27.774764452487865</v>
      </c>
      <c r="N13" s="39">
        <f t="shared" si="0"/>
        <v>53.76456778591006</v>
      </c>
      <c r="O13" s="40">
        <f t="shared" si="1"/>
        <v>18.609092183166872</v>
      </c>
    </row>
    <row r="14" spans="1:15" x14ac:dyDescent="0.2">
      <c r="A14" s="5"/>
      <c r="B14" s="17"/>
      <c r="C14" s="17"/>
      <c r="D14" s="23">
        <f>SLOPE(D10:D13,$C$4:$C$7)*1000/0.1</f>
        <v>347.38406185878955</v>
      </c>
      <c r="E14" s="23">
        <f t="shared" ref="E14:I14" si="3">SLOPE(E10:E13,$C$4:$C$7)*1000/0.1</f>
        <v>277.36681345958567</v>
      </c>
      <c r="F14" s="23">
        <f t="shared" si="3"/>
        <v>288.2129286816247</v>
      </c>
      <c r="G14" s="23">
        <f t="shared" si="3"/>
        <v>324.33427089049223</v>
      </c>
      <c r="H14" s="23">
        <f t="shared" si="3"/>
        <v>209.75855143338043</v>
      </c>
      <c r="I14" s="24">
        <f t="shared" si="3"/>
        <v>223.32858067612739</v>
      </c>
      <c r="K14" s="38" t="s">
        <v>10</v>
      </c>
      <c r="L14" s="39">
        <f>AVERAGE(D68:I68)</f>
        <v>53.305597847622501</v>
      </c>
      <c r="M14" s="39">
        <f>_xlfn.STDEV.S(D68:I68)</f>
        <v>29.373351443416414</v>
      </c>
      <c r="N14" s="39">
        <f t="shared" si="0"/>
        <v>35.714750557907081</v>
      </c>
      <c r="O14" s="40">
        <f t="shared" si="1"/>
        <v>19.680145467088998</v>
      </c>
    </row>
    <row r="15" spans="1:15" x14ac:dyDescent="0.2">
      <c r="A15" s="5"/>
      <c r="B15" s="17"/>
      <c r="C15" s="17"/>
      <c r="D15" s="17"/>
      <c r="E15" s="17"/>
      <c r="F15" s="17"/>
      <c r="G15" s="17"/>
      <c r="H15" s="17"/>
      <c r="I15" s="6"/>
      <c r="K15" s="38" t="s">
        <v>11</v>
      </c>
      <c r="L15" s="39">
        <f>AVERAGE(D74:I74)</f>
        <v>71.856682114143226</v>
      </c>
      <c r="M15" s="39">
        <f>_xlfn.STDEV.S(D74:I74)</f>
        <v>31.903123939788699</v>
      </c>
      <c r="N15" s="39">
        <f t="shared" si="0"/>
        <v>48.143977016475965</v>
      </c>
      <c r="O15" s="40">
        <f t="shared" si="1"/>
        <v>21.375093039658431</v>
      </c>
    </row>
    <row r="16" spans="1:15" x14ac:dyDescent="0.2">
      <c r="A16" s="5"/>
      <c r="B16" s="45" t="s">
        <v>2</v>
      </c>
      <c r="C16" s="17">
        <v>0</v>
      </c>
      <c r="D16" s="17">
        <v>0</v>
      </c>
      <c r="E16" s="17">
        <v>0</v>
      </c>
      <c r="F16" s="17"/>
      <c r="G16" s="17">
        <v>0</v>
      </c>
      <c r="H16" s="17">
        <v>0</v>
      </c>
      <c r="I16" s="6">
        <v>0</v>
      </c>
      <c r="K16" s="38" t="s">
        <v>12</v>
      </c>
      <c r="L16" s="39">
        <f>AVERAGE(D80:I80)</f>
        <v>50.283679695265945</v>
      </c>
      <c r="M16" s="39">
        <f>_xlfn.STDEV.S(D80:I80)</f>
        <v>25.187083526773918</v>
      </c>
      <c r="N16" s="39">
        <f t="shared" si="0"/>
        <v>33.690065395828185</v>
      </c>
      <c r="O16" s="40">
        <f t="shared" si="1"/>
        <v>16.875345962938525</v>
      </c>
    </row>
    <row r="17" spans="1:15" x14ac:dyDescent="0.2">
      <c r="A17" s="5"/>
      <c r="B17" s="45"/>
      <c r="C17" s="17">
        <v>5</v>
      </c>
      <c r="D17" s="23">
        <v>0.16897891000000001</v>
      </c>
      <c r="E17" s="23">
        <v>0.19047829999999999</v>
      </c>
      <c r="F17" s="23"/>
      <c r="G17" s="23">
        <v>0.18768502000000001</v>
      </c>
      <c r="H17" s="23">
        <v>0.24236914640529811</v>
      </c>
      <c r="I17" s="24">
        <v>0.19311959237284312</v>
      </c>
      <c r="K17" s="41" t="s">
        <v>14</v>
      </c>
      <c r="L17" s="42">
        <f>AVERAGE(D86:I86)</f>
        <v>32.009308530839149</v>
      </c>
      <c r="M17" s="42">
        <f>_xlfn.STDEV.S(D86:I86)</f>
        <v>16.516267372919369</v>
      </c>
      <c r="N17" s="42">
        <f t="shared" si="0"/>
        <v>21.446236715662231</v>
      </c>
      <c r="O17" s="43">
        <f t="shared" si="1"/>
        <v>11.065899139855977</v>
      </c>
    </row>
    <row r="18" spans="1:15" x14ac:dyDescent="0.2">
      <c r="A18" s="5"/>
      <c r="B18" s="17"/>
      <c r="C18" s="17">
        <v>12</v>
      </c>
      <c r="D18" s="23">
        <v>0.37933913786476015</v>
      </c>
      <c r="E18" s="23">
        <v>0.442705601353519</v>
      </c>
      <c r="F18" s="23"/>
      <c r="G18" s="23">
        <v>0.42148196959968204</v>
      </c>
      <c r="H18" s="23">
        <v>0.45893928</v>
      </c>
      <c r="I18" s="24">
        <v>0.44803964386953549</v>
      </c>
    </row>
    <row r="19" spans="1:15" x14ac:dyDescent="0.2">
      <c r="A19" s="5"/>
      <c r="B19" s="17"/>
      <c r="C19" s="17">
        <v>18</v>
      </c>
      <c r="D19" s="23">
        <v>0.61468191779326076</v>
      </c>
      <c r="E19" s="23">
        <v>0.6393582252438017</v>
      </c>
      <c r="F19" s="23"/>
      <c r="G19" s="23">
        <v>0.62161287474110272</v>
      </c>
      <c r="H19" s="23">
        <v>0.66207079810759317</v>
      </c>
      <c r="I19" s="24">
        <v>0.69524148036493227</v>
      </c>
    </row>
    <row r="20" spans="1:15" x14ac:dyDescent="0.2">
      <c r="A20" s="5"/>
      <c r="B20" s="17"/>
      <c r="C20" s="17"/>
      <c r="D20" s="23">
        <f>SLOPE(D16:D19,$C$4:$C$7)*1000/0.1</f>
        <v>336.54559706281833</v>
      </c>
      <c r="E20" s="23">
        <f t="shared" ref="E20:I20" si="4">SLOPE(E16:E19,$C$4:$C$7)*1000/0.1</f>
        <v>355.47861648750211</v>
      </c>
      <c r="F20" s="23"/>
      <c r="G20" s="23">
        <f t="shared" si="4"/>
        <v>343.55644806180271</v>
      </c>
      <c r="H20" s="23">
        <f t="shared" si="4"/>
        <v>359.13377475102379</v>
      </c>
      <c r="I20" s="24">
        <f t="shared" si="4"/>
        <v>383.55630867756093</v>
      </c>
    </row>
    <row r="21" spans="1:15" x14ac:dyDescent="0.2">
      <c r="A21" s="5"/>
      <c r="B21" s="17"/>
      <c r="C21" s="17"/>
      <c r="D21" s="17"/>
      <c r="E21" s="17"/>
      <c r="F21" s="17"/>
      <c r="G21" s="17"/>
      <c r="H21" s="17"/>
      <c r="I21" s="6"/>
    </row>
    <row r="22" spans="1:15" x14ac:dyDescent="0.2">
      <c r="A22" s="5"/>
      <c r="B22" s="45" t="s">
        <v>3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6">
        <v>0</v>
      </c>
    </row>
    <row r="23" spans="1:15" x14ac:dyDescent="0.2">
      <c r="A23" s="5"/>
      <c r="B23" s="45"/>
      <c r="C23" s="17">
        <v>5</v>
      </c>
      <c r="D23" s="23">
        <v>0.22658021648970275</v>
      </c>
      <c r="E23" s="23">
        <v>0.13584434069758269</v>
      </c>
      <c r="F23" s="23">
        <v>0.1764099936680614</v>
      </c>
      <c r="G23" s="23">
        <v>0.16965170956264067</v>
      </c>
      <c r="H23" s="23">
        <v>0.19859564179270639</v>
      </c>
      <c r="I23" s="24">
        <v>0.20818423514565948</v>
      </c>
    </row>
    <row r="24" spans="1:15" x14ac:dyDescent="0.2">
      <c r="A24" s="5"/>
      <c r="B24" s="17"/>
      <c r="C24" s="17">
        <v>12</v>
      </c>
      <c r="D24" s="23">
        <v>0.41539706356445516</v>
      </c>
      <c r="E24" s="23">
        <v>0.27955568644372031</v>
      </c>
      <c r="F24" s="23">
        <v>0.30826105944001797</v>
      </c>
      <c r="G24" s="23">
        <v>0.38444767719845069</v>
      </c>
      <c r="H24" s="23">
        <v>0.32204698669087528</v>
      </c>
      <c r="I24" s="24">
        <v>0.34779553026537335</v>
      </c>
    </row>
    <row r="25" spans="1:15" x14ac:dyDescent="0.2">
      <c r="A25" s="5"/>
      <c r="B25" s="17"/>
      <c r="C25" s="17">
        <v>18</v>
      </c>
      <c r="D25" s="23">
        <v>0.60132792956196723</v>
      </c>
      <c r="E25" s="23">
        <v>0.4335481102514559</v>
      </c>
      <c r="F25" s="23">
        <v>0.33438140886775802</v>
      </c>
      <c r="G25" s="23">
        <v>0.52084242951997428</v>
      </c>
      <c r="H25" s="23">
        <v>0.43728929075182565</v>
      </c>
      <c r="I25" s="24">
        <v>0.49996324166074096</v>
      </c>
    </row>
    <row r="26" spans="1:15" x14ac:dyDescent="0.2">
      <c r="A26" s="5"/>
      <c r="B26" s="17"/>
      <c r="C26" s="17"/>
      <c r="D26" s="23">
        <f>SLOPE(D22:D25,$C$4:$C$7)*1000/0.1</f>
        <v>324.63978544558455</v>
      </c>
      <c r="E26" s="23">
        <f t="shared" ref="E26:I26" si="5">SLOPE(E22:E25,$C$4:$C$7)*1000/0.1</f>
        <v>236.11564782608426</v>
      </c>
      <c r="F26" s="23">
        <f t="shared" si="5"/>
        <v>183.84680047933546</v>
      </c>
      <c r="G26" s="23">
        <f t="shared" si="5"/>
        <v>290.8194652259611</v>
      </c>
      <c r="H26" s="23">
        <f t="shared" si="5"/>
        <v>232.76278390774209</v>
      </c>
      <c r="I26" s="24">
        <f t="shared" si="5"/>
        <v>266.3616908662969</v>
      </c>
    </row>
    <row r="27" spans="1:15" x14ac:dyDescent="0.2">
      <c r="A27" s="5"/>
      <c r="B27" s="17"/>
      <c r="C27" s="17"/>
      <c r="D27" s="17"/>
      <c r="E27" s="17"/>
      <c r="F27" s="17"/>
      <c r="G27" s="17"/>
      <c r="H27" s="17"/>
      <c r="I27" s="6"/>
    </row>
    <row r="28" spans="1:15" x14ac:dyDescent="0.2">
      <c r="A28" s="5"/>
      <c r="B28" s="45" t="s">
        <v>4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6"/>
    </row>
    <row r="29" spans="1:15" x14ac:dyDescent="0.2">
      <c r="A29" s="5"/>
      <c r="B29" s="45"/>
      <c r="C29" s="17">
        <v>5</v>
      </c>
      <c r="D29" s="23">
        <v>0.1710670711142375</v>
      </c>
      <c r="E29" s="23">
        <v>0.26426407252595591</v>
      </c>
      <c r="F29" s="23">
        <v>0.26521336668212842</v>
      </c>
      <c r="G29" s="23">
        <v>0.10534671922893013</v>
      </c>
      <c r="H29" s="23">
        <v>0.19437037992063125</v>
      </c>
      <c r="I29" s="6"/>
    </row>
    <row r="30" spans="1:15" x14ac:dyDescent="0.2">
      <c r="A30" s="5"/>
      <c r="B30" s="17"/>
      <c r="C30" s="17">
        <v>12</v>
      </c>
      <c r="D30" s="23">
        <v>0.41591754097770345</v>
      </c>
      <c r="E30" s="23">
        <v>0.43126335014615375</v>
      </c>
      <c r="F30" s="23">
        <v>0.44169879051189809</v>
      </c>
      <c r="G30" s="23">
        <v>0.32681793742328846</v>
      </c>
      <c r="H30" s="23">
        <v>0.26951203254128914</v>
      </c>
      <c r="I30" s="6"/>
    </row>
    <row r="31" spans="1:15" x14ac:dyDescent="0.2">
      <c r="A31" s="5"/>
      <c r="B31" s="17"/>
      <c r="C31" s="17">
        <v>18</v>
      </c>
      <c r="D31" s="23">
        <v>0.58989416977770437</v>
      </c>
      <c r="E31" s="23">
        <v>0.53929794933213415</v>
      </c>
      <c r="F31" s="23">
        <v>0.54422115572958429</v>
      </c>
      <c r="G31" s="23">
        <v>0.42892321913748227</v>
      </c>
      <c r="H31" s="23">
        <v>0.32972659390417802</v>
      </c>
      <c r="I31" s="6"/>
    </row>
    <row r="32" spans="1:15" x14ac:dyDescent="0.2">
      <c r="A32" s="5"/>
      <c r="B32" s="17"/>
      <c r="C32" s="17"/>
      <c r="D32" s="23">
        <f>SLOPE(D28:D31,$C$4:$C$7)*1000/0.1</f>
        <v>330.21427373188277</v>
      </c>
      <c r="E32" s="23">
        <f t="shared" ref="E32:H32" si="6">SLOPE(E28:E31,$C$4:$C$7)*1000/0.1</f>
        <v>289.10959289557724</v>
      </c>
      <c r="F32" s="23">
        <f t="shared" si="6"/>
        <v>293.17358150491788</v>
      </c>
      <c r="G32" s="23">
        <f t="shared" si="6"/>
        <v>248.17391574505541</v>
      </c>
      <c r="H32" s="23">
        <f t="shared" si="6"/>
        <v>171.19122755932901</v>
      </c>
      <c r="I32" s="6"/>
    </row>
    <row r="33" spans="1:9" x14ac:dyDescent="0.2">
      <c r="A33" s="5"/>
      <c r="B33" s="17"/>
      <c r="C33" s="17"/>
      <c r="D33" s="17"/>
      <c r="E33" s="17"/>
      <c r="F33" s="17"/>
      <c r="G33" s="17"/>
      <c r="H33" s="17"/>
      <c r="I33" s="6"/>
    </row>
    <row r="34" spans="1:9" x14ac:dyDescent="0.2">
      <c r="A34" s="5"/>
      <c r="B34" s="45" t="s">
        <v>5</v>
      </c>
      <c r="C34" s="17">
        <v>0</v>
      </c>
      <c r="D34" s="17">
        <v>0</v>
      </c>
      <c r="E34" s="17">
        <v>0</v>
      </c>
      <c r="F34" s="17"/>
      <c r="G34" s="17">
        <v>0</v>
      </c>
      <c r="H34" s="17">
        <v>0</v>
      </c>
      <c r="I34" s="6">
        <v>0</v>
      </c>
    </row>
    <row r="35" spans="1:9" x14ac:dyDescent="0.2">
      <c r="A35" s="5"/>
      <c r="B35" s="45"/>
      <c r="C35" s="17">
        <v>5</v>
      </c>
      <c r="D35" s="23">
        <v>0.13141480159715624</v>
      </c>
      <c r="E35" s="23">
        <v>0.19309099679063699</v>
      </c>
      <c r="F35" s="23"/>
      <c r="G35" s="23">
        <v>0.27279348457208402</v>
      </c>
      <c r="H35" s="23">
        <v>0.10872045369101907</v>
      </c>
      <c r="I35" s="24">
        <v>0.10233798057936581</v>
      </c>
    </row>
    <row r="36" spans="1:9" x14ac:dyDescent="0.2">
      <c r="A36" s="5"/>
      <c r="B36" s="17"/>
      <c r="C36" s="17">
        <v>12</v>
      </c>
      <c r="D36" s="23">
        <v>0.35783429524070692</v>
      </c>
      <c r="E36" s="23">
        <v>0.32432502418480053</v>
      </c>
      <c r="F36" s="23"/>
      <c r="G36" s="23">
        <v>0.40961434608165231</v>
      </c>
      <c r="H36" s="23">
        <v>0.20313350280193701</v>
      </c>
      <c r="I36" s="24">
        <v>0.18517433351493437</v>
      </c>
    </row>
    <row r="37" spans="1:9" x14ac:dyDescent="0.2">
      <c r="A37" s="5"/>
      <c r="B37" s="17"/>
      <c r="C37" s="17">
        <v>18</v>
      </c>
      <c r="D37" s="23">
        <v>0.44569483498282086</v>
      </c>
      <c r="E37" s="23">
        <v>0.56993939099516022</v>
      </c>
      <c r="F37" s="23"/>
      <c r="G37" s="23">
        <v>0.50410810908330073</v>
      </c>
      <c r="H37" s="23">
        <v>0.30720673829120199</v>
      </c>
      <c r="I37" s="24">
        <v>0.32861153870809717</v>
      </c>
    </row>
    <row r="38" spans="1:9" x14ac:dyDescent="0.2">
      <c r="A38" s="5"/>
      <c r="B38" s="17"/>
      <c r="C38" s="17"/>
      <c r="D38" s="23">
        <f>SLOPE(D34:D37,$C$4:$C$7)*1000/0.1</f>
        <v>256.64434683448758</v>
      </c>
      <c r="E38" s="23">
        <f t="shared" ref="E38:I38" si="7">SLOPE(E34:E37,$C$4:$C$7)*1000/0.1</f>
        <v>299.96811016551243</v>
      </c>
      <c r="F38" s="23"/>
      <c r="G38" s="23">
        <f t="shared" si="7"/>
        <v>266.19925390311033</v>
      </c>
      <c r="H38" s="23">
        <f t="shared" si="7"/>
        <v>165.68377574075458</v>
      </c>
      <c r="I38" s="24">
        <f t="shared" si="7"/>
        <v>174.44208245252017</v>
      </c>
    </row>
    <row r="39" spans="1:9" x14ac:dyDescent="0.2">
      <c r="A39" s="5"/>
      <c r="B39" s="17"/>
      <c r="C39" s="17"/>
      <c r="D39" s="17"/>
      <c r="E39" s="17"/>
      <c r="F39" s="17"/>
      <c r="G39" s="17"/>
      <c r="H39" s="17"/>
      <c r="I39" s="6"/>
    </row>
    <row r="40" spans="1:9" x14ac:dyDescent="0.2">
      <c r="A40" s="5"/>
      <c r="B40" s="45" t="s">
        <v>6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6">
        <v>0</v>
      </c>
    </row>
    <row r="41" spans="1:9" x14ac:dyDescent="0.2">
      <c r="A41" s="5"/>
      <c r="B41" s="45"/>
      <c r="C41" s="17">
        <v>5</v>
      </c>
      <c r="D41" s="23">
        <v>3.7858200000000002E-2</v>
      </c>
      <c r="E41" s="23">
        <v>5.8466725750161888E-2</v>
      </c>
      <c r="F41" s="23">
        <v>0.18063907449840769</v>
      </c>
      <c r="G41" s="23">
        <v>1.5525930547212019E-2</v>
      </c>
      <c r="H41" s="23">
        <v>1.8715877242096654E-2</v>
      </c>
      <c r="I41" s="24">
        <v>2.4537114261884888E-2</v>
      </c>
    </row>
    <row r="42" spans="1:9" x14ac:dyDescent="0.2">
      <c r="A42" s="5"/>
      <c r="B42" s="17"/>
      <c r="C42" s="17">
        <v>12</v>
      </c>
      <c r="D42" s="23">
        <v>9.2982879915609204E-2</v>
      </c>
      <c r="E42" s="23">
        <v>5.8924709999999998E-2</v>
      </c>
      <c r="F42" s="23">
        <v>0.10000836033593664</v>
      </c>
      <c r="G42" s="23">
        <v>3.4289889390366729E-2</v>
      </c>
      <c r="H42" s="23">
        <v>5.7325399999999999E-2</v>
      </c>
      <c r="I42" s="24">
        <v>2.9618765144523773E-2</v>
      </c>
    </row>
    <row r="43" spans="1:9" x14ac:dyDescent="0.2">
      <c r="A43" s="5"/>
      <c r="B43" s="17"/>
      <c r="C43" s="17">
        <v>18</v>
      </c>
      <c r="D43" s="23">
        <v>0.13024217263816515</v>
      </c>
      <c r="E43" s="23">
        <v>5.7583375786042341E-2</v>
      </c>
      <c r="F43" s="23">
        <v>0.2124972385463087</v>
      </c>
      <c r="G43" s="23">
        <v>4.0682919615689345E-2</v>
      </c>
      <c r="H43" s="23">
        <v>0.14357626015768046</v>
      </c>
      <c r="I43" s="24">
        <v>7.9055968731339271E-2</v>
      </c>
    </row>
    <row r="44" spans="1:9" x14ac:dyDescent="0.2">
      <c r="A44" s="5"/>
      <c r="B44" s="17"/>
      <c r="C44" s="17"/>
      <c r="D44" s="23">
        <f>SLOPE(D40:D43,$C$4:$C$7)*1000/0.1</f>
        <v>73.090559926573363</v>
      </c>
      <c r="E44" s="23">
        <f t="shared" ref="E44:I44" si="8">SLOPE(E40:E43,$C$4:$C$7)*1000/0.1</f>
        <v>27.036214830403456</v>
      </c>
      <c r="F44" s="23">
        <f t="shared" si="8"/>
        <v>86.384476480649042</v>
      </c>
      <c r="G44" s="23">
        <f t="shared" si="8"/>
        <v>23.00063761241088</v>
      </c>
      <c r="H44" s="23">
        <f t="shared" si="8"/>
        <v>77.333516294547877</v>
      </c>
      <c r="I44" s="24">
        <f t="shared" si="8"/>
        <v>39.384980937216717</v>
      </c>
    </row>
    <row r="45" spans="1:9" x14ac:dyDescent="0.2">
      <c r="A45" s="5"/>
      <c r="B45" s="17"/>
      <c r="C45" s="17"/>
      <c r="D45" s="17"/>
      <c r="E45" s="17"/>
      <c r="F45" s="17"/>
      <c r="G45" s="17"/>
      <c r="H45" s="17"/>
      <c r="I45" s="6"/>
    </row>
    <row r="46" spans="1:9" x14ac:dyDescent="0.2">
      <c r="A46" s="5"/>
      <c r="B46" s="45" t="s">
        <v>7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6"/>
    </row>
    <row r="47" spans="1:9" x14ac:dyDescent="0.2">
      <c r="A47" s="5"/>
      <c r="B47" s="45"/>
      <c r="C47" s="17">
        <v>5</v>
      </c>
      <c r="D47" s="23">
        <v>1.8248400000000001E-2</v>
      </c>
      <c r="E47" s="23">
        <v>9.7362099999999993E-2</v>
      </c>
      <c r="F47" s="23">
        <v>4.6381100000000001E-2</v>
      </c>
      <c r="G47" s="23">
        <v>5.5761466485045832E-2</v>
      </c>
      <c r="H47" s="23">
        <v>5.6462100000000001E-2</v>
      </c>
      <c r="I47" s="6"/>
    </row>
    <row r="48" spans="1:9" x14ac:dyDescent="0.2">
      <c r="A48" s="5"/>
      <c r="B48" s="17"/>
      <c r="C48" s="17">
        <v>12</v>
      </c>
      <c r="D48" s="23">
        <v>4.0562354348242097E-2</v>
      </c>
      <c r="E48" s="23">
        <v>0.11429761703754943</v>
      </c>
      <c r="F48" s="23">
        <v>8.2786179984140493E-2</v>
      </c>
      <c r="G48" s="23">
        <v>7.8492099999999995E-2</v>
      </c>
      <c r="H48" s="23">
        <v>9.5793448597640454E-2</v>
      </c>
      <c r="I48" s="6"/>
    </row>
    <row r="49" spans="1:9" x14ac:dyDescent="0.2">
      <c r="A49" s="5"/>
      <c r="B49" s="17"/>
      <c r="C49" s="17">
        <v>18</v>
      </c>
      <c r="D49" s="23">
        <v>3.7641864835168681E-2</v>
      </c>
      <c r="E49" s="23">
        <v>0.13548726933836794</v>
      </c>
      <c r="F49" s="23">
        <v>0.13101381479514113</v>
      </c>
      <c r="G49" s="23">
        <v>0.13117746967175131</v>
      </c>
      <c r="H49" s="23">
        <v>0.14139113013011734</v>
      </c>
      <c r="I49" s="6"/>
    </row>
    <row r="50" spans="1:9" x14ac:dyDescent="0.2">
      <c r="A50" s="5"/>
      <c r="B50" s="17"/>
      <c r="C50" s="17"/>
      <c r="D50" s="23">
        <f>SLOPE(D46:D49,$C$4:$C$7)*1000/0.1</f>
        <v>22.039271826350582</v>
      </c>
      <c r="E50" s="23">
        <f t="shared" ref="E50:H50" si="9">SLOPE(E46:E49,$C$4:$C$7)*1000/0.1</f>
        <v>67.449350562352819</v>
      </c>
      <c r="F50" s="23">
        <f t="shared" si="9"/>
        <v>69.986813751192074</v>
      </c>
      <c r="G50" s="23">
        <f t="shared" si="9"/>
        <v>67.436970288876992</v>
      </c>
      <c r="H50" s="23">
        <f t="shared" si="9"/>
        <v>75.366200088134761</v>
      </c>
      <c r="I50" s="46"/>
    </row>
    <row r="51" spans="1:9" x14ac:dyDescent="0.2">
      <c r="A51" s="5"/>
      <c r="B51" s="17"/>
      <c r="C51" s="17"/>
      <c r="D51" s="17"/>
      <c r="E51" s="17"/>
      <c r="F51" s="17"/>
      <c r="G51" s="17"/>
      <c r="H51" s="17"/>
      <c r="I51" s="6"/>
    </row>
    <row r="52" spans="1:9" x14ac:dyDescent="0.2">
      <c r="A52" s="5"/>
      <c r="B52" s="45" t="s">
        <v>8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6">
        <v>0</v>
      </c>
    </row>
    <row r="53" spans="1:9" x14ac:dyDescent="0.2">
      <c r="A53" s="5"/>
      <c r="B53" s="45"/>
      <c r="C53" s="17">
        <v>5</v>
      </c>
      <c r="D53" s="23">
        <v>0.11095485267035968</v>
      </c>
      <c r="E53" s="23">
        <v>6.9513938720795018E-2</v>
      </c>
      <c r="F53" s="23">
        <v>0.15674920000000001</v>
      </c>
      <c r="G53" s="23">
        <v>8.7343737623888085E-2</v>
      </c>
      <c r="H53" s="23">
        <v>9.8412124465484779E-2</v>
      </c>
      <c r="I53" s="24">
        <v>6.7513361726488044E-2</v>
      </c>
    </row>
    <row r="54" spans="1:9" x14ac:dyDescent="0.2">
      <c r="A54" s="5"/>
      <c r="B54" s="17"/>
      <c r="C54" s="17">
        <v>12</v>
      </c>
      <c r="D54" s="23">
        <v>6.4867117675407704E-2</v>
      </c>
      <c r="E54" s="23">
        <v>7.3552600653517236E-2</v>
      </c>
      <c r="F54" s="23">
        <v>0.17789186109729091</v>
      </c>
      <c r="G54" s="23">
        <v>0.11025901479517436</v>
      </c>
      <c r="H54" s="23">
        <v>5.6738200000000003E-2</v>
      </c>
      <c r="I54" s="24">
        <v>7.8475208630466226E-2</v>
      </c>
    </row>
    <row r="55" spans="1:9" x14ac:dyDescent="0.2">
      <c r="A55" s="5"/>
      <c r="B55" s="17"/>
      <c r="C55" s="17">
        <v>18</v>
      </c>
      <c r="D55" s="23">
        <v>0.13153392619102586</v>
      </c>
      <c r="E55" s="23">
        <v>4.6811763311098764E-2</v>
      </c>
      <c r="F55" s="23">
        <v>0.17522896561271162</v>
      </c>
      <c r="G55" s="23">
        <v>0.13749020000000001</v>
      </c>
      <c r="H55" s="23">
        <v>0.18979481146914925</v>
      </c>
      <c r="I55" s="24">
        <v>6.2649495881676537E-2</v>
      </c>
    </row>
    <row r="56" spans="1:9" x14ac:dyDescent="0.2">
      <c r="A56" s="5"/>
      <c r="B56" s="17"/>
      <c r="C56" s="17"/>
      <c r="D56" s="23">
        <f>SLOPE(D52:D55,$C$4:$C$7)*1000/0.1</f>
        <v>54.159370934308718</v>
      </c>
      <c r="E56" s="23">
        <f t="shared" ref="E56:I56" si="10">SLOPE(E52:E55,$C$4:$C$7)*1000/0.1</f>
        <v>22.028245919604451</v>
      </c>
      <c r="F56" s="23">
        <f t="shared" si="10"/>
        <v>86.27614353326787</v>
      </c>
      <c r="G56" s="23">
        <f t="shared" si="10"/>
        <v>69.75031496625094</v>
      </c>
      <c r="H56" s="23">
        <f t="shared" si="10"/>
        <v>84.120786577995332</v>
      </c>
      <c r="I56" s="24">
        <f t="shared" si="10"/>
        <v>31.131307013664948</v>
      </c>
    </row>
    <row r="57" spans="1:9" x14ac:dyDescent="0.2">
      <c r="A57" s="5"/>
      <c r="B57" s="17"/>
      <c r="C57" s="17"/>
      <c r="D57" s="17"/>
      <c r="E57" s="17"/>
      <c r="F57" s="17"/>
      <c r="G57" s="17"/>
      <c r="H57" s="17"/>
      <c r="I57" s="6"/>
    </row>
    <row r="58" spans="1:9" x14ac:dyDescent="0.2">
      <c r="A58" s="5"/>
      <c r="B58" s="45" t="s">
        <v>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6">
        <v>0</v>
      </c>
    </row>
    <row r="59" spans="1:9" x14ac:dyDescent="0.2">
      <c r="A59" s="5"/>
      <c r="B59" s="45"/>
      <c r="C59" s="17">
        <v>5</v>
      </c>
      <c r="D59" s="23">
        <v>0.11009413096417212</v>
      </c>
      <c r="E59" s="23">
        <v>5.5072662718939694E-2</v>
      </c>
      <c r="F59" s="23">
        <v>9.3789200000000003E-2</v>
      </c>
      <c r="G59" s="23">
        <v>9.5480321547025931E-2</v>
      </c>
      <c r="H59" s="23">
        <v>7.2139601951931281E-2</v>
      </c>
      <c r="I59" s="24">
        <v>4.725935320854166E-2</v>
      </c>
    </row>
    <row r="60" spans="1:9" x14ac:dyDescent="0.2">
      <c r="A60" s="5"/>
      <c r="B60" s="17"/>
      <c r="C60" s="17">
        <v>12</v>
      </c>
      <c r="D60" s="23">
        <v>0.10258237789198976</v>
      </c>
      <c r="E60" s="23">
        <v>6.2476876262263809E-2</v>
      </c>
      <c r="F60" s="23">
        <v>0.12103121045597895</v>
      </c>
      <c r="G60" s="23">
        <v>0.1233442</v>
      </c>
      <c r="H60" s="23">
        <v>0.1067381</v>
      </c>
      <c r="I60" s="24">
        <v>0.19528058391855141</v>
      </c>
    </row>
    <row r="61" spans="1:9" x14ac:dyDescent="0.2">
      <c r="A61" s="5"/>
      <c r="B61" s="17"/>
      <c r="C61" s="17">
        <v>18</v>
      </c>
      <c r="D61" s="23">
        <v>0.17175310409833536</v>
      </c>
      <c r="E61" s="23">
        <v>5.9111324651661912E-2</v>
      </c>
      <c r="F61" s="23">
        <v>0.17282713831289492</v>
      </c>
      <c r="G61" s="23">
        <v>0.2173630276609686</v>
      </c>
      <c r="H61" s="23">
        <v>0.14638803514240864</v>
      </c>
      <c r="I61" s="24">
        <v>0.14673910000000001</v>
      </c>
    </row>
    <row r="62" spans="1:9" x14ac:dyDescent="0.2">
      <c r="A62" s="5"/>
      <c r="B62" s="17"/>
      <c r="C62" s="17"/>
      <c r="D62" s="23">
        <f>SLOPE(D58:D61,$C$4:$C$7)*1000/0.1</f>
        <v>80.81691833697046</v>
      </c>
      <c r="E62" s="23">
        <f t="shared" ref="E62:I62" si="11">SLOPE(E58:E61,$C$4:$C$7)*1000/0.1</f>
        <v>29.092750505178373</v>
      </c>
      <c r="F62" s="23">
        <f t="shared" si="11"/>
        <v>87.833625883598884</v>
      </c>
      <c r="G62" s="23">
        <f t="shared" si="11"/>
        <v>109.95584739291094</v>
      </c>
      <c r="H62" s="23">
        <f t="shared" si="11"/>
        <v>76.59783896907831</v>
      </c>
      <c r="I62" s="24">
        <f t="shared" si="11"/>
        <v>97.176760278621757</v>
      </c>
    </row>
    <row r="63" spans="1:9" x14ac:dyDescent="0.2">
      <c r="A63" s="5"/>
      <c r="B63" s="17"/>
      <c r="C63" s="17"/>
      <c r="D63" s="17"/>
      <c r="E63" s="17"/>
      <c r="F63" s="17"/>
      <c r="G63" s="17"/>
      <c r="H63" s="17"/>
      <c r="I63" s="6"/>
    </row>
    <row r="64" spans="1:9" x14ac:dyDescent="0.2">
      <c r="A64" s="5"/>
      <c r="B64" s="45" t="s">
        <v>10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6">
        <v>0</v>
      </c>
    </row>
    <row r="65" spans="1:9" x14ac:dyDescent="0.2">
      <c r="A65" s="5"/>
      <c r="B65" s="45"/>
      <c r="C65" s="17">
        <v>5</v>
      </c>
      <c r="D65" s="23">
        <v>-8.2064447547169905E-3</v>
      </c>
      <c r="E65" s="23">
        <v>6.7849766965400821E-2</v>
      </c>
      <c r="F65" s="23">
        <v>3.2718428926807278E-2</v>
      </c>
      <c r="G65" s="23">
        <v>8.2394541510499825E-2</v>
      </c>
      <c r="H65" s="23">
        <v>5.9111324651661953E-2</v>
      </c>
      <c r="I65" s="24">
        <v>5.6381000000000001E-2</v>
      </c>
    </row>
    <row r="66" spans="1:9" x14ac:dyDescent="0.2">
      <c r="A66" s="5"/>
      <c r="B66" s="17"/>
      <c r="C66" s="17">
        <v>12</v>
      </c>
      <c r="D66" s="23">
        <v>5.0879957479245508E-2</v>
      </c>
      <c r="E66" s="23">
        <v>0.11436185920061107</v>
      </c>
      <c r="F66" s="23">
        <v>5.6564063568378661E-2</v>
      </c>
      <c r="G66" s="23">
        <v>3.059474428357592E-2</v>
      </c>
      <c r="H66" s="23">
        <v>6.5169317550745315E-2</v>
      </c>
      <c r="I66" s="24">
        <v>8.860654190845399E-2</v>
      </c>
    </row>
    <row r="67" spans="1:9" x14ac:dyDescent="0.2">
      <c r="A67" s="5"/>
      <c r="B67" s="17"/>
      <c r="C67" s="17">
        <v>18</v>
      </c>
      <c r="D67" s="23">
        <v>0.11406958209056656</v>
      </c>
      <c r="E67" s="23">
        <v>0.13967089925913359</v>
      </c>
      <c r="F67" s="23">
        <v>0.1222088775380534</v>
      </c>
      <c r="G67" s="23">
        <v>6.1111241139316597E-2</v>
      </c>
      <c r="H67" s="23">
        <v>2.8331825376521208E-2</v>
      </c>
      <c r="I67" s="24">
        <v>0.15528335629684281</v>
      </c>
    </row>
    <row r="68" spans="1:9" x14ac:dyDescent="0.2">
      <c r="A68" s="5"/>
      <c r="B68" s="17"/>
      <c r="C68" s="17"/>
      <c r="D68" s="23">
        <f>SLOPE(D64:D67,$C$4:$C$7)*1000/0.1</f>
        <v>67.002820025460622</v>
      </c>
      <c r="E68" s="23">
        <f t="shared" ref="E68:I68" si="12">SLOPE(E64:E67,$C$4:$C$7)*1000/0.1</f>
        <v>75.458914828847043</v>
      </c>
      <c r="F68" s="23">
        <f t="shared" si="12"/>
        <v>63.805687568872678</v>
      </c>
      <c r="G68" s="23">
        <f t="shared" si="12"/>
        <v>19.04858735185681</v>
      </c>
      <c r="H68" s="23">
        <f t="shared" si="12"/>
        <v>13.504803176921611</v>
      </c>
      <c r="I68" s="24">
        <f t="shared" si="12"/>
        <v>81.012774133776247</v>
      </c>
    </row>
    <row r="69" spans="1:9" x14ac:dyDescent="0.2">
      <c r="A69" s="5"/>
      <c r="B69" s="17"/>
      <c r="C69" s="17"/>
      <c r="D69" s="17"/>
      <c r="E69" s="17"/>
      <c r="F69" s="17"/>
      <c r="G69" s="17"/>
      <c r="H69" s="17"/>
      <c r="I69" s="6"/>
    </row>
    <row r="70" spans="1:9" x14ac:dyDescent="0.2">
      <c r="A70" s="5"/>
      <c r="B70" s="45" t="s">
        <v>11</v>
      </c>
      <c r="C70" s="17">
        <v>0</v>
      </c>
      <c r="D70" s="17">
        <v>0</v>
      </c>
      <c r="E70" s="17">
        <v>0</v>
      </c>
      <c r="F70" s="17"/>
      <c r="G70" s="17">
        <v>0</v>
      </c>
      <c r="H70" s="17">
        <v>0</v>
      </c>
      <c r="I70" s="6">
        <v>0</v>
      </c>
    </row>
    <row r="71" spans="1:9" x14ac:dyDescent="0.2">
      <c r="A71" s="5"/>
      <c r="B71" s="45"/>
      <c r="C71" s="17">
        <v>5</v>
      </c>
      <c r="D71" s="23">
        <v>0.15571238139211269</v>
      </c>
      <c r="E71" s="23">
        <v>4.8525135040132436E-2</v>
      </c>
      <c r="F71" s="23"/>
      <c r="G71" s="23">
        <v>5.4880428297899242E-2</v>
      </c>
      <c r="H71" s="23">
        <v>5.3511592678107373E-2</v>
      </c>
      <c r="I71" s="24">
        <v>4.3919982628521786E-2</v>
      </c>
    </row>
    <row r="72" spans="1:9" x14ac:dyDescent="0.2">
      <c r="A72" s="5"/>
      <c r="B72" s="17"/>
      <c r="C72" s="17">
        <v>12</v>
      </c>
      <c r="D72" s="23">
        <v>8.098608780946559E-2</v>
      </c>
      <c r="E72" s="23">
        <v>5.5317430108801663E-2</v>
      </c>
      <c r="F72" s="23"/>
      <c r="G72" s="23">
        <v>0.10029585080765857</v>
      </c>
      <c r="H72" s="23">
        <v>7.6790200000000003E-2</v>
      </c>
      <c r="I72" s="24">
        <v>0.18998114799808513</v>
      </c>
    </row>
    <row r="73" spans="1:9" x14ac:dyDescent="0.2">
      <c r="A73" s="5"/>
      <c r="B73" s="17"/>
      <c r="C73" s="17">
        <v>18</v>
      </c>
      <c r="D73" s="23">
        <v>0.15931176307253339</v>
      </c>
      <c r="E73" s="23">
        <v>5.3787633922164402E-2</v>
      </c>
      <c r="F73" s="23"/>
      <c r="G73" s="23">
        <v>0.1217996797473801</v>
      </c>
      <c r="H73" s="23">
        <v>0.19032201927878575</v>
      </c>
      <c r="I73" s="24">
        <v>0.16783010000000001</v>
      </c>
    </row>
    <row r="74" spans="1:9" x14ac:dyDescent="0.2">
      <c r="A74" s="5"/>
      <c r="B74" s="17"/>
      <c r="C74" s="17"/>
      <c r="D74" s="23">
        <f>SLOPE(D70:D73,$C$4:$C$7)*1000/0.1</f>
        <v>61.735858826306526</v>
      </c>
      <c r="E74" s="23">
        <f t="shared" ref="E74:I74" si="13">SLOPE(E70:E73,$C$4:$C$7)*1000/0.1</f>
        <v>26.524658914759275</v>
      </c>
      <c r="F74" s="23"/>
      <c r="G74" s="23">
        <f t="shared" si="13"/>
        <v>66.76342418586529</v>
      </c>
      <c r="H74" s="23">
        <f t="shared" si="13"/>
        <v>96.887729894825469</v>
      </c>
      <c r="I74" s="24">
        <f t="shared" si="13"/>
        <v>107.37173874895956</v>
      </c>
    </row>
    <row r="75" spans="1:9" x14ac:dyDescent="0.2">
      <c r="A75" s="5"/>
      <c r="B75" s="17"/>
      <c r="C75" s="17"/>
      <c r="D75" s="17"/>
      <c r="E75" s="17"/>
      <c r="F75" s="17"/>
      <c r="G75" s="17"/>
      <c r="H75" s="17"/>
      <c r="I75" s="6"/>
    </row>
    <row r="76" spans="1:9" x14ac:dyDescent="0.2">
      <c r="A76" s="5"/>
      <c r="B76" s="45" t="s">
        <v>12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6"/>
    </row>
    <row r="77" spans="1:9" x14ac:dyDescent="0.2">
      <c r="A77" s="5"/>
      <c r="B77" s="45"/>
      <c r="C77" s="17">
        <v>5</v>
      </c>
      <c r="D77" s="23">
        <v>-7.9502214522554626E-3</v>
      </c>
      <c r="E77" s="23"/>
      <c r="F77" s="23">
        <v>0.11682340975800209</v>
      </c>
      <c r="G77" s="23">
        <v>4.4119322022617272E-2</v>
      </c>
      <c r="H77" s="23">
        <v>7.8477199999999997E-2</v>
      </c>
      <c r="I77" s="6"/>
    </row>
    <row r="78" spans="1:9" x14ac:dyDescent="0.2">
      <c r="A78" s="5"/>
      <c r="B78" s="17"/>
      <c r="C78" s="17">
        <v>12</v>
      </c>
      <c r="D78" s="23">
        <v>-3.7479615417775725E-2</v>
      </c>
      <c r="E78" s="23">
        <v>3.1120325170157337E-2</v>
      </c>
      <c r="F78" s="23">
        <v>9.788753222187585E-2</v>
      </c>
      <c r="G78" s="23">
        <v>5.6174115973318506E-2</v>
      </c>
      <c r="H78" s="23">
        <v>8.8188832812833712E-2</v>
      </c>
      <c r="I78" s="6"/>
    </row>
    <row r="79" spans="1:9" x14ac:dyDescent="0.2">
      <c r="A79" s="5"/>
      <c r="B79" s="17"/>
      <c r="C79" s="17">
        <v>18</v>
      </c>
      <c r="D79" s="23">
        <v>5.6730000000000003E-2</v>
      </c>
      <c r="E79" s="23">
        <v>4.8578068558294357E-2</v>
      </c>
      <c r="F79" s="23">
        <v>0.16627578414986907</v>
      </c>
      <c r="G79" s="23">
        <v>0.10072178092819417</v>
      </c>
      <c r="H79" s="23">
        <v>0.15157618807321271</v>
      </c>
      <c r="I79" s="6"/>
    </row>
    <row r="80" spans="1:9" x14ac:dyDescent="0.2">
      <c r="A80" s="5"/>
      <c r="B80" s="17"/>
      <c r="C80" s="17"/>
      <c r="D80" s="23">
        <f>SLOPE(D76:D79,$C$4:$C$7)*1000/0.1</f>
        <v>23.173069897627141</v>
      </c>
      <c r="E80" s="23">
        <f t="shared" ref="E80:H80" si="14">SLOPE(E76:E79,$C$4:$C$7)*1000/0.1</f>
        <v>26.837214214682707</v>
      </c>
      <c r="F80" s="23">
        <f t="shared" si="14"/>
        <v>75.935619625963994</v>
      </c>
      <c r="G80" s="23">
        <f t="shared" si="14"/>
        <v>50.805616755784015</v>
      </c>
      <c r="H80" s="23">
        <f t="shared" si="14"/>
        <v>74.66687798227187</v>
      </c>
      <c r="I80" s="46"/>
    </row>
    <row r="81" spans="1:9" x14ac:dyDescent="0.2">
      <c r="A81" s="5"/>
      <c r="B81" s="17"/>
      <c r="C81" s="17"/>
      <c r="D81" s="17"/>
      <c r="E81" s="17"/>
      <c r="F81" s="17"/>
      <c r="G81" s="17"/>
      <c r="H81" s="17"/>
      <c r="I81" s="6"/>
    </row>
    <row r="82" spans="1:9" x14ac:dyDescent="0.2">
      <c r="A82" s="5"/>
      <c r="B82" s="45" t="s">
        <v>14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6"/>
    </row>
    <row r="83" spans="1:9" x14ac:dyDescent="0.2">
      <c r="A83" s="5"/>
      <c r="B83" s="45"/>
      <c r="C83" s="17">
        <v>5</v>
      </c>
      <c r="D83" s="23">
        <v>1.7648919999999998E-2</v>
      </c>
      <c r="E83" s="23">
        <v>1.883661E-2</v>
      </c>
      <c r="F83" s="23">
        <v>3.6729100000000001E-2</v>
      </c>
      <c r="G83" s="23">
        <v>4.2511217023253056E-3</v>
      </c>
      <c r="H83" s="23">
        <v>4.20943782694774E-2</v>
      </c>
      <c r="I83" s="6"/>
    </row>
    <row r="84" spans="1:9" x14ac:dyDescent="0.2">
      <c r="A84" s="5"/>
      <c r="B84" s="17"/>
      <c r="C84" s="17">
        <v>12</v>
      </c>
      <c r="D84" s="23">
        <v>7.8893020999999994E-2</v>
      </c>
      <c r="E84" s="23">
        <v>3.5611266404062147E-2</v>
      </c>
      <c r="F84" s="23">
        <v>3.7865582988751367E-2</v>
      </c>
      <c r="G84" s="23">
        <v>1.7830100000000002E-2</v>
      </c>
      <c r="H84" s="23">
        <v>2.7260078515214226E-2</v>
      </c>
      <c r="I84" s="6"/>
    </row>
    <row r="85" spans="1:9" x14ac:dyDescent="0.2">
      <c r="A85" s="5"/>
      <c r="B85" s="17"/>
      <c r="C85" s="17">
        <v>18</v>
      </c>
      <c r="D85" s="23">
        <v>1.5413694652331722E-3</v>
      </c>
      <c r="E85" s="23">
        <v>4.9020837412341339E-2</v>
      </c>
      <c r="F85" s="23">
        <v>5.9195976899445335E-2</v>
      </c>
      <c r="G85" s="23">
        <v>0.10837599872291573</v>
      </c>
      <c r="H85" s="23">
        <v>8.4079278311986125E-2</v>
      </c>
      <c r="I85" s="6"/>
    </row>
    <row r="86" spans="1:9" x14ac:dyDescent="0.2">
      <c r="A86" s="7"/>
      <c r="B86" s="8"/>
      <c r="C86" s="8"/>
      <c r="D86" s="47">
        <f>SLOPE(D82:D85,$C$4:$C$7)*1000/0.1</f>
        <v>10.949212091213216</v>
      </c>
      <c r="E86" s="47">
        <f t="shared" ref="E86:H86" si="15">SLOPE(E82:E85,$C$4:$C$7)*1000/0.1</f>
        <v>26.695693407087511</v>
      </c>
      <c r="F86" s="47">
        <f t="shared" si="15"/>
        <v>28.535036467647192</v>
      </c>
      <c r="G86" s="47">
        <f t="shared" si="15"/>
        <v>55.929537178219576</v>
      </c>
      <c r="H86" s="47">
        <f t="shared" si="15"/>
        <v>37.937063510028253</v>
      </c>
      <c r="I86" s="9"/>
    </row>
  </sheetData>
  <mergeCells count="3">
    <mergeCell ref="N2:O2"/>
    <mergeCell ref="D2:F2"/>
    <mergeCell ref="G2:I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C2C06-D85E-CC4D-8F91-46E7A2841224}">
  <dimension ref="A2:I14"/>
  <sheetViews>
    <sheetView workbookViewId="0">
      <selection activeCell="E25" sqref="E25"/>
    </sheetView>
  </sheetViews>
  <sheetFormatPr baseColWidth="10" defaultRowHeight="16" x14ac:dyDescent="0.2"/>
  <cols>
    <col min="1" max="1" width="12.83203125" customWidth="1"/>
  </cols>
  <sheetData>
    <row r="2" spans="1:9" x14ac:dyDescent="0.2">
      <c r="B2" s="57" t="s">
        <v>33</v>
      </c>
      <c r="C2" s="57"/>
      <c r="D2" s="57"/>
      <c r="E2" s="57" t="s">
        <v>34</v>
      </c>
      <c r="F2" s="57"/>
      <c r="G2" s="57"/>
      <c r="H2" s="33"/>
      <c r="I2" s="33"/>
    </row>
    <row r="3" spans="1:9" x14ac:dyDescent="0.2">
      <c r="B3" s="34">
        <v>1</v>
      </c>
      <c r="C3" s="34">
        <v>2</v>
      </c>
      <c r="D3" s="34">
        <v>3</v>
      </c>
      <c r="E3" s="34">
        <v>1</v>
      </c>
      <c r="F3" s="34">
        <v>2</v>
      </c>
      <c r="G3" s="34">
        <v>3</v>
      </c>
      <c r="H3" s="33" t="s">
        <v>13</v>
      </c>
      <c r="I3" s="33" t="s">
        <v>22</v>
      </c>
    </row>
    <row r="4" spans="1:9" x14ac:dyDescent="0.2">
      <c r="A4" s="35" t="s">
        <v>0</v>
      </c>
      <c r="B4">
        <v>0.77064016150400805</v>
      </c>
      <c r="C4">
        <v>0.94276719375337792</v>
      </c>
      <c r="D4">
        <v>1.0174769379743946</v>
      </c>
      <c r="E4">
        <v>0.7903169156087626</v>
      </c>
      <c r="F4">
        <v>0.76312554595845639</v>
      </c>
      <c r="G4">
        <v>0.92905149018846689</v>
      </c>
      <c r="H4" s="37">
        <f>AVERAGE(B4:G4)</f>
        <v>0.86889637416457788</v>
      </c>
      <c r="I4" s="37">
        <f>_xlfn.STDEV.S(B4:G4)</f>
        <v>0.1078593553154694</v>
      </c>
    </row>
    <row r="5" spans="1:9" x14ac:dyDescent="0.2">
      <c r="A5" s="36" t="s">
        <v>2</v>
      </c>
      <c r="B5">
        <v>0.85877301280346541</v>
      </c>
      <c r="C5">
        <v>0.82636747860521098</v>
      </c>
      <c r="D5">
        <v>0.86586885764622668</v>
      </c>
      <c r="E5">
        <v>1.2022711134151056</v>
      </c>
      <c r="F5">
        <v>0.76022533771148604</v>
      </c>
      <c r="G5">
        <v>0.78500571657458018</v>
      </c>
      <c r="H5" s="37">
        <f t="shared" ref="H5:H14" si="0">AVERAGE(B5:G5)</f>
        <v>0.88308525279267913</v>
      </c>
      <c r="I5" s="37">
        <f t="shared" ref="I5:I14" si="1">_xlfn.STDEV.S(B5:G5)</f>
        <v>0.16167755748013268</v>
      </c>
    </row>
    <row r="6" spans="1:9" x14ac:dyDescent="0.2">
      <c r="A6" s="36" t="s">
        <v>4</v>
      </c>
      <c r="B6">
        <v>0.89365430976702842</v>
      </c>
      <c r="C6">
        <v>0.92574259148542237</v>
      </c>
      <c r="D6">
        <v>0.77379806625906233</v>
      </c>
      <c r="E6">
        <v>0.93029231762405185</v>
      </c>
      <c r="F6">
        <v>1.1930080616353504</v>
      </c>
      <c r="H6" s="37">
        <f t="shared" si="0"/>
        <v>0.94329906935418317</v>
      </c>
      <c r="I6" s="37">
        <f t="shared" si="1"/>
        <v>0.15331925721881656</v>
      </c>
    </row>
    <row r="7" spans="1:9" x14ac:dyDescent="0.2">
      <c r="A7" s="36" t="s">
        <v>5</v>
      </c>
      <c r="B7">
        <v>0.70098269745370057</v>
      </c>
      <c r="C7">
        <v>0.87894856237490659</v>
      </c>
      <c r="D7">
        <v>0.91948223643222704</v>
      </c>
      <c r="E7">
        <v>0.92209155702356083</v>
      </c>
      <c r="F7">
        <v>0.9392691146771347</v>
      </c>
      <c r="G7">
        <v>1.2742374219224539</v>
      </c>
      <c r="H7" s="37">
        <f t="shared" si="0"/>
        <v>0.93916859831399735</v>
      </c>
      <c r="I7" s="37">
        <f t="shared" si="1"/>
        <v>0.18617694859375347</v>
      </c>
    </row>
    <row r="8" spans="1:9" x14ac:dyDescent="0.2">
      <c r="A8" s="36" t="s">
        <v>6</v>
      </c>
      <c r="B8">
        <v>0.24683212940019705</v>
      </c>
      <c r="C8">
        <v>0.24761095799441302</v>
      </c>
      <c r="D8">
        <v>0.25240004726979248</v>
      </c>
      <c r="E8">
        <v>0.21199170680006868</v>
      </c>
      <c r="F8">
        <v>0.26036113060055005</v>
      </c>
      <c r="G8">
        <v>0.25423601664124812</v>
      </c>
      <c r="H8" s="37">
        <f t="shared" si="0"/>
        <v>0.24557199811771155</v>
      </c>
      <c r="I8" s="37">
        <f t="shared" si="1"/>
        <v>1.7168501186766567E-2</v>
      </c>
    </row>
    <row r="9" spans="1:9" x14ac:dyDescent="0.2">
      <c r="A9" s="36" t="s">
        <v>7</v>
      </c>
      <c r="B9">
        <v>0.15166136808573782</v>
      </c>
      <c r="C9">
        <v>0.14142461414032587</v>
      </c>
      <c r="D9">
        <v>0.17846791595759137</v>
      </c>
      <c r="E9">
        <v>0.20610975188664865</v>
      </c>
      <c r="F9">
        <v>0.20294696641284665</v>
      </c>
      <c r="G9">
        <v>0.20493600600545783</v>
      </c>
      <c r="H9" s="37">
        <f t="shared" si="0"/>
        <v>0.18092443708143471</v>
      </c>
      <c r="I9" s="37">
        <f t="shared" si="1"/>
        <v>2.8699982709546861E-2</v>
      </c>
    </row>
    <row r="10" spans="1:9" x14ac:dyDescent="0.2">
      <c r="A10" s="36" t="s">
        <v>8</v>
      </c>
      <c r="B10">
        <v>0.2529172075194045</v>
      </c>
      <c r="C10">
        <v>0.25717333846947282</v>
      </c>
      <c r="D10">
        <v>0.26017713290907246</v>
      </c>
      <c r="E10">
        <v>0.51693630925133016</v>
      </c>
      <c r="F10">
        <v>0.38060281478140817</v>
      </c>
      <c r="G10">
        <v>0.39145382025392128</v>
      </c>
      <c r="H10" s="37">
        <f t="shared" si="0"/>
        <v>0.34321010386410161</v>
      </c>
      <c r="I10" s="37">
        <f t="shared" si="1"/>
        <v>0.106165975561472</v>
      </c>
    </row>
    <row r="11" spans="1:9" x14ac:dyDescent="0.2">
      <c r="A11" s="36" t="s">
        <v>9</v>
      </c>
      <c r="B11">
        <v>0.30861861247766204</v>
      </c>
      <c r="C11">
        <v>0.22780050833800825</v>
      </c>
      <c r="D11">
        <v>0.29302808579896961</v>
      </c>
      <c r="E11">
        <v>0.44033319800195675</v>
      </c>
      <c r="F11">
        <v>0.43391276410416657</v>
      </c>
      <c r="G11">
        <v>0.34717601391524633</v>
      </c>
      <c r="H11" s="37">
        <f t="shared" si="0"/>
        <v>0.34181153043933493</v>
      </c>
      <c r="I11" s="37">
        <f t="shared" si="1"/>
        <v>8.3304311220063681E-2</v>
      </c>
    </row>
    <row r="12" spans="1:9" x14ac:dyDescent="0.2">
      <c r="A12" s="36" t="s">
        <v>10</v>
      </c>
      <c r="B12">
        <v>0.26787562443207114</v>
      </c>
      <c r="C12">
        <v>0.27743359566901954</v>
      </c>
      <c r="D12">
        <v>0.30035051306872834</v>
      </c>
      <c r="E12">
        <v>0.44898758880625039</v>
      </c>
      <c r="F12">
        <v>0.4521194459840962</v>
      </c>
      <c r="G12">
        <v>0.53938542337081674</v>
      </c>
      <c r="H12" s="37">
        <f t="shared" si="0"/>
        <v>0.38102536522183045</v>
      </c>
      <c r="I12" s="37">
        <f t="shared" si="1"/>
        <v>0.11383645330096831</v>
      </c>
    </row>
    <row r="13" spans="1:9" x14ac:dyDescent="0.2">
      <c r="A13" s="36" t="s">
        <v>11</v>
      </c>
      <c r="B13">
        <v>0.28494512732173105</v>
      </c>
      <c r="C13">
        <v>0.28202967432881093</v>
      </c>
      <c r="D13">
        <v>0.32502831739701821</v>
      </c>
      <c r="E13">
        <v>0.46521521772126428</v>
      </c>
      <c r="F13">
        <v>0.46089263074860026</v>
      </c>
      <c r="G13">
        <v>0.53301209612054645</v>
      </c>
      <c r="H13" s="37">
        <f t="shared" si="0"/>
        <v>0.39185384393966188</v>
      </c>
      <c r="I13" s="37">
        <f t="shared" si="1"/>
        <v>0.10773149058956139</v>
      </c>
    </row>
    <row r="14" spans="1:9" x14ac:dyDescent="0.2">
      <c r="A14" s="36" t="s">
        <v>12</v>
      </c>
      <c r="B14">
        <v>0.31904052067186961</v>
      </c>
      <c r="C14">
        <v>0.31612829200797748</v>
      </c>
      <c r="D14">
        <v>0.25667848947446109</v>
      </c>
      <c r="E14">
        <v>0.58472409605318243</v>
      </c>
      <c r="F14">
        <v>0.45087088910478373</v>
      </c>
      <c r="G14">
        <v>0.45647496707873664</v>
      </c>
      <c r="H14" s="37">
        <f t="shared" si="0"/>
        <v>0.39731954239850187</v>
      </c>
      <c r="I14" s="37">
        <f t="shared" si="1"/>
        <v>0.12164465289004985</v>
      </c>
    </row>
  </sheetData>
  <mergeCells count="2">
    <mergeCell ref="B2:D2"/>
    <mergeCell ref="E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Fig. S17c</vt:lpstr>
      <vt:lpstr>Fig. 3a</vt:lpstr>
      <vt:lpstr>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2021-12-04T10:28:38Z</dcterms:created>
  <dcterms:modified xsi:type="dcterms:W3CDTF">2022-07-29T15:53:35Z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2021-12-04T10:28:38Z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4e7118ec-22fa-4739-9546-813896e018ed</vt:lpwstr>
  </property>
  <property fmtid="{D5CDD505-2E9C-101B-9397-08002B2CF9AE}" pid="8" name="MSIP_Label_6a2630e2-1ac5-455e-8217-0156b1936a76_ContentBits">
    <vt:lpwstr>0</vt:lpwstr>
  </property>
</Properties>
</file>