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xinchangchang/Desktop/Final/"/>
    </mc:Choice>
  </mc:AlternateContent>
  <xr:revisionPtr revIDLastSave="0" documentId="13_ncr:1_{58CAD567-3941-1943-A32F-C408A54184E7}" xr6:coauthVersionLast="47" xr6:coauthVersionMax="47" xr10:uidLastSave="{00000000-0000-0000-0000-000000000000}"/>
  <bookViews>
    <workbookView xWindow="34580" yWindow="-2180" windowWidth="27840" windowHeight="16220" firstSheet="1" activeTab="1" xr2:uid="{CCA76D6B-BB32-AE4F-8F62-19F211C49275}"/>
  </bookViews>
  <sheets>
    <sheet name="Raw data" sheetId="1" r:id="rId1"/>
    <sheet name="Figure 1d" sheetId="2" r:id="rId2"/>
    <sheet name="Figure 2c" sheetId="3" r:id="rId3"/>
    <sheet name="Figure 3a" sheetId="4" r:id="rId4"/>
    <sheet name="Figure 3b" sheetId="5" r:id="rId5"/>
    <sheet name="Figure 3d" sheetId="8" r:id="rId6"/>
    <sheet name="Figure 3e" sheetId="7" r:id="rId7"/>
    <sheet name="Figure 4a" sheetId="9" r:id="rId8"/>
    <sheet name="Figure 4b" sheetId="11" r:id="rId9"/>
    <sheet name="Figure 4d" sheetId="12" r:id="rId10"/>
    <sheet name="Figure 5a" sheetId="10" r:id="rId11"/>
    <sheet name="Figure 5c" sheetId="13" r:id="rId12"/>
    <sheet name="Figure S1b" sheetId="15" r:id="rId13"/>
    <sheet name="Figure S2b" sheetId="14" r:id="rId14"/>
    <sheet name="Figure S5" sheetId="6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D46" i="6" l="1"/>
  <c r="AJ46" i="6"/>
  <c r="BD45" i="6"/>
  <c r="AJ45" i="6"/>
  <c r="BD44" i="6"/>
  <c r="AJ44" i="6"/>
  <c r="BD43" i="6"/>
  <c r="AJ43" i="6"/>
  <c r="BD42" i="6"/>
  <c r="AJ42" i="6"/>
  <c r="BI40" i="6"/>
  <c r="BD40" i="6"/>
  <c r="AY40" i="6"/>
  <c r="AT40" i="6"/>
  <c r="AO40" i="6"/>
  <c r="AJ40" i="6"/>
  <c r="BI39" i="6"/>
  <c r="BD39" i="6"/>
  <c r="AY39" i="6"/>
  <c r="AT39" i="6"/>
  <c r="AO39" i="6"/>
  <c r="AJ39" i="6"/>
  <c r="BI38" i="6"/>
  <c r="BD38" i="6"/>
  <c r="AY38" i="6"/>
  <c r="AT38" i="6"/>
  <c r="AO38" i="6"/>
  <c r="AJ38" i="6"/>
  <c r="BI37" i="6"/>
  <c r="BD37" i="6"/>
  <c r="AY37" i="6"/>
  <c r="AT37" i="6"/>
  <c r="AO37" i="6"/>
  <c r="AJ37" i="6"/>
  <c r="BI36" i="6"/>
  <c r="BD36" i="6"/>
  <c r="AY36" i="6"/>
  <c r="AT36" i="6"/>
  <c r="AO36" i="6"/>
  <c r="AJ36" i="6"/>
  <c r="BI34" i="6"/>
  <c r="BD34" i="6"/>
  <c r="AY34" i="6"/>
  <c r="AT34" i="6"/>
  <c r="AO34" i="6"/>
  <c r="AJ34" i="6"/>
  <c r="BI33" i="6"/>
  <c r="BD33" i="6"/>
  <c r="AY33" i="6"/>
  <c r="AT33" i="6"/>
  <c r="AO33" i="6"/>
  <c r="AJ33" i="6"/>
  <c r="BI32" i="6"/>
  <c r="BD32" i="6"/>
  <c r="AY32" i="6"/>
  <c r="AT32" i="6"/>
  <c r="AO32" i="6"/>
  <c r="AJ32" i="6"/>
  <c r="BI31" i="6"/>
  <c r="BD31" i="6"/>
  <c r="AY31" i="6"/>
  <c r="AT31" i="6"/>
  <c r="AO31" i="6"/>
  <c r="AJ31" i="6"/>
  <c r="BI30" i="6"/>
  <c r="BD30" i="6"/>
  <c r="AY30" i="6"/>
  <c r="AT30" i="6"/>
  <c r="AO30" i="6"/>
  <c r="AJ30" i="6"/>
  <c r="BI28" i="6"/>
  <c r="BD28" i="6"/>
  <c r="AY28" i="6"/>
  <c r="AT28" i="6"/>
  <c r="AO28" i="6"/>
  <c r="AJ28" i="6"/>
  <c r="BI27" i="6"/>
  <c r="BD27" i="6"/>
  <c r="AY27" i="6"/>
  <c r="AT27" i="6"/>
  <c r="AO27" i="6"/>
  <c r="AJ27" i="6"/>
  <c r="BI26" i="6"/>
  <c r="BD26" i="6"/>
  <c r="AY26" i="6"/>
  <c r="AT26" i="6"/>
  <c r="AO26" i="6"/>
  <c r="AJ26" i="6"/>
  <c r="BI25" i="6"/>
  <c r="BD25" i="6"/>
  <c r="AY25" i="6"/>
  <c r="AT25" i="6"/>
  <c r="AO25" i="6"/>
  <c r="AJ25" i="6"/>
  <c r="BI24" i="6"/>
  <c r="BD24" i="6"/>
  <c r="AY24" i="6"/>
  <c r="AT24" i="6"/>
  <c r="AO24" i="6"/>
  <c r="AJ24" i="6"/>
  <c r="BI22" i="6"/>
  <c r="BD22" i="6"/>
  <c r="AY22" i="6"/>
  <c r="AT22" i="6"/>
  <c r="AO22" i="6"/>
  <c r="AJ22" i="6"/>
  <c r="BI21" i="6"/>
  <c r="BD21" i="6"/>
  <c r="AY21" i="6"/>
  <c r="AT21" i="6"/>
  <c r="AO21" i="6"/>
  <c r="AJ21" i="6"/>
  <c r="BI20" i="6"/>
  <c r="BD20" i="6"/>
  <c r="AY20" i="6"/>
  <c r="AT20" i="6"/>
  <c r="AO20" i="6"/>
  <c r="AJ20" i="6"/>
  <c r="BI19" i="6"/>
  <c r="BD19" i="6"/>
  <c r="AY19" i="6"/>
  <c r="AT19" i="6"/>
  <c r="AO19" i="6"/>
  <c r="AJ19" i="6"/>
  <c r="BI18" i="6"/>
  <c r="BD18" i="6"/>
  <c r="AY18" i="6"/>
  <c r="AT18" i="6"/>
  <c r="AO18" i="6"/>
  <c r="AJ18" i="6"/>
  <c r="BI16" i="6"/>
  <c r="BD16" i="6"/>
  <c r="AY16" i="6"/>
  <c r="AT16" i="6"/>
  <c r="AO16" i="6"/>
  <c r="BI15" i="6"/>
  <c r="BD15" i="6"/>
  <c r="AY15" i="6"/>
  <c r="AT15" i="6"/>
  <c r="AO15" i="6"/>
  <c r="BI14" i="6"/>
  <c r="BD14" i="6"/>
  <c r="AY14" i="6"/>
  <c r="AT14" i="6"/>
  <c r="AO14" i="6"/>
  <c r="BI13" i="6"/>
  <c r="BD13" i="6"/>
  <c r="AY13" i="6"/>
  <c r="AT13" i="6"/>
  <c r="AO13" i="6"/>
  <c r="BI12" i="6"/>
  <c r="BD12" i="6"/>
  <c r="AY12" i="6"/>
  <c r="AT12" i="6"/>
  <c r="AO12" i="6"/>
  <c r="BI10" i="6"/>
  <c r="BD10" i="6"/>
  <c r="AY10" i="6"/>
  <c r="AT10" i="6"/>
  <c r="AO10" i="6"/>
  <c r="BI9" i="6"/>
  <c r="BD9" i="6"/>
  <c r="AY9" i="6"/>
  <c r="AT9" i="6"/>
  <c r="AO9" i="6"/>
  <c r="BI8" i="6"/>
  <c r="BD8" i="6"/>
  <c r="AY8" i="6"/>
  <c r="AT8" i="6"/>
  <c r="AO8" i="6"/>
  <c r="BI7" i="6"/>
  <c r="BD7" i="6"/>
  <c r="AY7" i="6"/>
  <c r="AT7" i="6"/>
  <c r="AO7" i="6"/>
  <c r="BI6" i="6"/>
  <c r="BD6" i="6"/>
  <c r="AY6" i="6"/>
  <c r="AT6" i="6"/>
  <c r="AO6" i="6"/>
  <c r="AR3" i="6"/>
</calcChain>
</file>

<file path=xl/sharedStrings.xml><?xml version="1.0" encoding="utf-8"?>
<sst xmlns="http://schemas.openxmlformats.org/spreadsheetml/2006/main" count="1389" uniqueCount="292">
  <si>
    <t>Source Data</t>
    <phoneticPr fontId="2" type="noConversion"/>
  </si>
  <si>
    <t>Cas nucleases</t>
  </si>
  <si>
    <t>Non-target</t>
  </si>
  <si>
    <t>Target site 1</t>
  </si>
  <si>
    <t>Target site 2</t>
  </si>
  <si>
    <t>R1</t>
  </si>
  <si>
    <t>R2</t>
  </si>
  <si>
    <t>R3</t>
  </si>
  <si>
    <r>
      <t>Sp</t>
    </r>
    <r>
      <rPr>
        <sz val="9"/>
        <color rgb="FF000000"/>
        <rFont val="Times New Roman"/>
        <family val="1"/>
      </rPr>
      <t>Cas9</t>
    </r>
  </si>
  <si>
    <t>Day5</t>
  </si>
  <si>
    <t>Day10</t>
  </si>
  <si>
    <r>
      <t>As</t>
    </r>
    <r>
      <rPr>
        <sz val="9"/>
        <color rgb="FF000000"/>
        <rFont val="Times New Roman"/>
        <family val="1"/>
      </rPr>
      <t>Cas12a</t>
    </r>
  </si>
  <si>
    <r>
      <t>Lb</t>
    </r>
    <r>
      <rPr>
        <sz val="9"/>
        <color rgb="FF000000"/>
        <rFont val="Times New Roman"/>
        <family val="1"/>
      </rPr>
      <t>Cas12a</t>
    </r>
  </si>
  <si>
    <t>Plm</t>
  </si>
  <si>
    <t>Cas12e</t>
  </si>
  <si>
    <r>
      <t>Plm</t>
    </r>
    <r>
      <rPr>
        <sz val="9"/>
        <color rgb="FF000000"/>
        <rFont val="Times New Roman"/>
        <family val="1"/>
      </rPr>
      <t>Cas</t>
    </r>
  </si>
  <si>
    <t>12e-R1-v2</t>
  </si>
  <si>
    <r>
      <t>Un1</t>
    </r>
    <r>
      <rPr>
        <sz val="9"/>
        <color rgb="FF000000"/>
        <rFont val="Times New Roman"/>
        <family val="1"/>
      </rPr>
      <t>Cas12f1_</t>
    </r>
    <r>
      <rPr>
        <i/>
        <sz val="9"/>
        <color rgb="FF000000"/>
        <rFont val="Times New Roman"/>
        <family val="1"/>
      </rPr>
      <t>ge4.1</t>
    </r>
  </si>
  <si>
    <t>CasMINI</t>
  </si>
  <si>
    <r>
      <t>_</t>
    </r>
    <r>
      <rPr>
        <i/>
        <sz val="9"/>
        <color rgb="FF000000"/>
        <rFont val="Times New Roman"/>
        <family val="1"/>
      </rPr>
      <t>ge4.1</t>
    </r>
  </si>
  <si>
    <t>As</t>
  </si>
  <si>
    <t>Cas12f1</t>
  </si>
  <si>
    <t>VEGFA_1</t>
  </si>
  <si>
    <t>CC118a</t>
  </si>
  <si>
    <t>CC118b</t>
  </si>
  <si>
    <t>CC118c</t>
  </si>
  <si>
    <t>CC118d</t>
  </si>
  <si>
    <t>CC118e</t>
  </si>
  <si>
    <t>CC118f</t>
  </si>
  <si>
    <t>CC118g</t>
  </si>
  <si>
    <t>CC118h</t>
  </si>
  <si>
    <t>CC141a</t>
  </si>
  <si>
    <r>
      <t>CasMINI_</t>
    </r>
    <r>
      <rPr>
        <i/>
        <sz val="9"/>
        <color rgb="FF000000"/>
        <rFont val="Times New Roman"/>
        <family val="1"/>
      </rPr>
      <t>ge4.1</t>
    </r>
  </si>
  <si>
    <r>
      <t>As</t>
    </r>
    <r>
      <rPr>
        <sz val="9"/>
        <color rgb="FF000000"/>
        <rFont val="Times New Roman"/>
        <family val="1"/>
      </rPr>
      <t>Cas12f1</t>
    </r>
  </si>
  <si>
    <t>PlmCasX-R1-v2</t>
  </si>
  <si>
    <t>Deletion</t>
  </si>
  <si>
    <t>Insertion</t>
  </si>
  <si>
    <t>Translocation</t>
  </si>
  <si>
    <t>Editing Events</t>
  </si>
  <si>
    <t>Total Events</t>
  </si>
  <si>
    <t>Editing Efficacy</t>
  </si>
  <si>
    <t>VEGFA_2</t>
  </si>
  <si>
    <t>CC119a</t>
  </si>
  <si>
    <t>CC119b</t>
  </si>
  <si>
    <t>CC119c</t>
  </si>
  <si>
    <t>CC119d</t>
  </si>
  <si>
    <t>CC119e</t>
  </si>
  <si>
    <t>CC119f</t>
  </si>
  <si>
    <t>CC119g</t>
  </si>
  <si>
    <t>CC119h</t>
  </si>
  <si>
    <t>CC141b</t>
  </si>
  <si>
    <r>
      <t>Lb</t>
    </r>
    <r>
      <rPr>
        <b/>
        <sz val="9"/>
        <color rgb="FF000000"/>
        <rFont val="Times New Roman"/>
        <family val="1"/>
      </rPr>
      <t>Cas12a</t>
    </r>
  </si>
  <si>
    <r>
      <t>Sp</t>
    </r>
    <r>
      <rPr>
        <b/>
        <sz val="9"/>
        <color rgb="FF000000"/>
        <rFont val="Times New Roman"/>
        <family val="1"/>
      </rPr>
      <t>Cas9</t>
    </r>
  </si>
  <si>
    <r>
      <t>As</t>
    </r>
    <r>
      <rPr>
        <b/>
        <sz val="9"/>
        <color rgb="FF000000"/>
        <rFont val="Times New Roman"/>
        <family val="1"/>
      </rPr>
      <t>Cas12a</t>
    </r>
  </si>
  <si>
    <r>
      <t>CasMINI_</t>
    </r>
    <r>
      <rPr>
        <b/>
        <i/>
        <sz val="9"/>
        <color rgb="FF000000"/>
        <rFont val="Times New Roman"/>
        <family val="1"/>
      </rPr>
      <t>ge4.1</t>
    </r>
  </si>
  <si>
    <r>
      <t>As</t>
    </r>
    <r>
      <rPr>
        <b/>
        <sz val="9"/>
        <color rgb="FF000000"/>
        <rFont val="Times New Roman"/>
        <family val="1"/>
      </rPr>
      <t>Cas12f1</t>
    </r>
  </si>
  <si>
    <r>
      <t>Plm</t>
    </r>
    <r>
      <rPr>
        <b/>
        <sz val="9"/>
        <color rgb="FF000000"/>
        <rFont val="Times New Roman"/>
        <family val="1"/>
      </rPr>
      <t>CasX</t>
    </r>
  </si>
  <si>
    <r>
      <t>Un1</t>
    </r>
    <r>
      <rPr>
        <b/>
        <sz val="9"/>
        <color rgb="FF000000"/>
        <rFont val="Times New Roman"/>
        <family val="1"/>
      </rPr>
      <t>Cas12f1</t>
    </r>
    <r>
      <rPr>
        <b/>
        <i/>
        <sz val="9"/>
        <color rgb="FF000000"/>
        <rFont val="Times New Roman"/>
        <family val="1"/>
      </rPr>
      <t>_ge4.1</t>
    </r>
    <phoneticPr fontId="2" type="noConversion"/>
  </si>
  <si>
    <t>COL8A1</t>
  </si>
  <si>
    <t>CC125a</t>
  </si>
  <si>
    <t>CC125b</t>
  </si>
  <si>
    <t>CC125c</t>
  </si>
  <si>
    <t>CC125d</t>
  </si>
  <si>
    <t>CC125e</t>
  </si>
  <si>
    <t>CC125f</t>
  </si>
  <si>
    <t>CC125g</t>
  </si>
  <si>
    <t>CC125h</t>
  </si>
  <si>
    <t>CC141c</t>
  </si>
  <si>
    <t>NLRC4</t>
  </si>
  <si>
    <t>CC121a</t>
  </si>
  <si>
    <t>CC121b</t>
  </si>
  <si>
    <t>CC121c</t>
  </si>
  <si>
    <t>CC121d</t>
  </si>
  <si>
    <t>CC121e</t>
  </si>
  <si>
    <t>CC121f</t>
  </si>
  <si>
    <t>CC121g</t>
  </si>
  <si>
    <t>CC121h</t>
  </si>
  <si>
    <t>CC141d</t>
  </si>
  <si>
    <t>NUDT16</t>
  </si>
  <si>
    <t>CC126a</t>
  </si>
  <si>
    <t>CC126b</t>
  </si>
  <si>
    <t>CC126c</t>
  </si>
  <si>
    <t>CC126d</t>
  </si>
  <si>
    <t>CC126e</t>
  </si>
  <si>
    <t>CC126f</t>
  </si>
  <si>
    <t>CC126g</t>
  </si>
  <si>
    <t>CC126h</t>
  </si>
  <si>
    <t>CC141e</t>
  </si>
  <si>
    <t>HBB</t>
  </si>
  <si>
    <t>CC127a</t>
  </si>
  <si>
    <t>CC127b</t>
  </si>
  <si>
    <t>CC127c</t>
  </si>
  <si>
    <t>CC127d</t>
  </si>
  <si>
    <t>CC127e</t>
  </si>
  <si>
    <t>CC127f</t>
  </si>
  <si>
    <t>CC127g</t>
  </si>
  <si>
    <t>CC127h</t>
  </si>
  <si>
    <t>CC141f</t>
  </si>
  <si>
    <r>
      <t>INF</t>
    </r>
    <r>
      <rPr>
        <b/>
        <i/>
        <sz val="9"/>
        <color rgb="FF000000"/>
        <rFont val="Symbol"/>
        <charset val="2"/>
      </rPr>
      <t>g</t>
    </r>
  </si>
  <si>
    <t>CC128a</t>
  </si>
  <si>
    <t>CC128b</t>
  </si>
  <si>
    <t>CC128c</t>
  </si>
  <si>
    <t>CC128d</t>
  </si>
  <si>
    <t>CC128e</t>
  </si>
  <si>
    <t>CC128f</t>
  </si>
  <si>
    <t>CC128g</t>
  </si>
  <si>
    <t>CC128h</t>
  </si>
  <si>
    <t>CC141g</t>
  </si>
  <si>
    <t>CLIC4</t>
  </si>
  <si>
    <t>CC131a</t>
  </si>
  <si>
    <t>CC131b</t>
  </si>
  <si>
    <t>CC131c</t>
  </si>
  <si>
    <t>CC131d</t>
  </si>
  <si>
    <t>CC131e</t>
  </si>
  <si>
    <t>CC131f</t>
  </si>
  <si>
    <t>CC131g</t>
  </si>
  <si>
    <t>CC131h</t>
  </si>
  <si>
    <t>CC141h</t>
  </si>
  <si>
    <t>LNX1</t>
  </si>
  <si>
    <t>CC132a</t>
  </si>
  <si>
    <t>CC132b</t>
  </si>
  <si>
    <t>CC132c</t>
  </si>
  <si>
    <t>CC132d</t>
  </si>
  <si>
    <t>CC132e</t>
  </si>
  <si>
    <t>CC132f</t>
  </si>
  <si>
    <t>CC132g</t>
  </si>
  <si>
    <t>CC132h</t>
  </si>
  <si>
    <t>CC141i</t>
  </si>
  <si>
    <t>—</t>
  </si>
  <si>
    <t>VEGFA_1</t>
    <phoneticPr fontId="2" type="noConversion"/>
  </si>
  <si>
    <t>Deletions%</t>
    <phoneticPr fontId="2" type="noConversion"/>
  </si>
  <si>
    <t>Insertions%</t>
    <phoneticPr fontId="2" type="noConversion"/>
  </si>
  <si>
    <t>Translocations%</t>
    <phoneticPr fontId="2" type="noConversion"/>
  </si>
  <si>
    <t>FGF18</t>
  </si>
  <si>
    <t>CC129a</t>
  </si>
  <si>
    <t>CC129b</t>
  </si>
  <si>
    <t>CC129c</t>
  </si>
  <si>
    <t>CC129d</t>
  </si>
  <si>
    <t>CC129e</t>
  </si>
  <si>
    <t>CC129f</t>
  </si>
  <si>
    <t>CC129g</t>
  </si>
  <si>
    <t>CC129h</t>
  </si>
  <si>
    <t>CC141j</t>
  </si>
  <si>
    <t>P2RX5-TAX1BP3</t>
  </si>
  <si>
    <t>CC130a</t>
  </si>
  <si>
    <t>CC130b</t>
  </si>
  <si>
    <t>CC130c</t>
  </si>
  <si>
    <t>CC130d</t>
  </si>
  <si>
    <t>CC130e</t>
  </si>
  <si>
    <t>CC130f</t>
  </si>
  <si>
    <t>CC130g</t>
  </si>
  <si>
    <t>CC130h</t>
  </si>
  <si>
    <t>CC141k</t>
  </si>
  <si>
    <t>KLHL29</t>
  </si>
  <si>
    <t>CC140a</t>
  </si>
  <si>
    <t>CC140b</t>
  </si>
  <si>
    <t>CC140c</t>
  </si>
  <si>
    <t>CC140d</t>
  </si>
  <si>
    <t>CC140e</t>
  </si>
  <si>
    <t>CC140f</t>
  </si>
  <si>
    <t>CC140g</t>
  </si>
  <si>
    <t>CC140h</t>
  </si>
  <si>
    <t>CC141l</t>
  </si>
  <si>
    <t>P2RX5-TAX1BP3</t>
    <phoneticPr fontId="2" type="noConversion"/>
  </si>
  <si>
    <t>FGF18</t>
    <phoneticPr fontId="2" type="noConversion"/>
  </si>
  <si>
    <t>LNX1</t>
    <phoneticPr fontId="2" type="noConversion"/>
  </si>
  <si>
    <t>CLIC4</t>
    <phoneticPr fontId="2" type="noConversion"/>
  </si>
  <si>
    <t>IFNγ</t>
    <phoneticPr fontId="2" type="noConversion"/>
  </si>
  <si>
    <t>HBB</t>
    <phoneticPr fontId="2" type="noConversion"/>
  </si>
  <si>
    <t>NUDT16</t>
    <phoneticPr fontId="2" type="noConversion"/>
  </si>
  <si>
    <t>NLRC4</t>
    <phoneticPr fontId="2" type="noConversion"/>
  </si>
  <si>
    <t>COL8A1</t>
    <phoneticPr fontId="2" type="noConversion"/>
  </si>
  <si>
    <t>VEGFA_2</t>
    <phoneticPr fontId="2" type="noConversion"/>
  </si>
  <si>
    <t>T</t>
    <phoneticPr fontId="2" type="noConversion"/>
  </si>
  <si>
    <t>SpCas9</t>
    <phoneticPr fontId="2" type="noConversion"/>
  </si>
  <si>
    <t>A</t>
    <phoneticPr fontId="2" type="noConversion"/>
  </si>
  <si>
    <t>GG</t>
    <phoneticPr fontId="2" type="noConversion"/>
  </si>
  <si>
    <t>SpCas9</t>
  </si>
  <si>
    <t>G</t>
    <phoneticPr fontId="2" type="noConversion"/>
  </si>
  <si>
    <t>C</t>
    <phoneticPr fontId="2" type="noConversion"/>
  </si>
  <si>
    <t>A</t>
  </si>
  <si>
    <t>C</t>
  </si>
  <si>
    <t>GG</t>
  </si>
  <si>
    <t>T</t>
  </si>
  <si>
    <t>G</t>
  </si>
  <si>
    <t>AA</t>
  </si>
  <si>
    <t>CT</t>
  </si>
  <si>
    <t>AT</t>
  </si>
  <si>
    <t>GT</t>
  </si>
  <si>
    <t>CA</t>
  </si>
  <si>
    <t>CG</t>
  </si>
  <si>
    <t>TC</t>
  </si>
  <si>
    <t>CC</t>
  </si>
  <si>
    <t>TA</t>
  </si>
  <si>
    <t>TT</t>
  </si>
  <si>
    <t>AsCas12a</t>
    <phoneticPr fontId="2" type="noConversion"/>
  </si>
  <si>
    <t>AsCas12a</t>
  </si>
  <si>
    <t>TTA</t>
  </si>
  <si>
    <t>CCCT</t>
  </si>
  <si>
    <t>GGGT</t>
  </si>
  <si>
    <t>GGG</t>
  </si>
  <si>
    <t>TGTA</t>
  </si>
  <si>
    <t>TCA</t>
  </si>
  <si>
    <t>CCGG</t>
  </si>
  <si>
    <t>TAG</t>
  </si>
  <si>
    <t>TGGG</t>
  </si>
  <si>
    <t>AAT</t>
  </si>
  <si>
    <t>GTTT</t>
  </si>
  <si>
    <t>TCTT</t>
  </si>
  <si>
    <t>AGGGGCTATG</t>
  </si>
  <si>
    <t>LbCas12a</t>
    <phoneticPr fontId="2" type="noConversion"/>
  </si>
  <si>
    <t>LbCas12a</t>
  </si>
  <si>
    <t>AC</t>
  </si>
  <si>
    <t>CGG</t>
  </si>
  <si>
    <t>GCCCT</t>
  </si>
  <si>
    <t>ATC</t>
  </si>
  <si>
    <t>ACG</t>
  </si>
  <si>
    <t>GCCT</t>
  </si>
  <si>
    <t>GTA</t>
  </si>
  <si>
    <t>CCC</t>
  </si>
  <si>
    <t>AGTC</t>
  </si>
  <si>
    <t>TTG</t>
  </si>
  <si>
    <t>CCTTTAGGGGTAGA</t>
  </si>
  <si>
    <t>CTA</t>
  </si>
  <si>
    <t>AGAT</t>
  </si>
  <si>
    <t>CCA</t>
  </si>
  <si>
    <t>Un1Cas12f1</t>
    <phoneticPr fontId="2" type="noConversion"/>
  </si>
  <si>
    <t>Un1Cas12f1</t>
  </si>
  <si>
    <t>TGT</t>
  </si>
  <si>
    <t>CAA</t>
  </si>
  <si>
    <t>TCG</t>
  </si>
  <si>
    <t>TATCT</t>
  </si>
  <si>
    <t>CAAG</t>
  </si>
  <si>
    <t>CTTGAATGG</t>
  </si>
  <si>
    <t>TCT</t>
  </si>
  <si>
    <t>TG</t>
  </si>
  <si>
    <t>GGA</t>
  </si>
  <si>
    <t>ATA</t>
  </si>
  <si>
    <t>TCACA</t>
  </si>
  <si>
    <t>TTTTTGC</t>
  </si>
  <si>
    <t>CasMINI</t>
    <phoneticPr fontId="2" type="noConversion"/>
  </si>
  <si>
    <t>CCT</t>
  </si>
  <si>
    <t>GGT</t>
  </si>
  <si>
    <t>CCAG</t>
  </si>
  <si>
    <t>ACTCC</t>
  </si>
  <si>
    <t>CasMINI_ge4.1</t>
    <phoneticPr fontId="2" type="noConversion"/>
  </si>
  <si>
    <t>CasMINI_ge4.1</t>
  </si>
  <si>
    <t>GCAAAATCACAGCAATGGGCCCCCGCAACC</t>
  </si>
  <si>
    <t>GGGA</t>
  </si>
  <si>
    <t>CCTTAAAG</t>
  </si>
  <si>
    <t>GCTA</t>
  </si>
  <si>
    <t>TTT</t>
  </si>
  <si>
    <t>ACT</t>
  </si>
  <si>
    <t>GA</t>
  </si>
  <si>
    <t>TTTTG</t>
  </si>
  <si>
    <t>AAG</t>
  </si>
  <si>
    <t>AsCas12f1</t>
    <phoneticPr fontId="2" type="noConversion"/>
  </si>
  <si>
    <t>AsCas12f1</t>
  </si>
  <si>
    <t>AACCAGGGGCTGGGAGAGACAGGCGAGGGCGCTTGCGCAGCTC</t>
  </si>
  <si>
    <t>Small Del/Del</t>
  </si>
  <si>
    <t>Large Del/Del</t>
  </si>
  <si>
    <t>IFNγ</t>
  </si>
  <si>
    <t>deletion length</t>
    <phoneticPr fontId="2" type="noConversion"/>
  </si>
  <si>
    <t>geV4.1-CasMINI</t>
  </si>
  <si>
    <t>0-20 bp</t>
  </si>
  <si>
    <t>20-40 bp</t>
  </si>
  <si>
    <t>40-60 bp</t>
  </si>
  <si>
    <t>60-100 bp</t>
  </si>
  <si>
    <r>
      <t>INF</t>
    </r>
    <r>
      <rPr>
        <i/>
        <sz val="9"/>
        <color rgb="FF000000"/>
        <rFont val="Symbol"/>
        <charset val="2"/>
      </rPr>
      <t>g</t>
    </r>
  </si>
  <si>
    <t>insertion length</t>
    <phoneticPr fontId="2" type="noConversion"/>
  </si>
  <si>
    <t>1 bp</t>
  </si>
  <si>
    <t>2-25 bp</t>
  </si>
  <si>
    <t>25-40 bp</t>
  </si>
  <si>
    <t>&gt;40 bp</t>
  </si>
  <si>
    <t>Locus</t>
  </si>
  <si>
    <t>Control</t>
  </si>
  <si>
    <r>
      <t>Plm</t>
    </r>
    <r>
      <rPr>
        <b/>
        <sz val="9"/>
        <color rgb="FF000000"/>
        <rFont val="Times New Roman"/>
        <family val="1"/>
      </rPr>
      <t>CasX</t>
    </r>
    <phoneticPr fontId="2" type="noConversion"/>
  </si>
  <si>
    <t>PlmCasX</t>
    <phoneticPr fontId="2" type="noConversion"/>
  </si>
  <si>
    <t>PlmCasX-R1-v2</t>
    <phoneticPr fontId="2" type="noConversion"/>
  </si>
  <si>
    <r>
      <t>INF</t>
    </r>
    <r>
      <rPr>
        <b/>
        <i/>
        <sz val="9"/>
        <color rgb="FF000000"/>
        <rFont val="Symbol"/>
        <charset val="2"/>
      </rPr>
      <t>g</t>
    </r>
    <phoneticPr fontId="2" type="noConversion"/>
  </si>
  <si>
    <r>
      <t>INF</t>
    </r>
    <r>
      <rPr>
        <sz val="10"/>
        <rFont val="Symbol"/>
        <charset val="2"/>
      </rPr>
      <t>g</t>
    </r>
    <phoneticPr fontId="2" type="noConversion"/>
  </si>
  <si>
    <t>Raw data for graphs in figures: 1d,2c,3a,3b,3d,3e,4a,4b,4d,5a,5c,S1b,S2b,S5</t>
    <phoneticPr fontId="2" type="noConversion"/>
  </si>
  <si>
    <r>
      <rPr>
        <i/>
        <sz val="12"/>
        <color theme="1"/>
        <rFont val="等线"/>
        <family val="4"/>
        <charset val="134"/>
        <scheme val="minor"/>
      </rPr>
      <t>Sp</t>
    </r>
    <r>
      <rPr>
        <sz val="12"/>
        <color theme="1"/>
        <rFont val="等线"/>
        <family val="2"/>
        <charset val="134"/>
        <scheme val="minor"/>
      </rPr>
      <t>Cas9</t>
    </r>
    <phoneticPr fontId="2" type="noConversion"/>
  </si>
  <si>
    <t>Activitity</t>
    <phoneticPr fontId="2" type="noConversion"/>
  </si>
  <si>
    <t>Safety</t>
    <phoneticPr fontId="2" type="noConversion"/>
  </si>
  <si>
    <r>
      <rPr>
        <i/>
        <sz val="12"/>
        <color theme="1"/>
        <rFont val="等线"/>
        <family val="4"/>
        <charset val="134"/>
        <scheme val="minor"/>
      </rPr>
      <t>As</t>
    </r>
    <r>
      <rPr>
        <sz val="12"/>
        <color theme="1"/>
        <rFont val="等线"/>
        <family val="2"/>
        <charset val="134"/>
        <scheme val="minor"/>
      </rPr>
      <t>Cas12a</t>
    </r>
    <phoneticPr fontId="2" type="noConversion"/>
  </si>
  <si>
    <r>
      <rPr>
        <i/>
        <sz val="12"/>
        <color theme="1"/>
        <rFont val="等线"/>
        <family val="4"/>
        <charset val="134"/>
        <scheme val="minor"/>
      </rPr>
      <t>Lb</t>
    </r>
    <r>
      <rPr>
        <sz val="12"/>
        <color theme="1"/>
        <rFont val="等线"/>
        <family val="2"/>
        <charset val="134"/>
        <scheme val="minor"/>
      </rPr>
      <t>Cas12a</t>
    </r>
    <phoneticPr fontId="2" type="noConversion"/>
  </si>
  <si>
    <r>
      <rPr>
        <i/>
        <sz val="12"/>
        <color theme="1"/>
        <rFont val="等线"/>
        <family val="4"/>
        <charset val="134"/>
        <scheme val="minor"/>
      </rPr>
      <t>Un1</t>
    </r>
    <r>
      <rPr>
        <sz val="12"/>
        <color theme="1"/>
        <rFont val="等线"/>
        <family val="2"/>
        <charset val="134"/>
        <scheme val="minor"/>
      </rPr>
      <t>Cas12f1_ge4.1</t>
    </r>
    <phoneticPr fontId="2" type="noConversion"/>
  </si>
  <si>
    <r>
      <t>CasMINI_</t>
    </r>
    <r>
      <rPr>
        <i/>
        <sz val="12"/>
        <color theme="1"/>
        <rFont val="等线"/>
        <family val="4"/>
        <charset val="134"/>
        <scheme val="minor"/>
      </rPr>
      <t>ge4.1</t>
    </r>
    <phoneticPr fontId="2" type="noConversion"/>
  </si>
  <si>
    <r>
      <rPr>
        <i/>
        <sz val="12"/>
        <color theme="1"/>
        <rFont val="等线"/>
        <family val="4"/>
        <charset val="134"/>
        <scheme val="minor"/>
      </rPr>
      <t>As</t>
    </r>
    <r>
      <rPr>
        <sz val="12"/>
        <color theme="1"/>
        <rFont val="等线"/>
        <family val="2"/>
        <charset val="134"/>
        <scheme val="minor"/>
      </rPr>
      <t>Cas12f1</t>
    </r>
    <phoneticPr fontId="2" type="noConversion"/>
  </si>
  <si>
    <t>large deletion/Editing events</t>
  </si>
  <si>
    <t>Vector insertion number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</si>
</sst>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2"/>
      <color theme="1"/>
      <name val="等线"/>
      <family val="2"/>
      <charset val="134"/>
      <scheme val="minor"/>
    </font>
    <font>
      <sz val="16"/>
      <color theme="1"/>
      <name val="Times New Roman"/>
      <family val="1"/>
    </font>
    <font>
      <sz val="9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  <font>
      <i/>
      <sz val="9"/>
      <color rgb="FF000000"/>
      <name val="Times New Roman"/>
      <family val="1"/>
    </font>
    <font>
      <sz val="9"/>
      <color theme="1"/>
      <name val="Times New Roman"/>
      <family val="1"/>
    </font>
    <font>
      <b/>
      <i/>
      <sz val="9"/>
      <color rgb="FF000000"/>
      <name val="Times New Roman"/>
      <family val="1"/>
    </font>
    <font>
      <b/>
      <sz val="10"/>
      <color theme="1"/>
      <name val="Times New Roman"/>
      <family val="1"/>
    </font>
    <font>
      <b/>
      <i/>
      <sz val="9"/>
      <color rgb="FF000000"/>
      <name val="Symbol"/>
      <charset val="2"/>
    </font>
    <font>
      <sz val="9"/>
      <color rgb="FF000000"/>
      <name val="宋体"/>
      <family val="3"/>
      <charset val="134"/>
    </font>
    <font>
      <sz val="8"/>
      <color rgb="FF000000"/>
      <name val="Lucida Console"/>
      <family val="2"/>
    </font>
    <font>
      <b/>
      <sz val="12"/>
      <color rgb="FFFF0000"/>
      <name val="等线"/>
      <family val="4"/>
      <charset val="134"/>
      <scheme val="minor"/>
    </font>
    <font>
      <sz val="12"/>
      <color theme="1"/>
      <name val="等线"/>
      <family val="4"/>
      <charset val="134"/>
      <scheme val="minor"/>
    </font>
    <font>
      <sz val="10"/>
      <name val="Arial"/>
      <family val="2"/>
    </font>
    <font>
      <i/>
      <sz val="10"/>
      <name val="Arial"/>
      <family val="2"/>
    </font>
    <font>
      <i/>
      <sz val="9"/>
      <color rgb="FF000000"/>
      <name val="Symbol"/>
      <charset val="2"/>
    </font>
    <font>
      <sz val="10"/>
      <color theme="1"/>
      <name val="Arial"/>
      <family val="2"/>
    </font>
    <font>
      <sz val="10"/>
      <name val="Symbol"/>
      <charset val="2"/>
    </font>
    <font>
      <i/>
      <sz val="12"/>
      <color theme="1"/>
      <name val="等线"/>
      <family val="4"/>
      <charset val="134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19191"/>
        <bgColor indexed="64"/>
      </patternFill>
    </fill>
    <fill>
      <patternFill patternType="solid">
        <fgColor rgb="FFF9B775"/>
        <bgColor indexed="64"/>
      </patternFill>
    </fill>
    <fill>
      <patternFill patternType="solid">
        <fgColor rgb="FF6BC9D1"/>
        <bgColor indexed="64"/>
      </patternFill>
    </fill>
    <fill>
      <patternFill patternType="solid">
        <fgColor rgb="FFB7D17A"/>
        <bgColor indexed="64"/>
      </patternFill>
    </fill>
    <fill>
      <patternFill patternType="solid">
        <fgColor rgb="FFFF84A8"/>
        <bgColor indexed="64"/>
      </patternFill>
    </fill>
    <fill>
      <patternFill patternType="solid">
        <fgColor rgb="FFE3B1FF"/>
        <bgColor indexed="64"/>
      </patternFill>
    </fill>
    <fill>
      <patternFill patternType="solid">
        <fgColor rgb="FF7279F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double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rgb="FF000000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</borders>
  <cellStyleXfs count="1">
    <xf numFmtId="0" fontId="0" fillId="0" borderId="0">
      <alignment vertical="center"/>
    </xf>
  </cellStyleXfs>
  <cellXfs count="117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0" fontId="0" fillId="0" borderId="0" xfId="0" applyNumberFormat="1">
      <alignment vertical="center"/>
    </xf>
    <xf numFmtId="10" fontId="7" fillId="0" borderId="4" xfId="0" applyNumberFormat="1" applyFont="1" applyBorder="1" applyAlignment="1">
      <alignment horizontal="center" vertical="center" wrapText="1"/>
    </xf>
    <xf numFmtId="10" fontId="7" fillId="0" borderId="10" xfId="0" applyNumberFormat="1" applyFont="1" applyBorder="1" applyAlignment="1">
      <alignment horizontal="center" vertical="center" wrapText="1"/>
    </xf>
    <xf numFmtId="10" fontId="7" fillId="0" borderId="3" xfId="0" applyNumberFormat="1" applyFont="1" applyBorder="1" applyAlignment="1">
      <alignment horizontal="center" vertical="center" wrapText="1"/>
    </xf>
    <xf numFmtId="10" fontId="7" fillId="0" borderId="8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0" fontId="5" fillId="0" borderId="4" xfId="0" applyNumberFormat="1" applyFont="1" applyBorder="1" applyAlignment="1">
      <alignment horizontal="center" vertical="center" wrapText="1"/>
    </xf>
    <xf numFmtId="10" fontId="5" fillId="0" borderId="10" xfId="0" applyNumberFormat="1" applyFont="1" applyBorder="1" applyAlignment="1">
      <alignment horizontal="center" vertical="center" wrapText="1"/>
    </xf>
    <xf numFmtId="10" fontId="5" fillId="0" borderId="3" xfId="0" applyNumberFormat="1" applyFont="1" applyBorder="1" applyAlignment="1">
      <alignment horizontal="center" vertical="center" wrapText="1"/>
    </xf>
    <xf numFmtId="10" fontId="5" fillId="0" borderId="8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10" fontId="7" fillId="0" borderId="7" xfId="0" applyNumberFormat="1" applyFont="1" applyBorder="1" applyAlignment="1">
      <alignment horizontal="center" vertical="center" wrapText="1"/>
    </xf>
    <xf numFmtId="10" fontId="7" fillId="0" borderId="12" xfId="0" applyNumberFormat="1" applyFont="1" applyBorder="1" applyAlignment="1">
      <alignment horizontal="center" vertical="center" wrapText="1"/>
    </xf>
    <xf numFmtId="10" fontId="7" fillId="0" borderId="13" xfId="0" applyNumberFormat="1" applyFont="1" applyBorder="1" applyAlignment="1">
      <alignment horizontal="center" vertical="center" wrapText="1"/>
    </xf>
    <xf numFmtId="10" fontId="7" fillId="0" borderId="11" xfId="0" applyNumberFormat="1" applyFont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3" fontId="5" fillId="0" borderId="17" xfId="0" applyNumberFormat="1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3" fontId="5" fillId="0" borderId="19" xfId="0" applyNumberFormat="1" applyFont="1" applyBorder="1" applyAlignment="1">
      <alignment horizontal="center" vertical="center" wrapText="1"/>
    </xf>
    <xf numFmtId="10" fontId="5" fillId="0" borderId="19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10" fontId="5" fillId="0" borderId="17" xfId="0" applyNumberFormat="1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10" fontId="5" fillId="0" borderId="16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left" vertical="center" readingOrder="1"/>
    </xf>
    <xf numFmtId="0" fontId="13" fillId="0" borderId="0" xfId="0" applyFont="1">
      <alignment vertical="center"/>
    </xf>
    <xf numFmtId="10" fontId="13" fillId="0" borderId="0" xfId="0" applyNumberFormat="1" applyFont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13" fillId="0" borderId="22" xfId="0" applyFont="1" applyBorder="1">
      <alignment vertical="center"/>
    </xf>
    <xf numFmtId="10" fontId="0" fillId="0" borderId="23" xfId="0" applyNumberFormat="1" applyBorder="1">
      <alignment vertical="center"/>
    </xf>
    <xf numFmtId="10" fontId="0" fillId="0" borderId="21" xfId="0" applyNumberFormat="1" applyBorder="1">
      <alignment vertical="center"/>
    </xf>
    <xf numFmtId="0" fontId="0" fillId="0" borderId="24" xfId="0" applyBorder="1">
      <alignment vertical="center"/>
    </xf>
    <xf numFmtId="10" fontId="3" fillId="0" borderId="25" xfId="0" applyNumberFormat="1" applyFont="1" applyBorder="1">
      <alignment vertical="center"/>
    </xf>
    <xf numFmtId="10" fontId="0" fillId="0" borderId="25" xfId="0" applyNumberFormat="1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10" fontId="0" fillId="0" borderId="28" xfId="0" applyNumberFormat="1" applyBorder="1">
      <alignment vertical="center"/>
    </xf>
    <xf numFmtId="0" fontId="0" fillId="0" borderId="23" xfId="0" applyBorder="1">
      <alignment vertical="center"/>
    </xf>
    <xf numFmtId="10" fontId="0" fillId="0" borderId="22" xfId="0" applyNumberFormat="1" applyBorder="1">
      <alignment vertical="center"/>
    </xf>
    <xf numFmtId="10" fontId="3" fillId="0" borderId="0" xfId="0" applyNumberFormat="1" applyFont="1">
      <alignment vertical="center"/>
    </xf>
    <xf numFmtId="10" fontId="0" fillId="0" borderId="27" xfId="0" applyNumberFormat="1" applyBorder="1">
      <alignment vertical="center"/>
    </xf>
    <xf numFmtId="0" fontId="14" fillId="0" borderId="24" xfId="0" applyFont="1" applyBorder="1">
      <alignment vertical="center"/>
    </xf>
    <xf numFmtId="0" fontId="14" fillId="0" borderId="0" xfId="0" applyFont="1">
      <alignment vertical="center"/>
    </xf>
    <xf numFmtId="0" fontId="14" fillId="0" borderId="26" xfId="0" applyFont="1" applyBorder="1">
      <alignment vertical="center"/>
    </xf>
    <xf numFmtId="0" fontId="14" fillId="0" borderId="27" xfId="0" applyFont="1" applyBorder="1">
      <alignment vertical="center"/>
    </xf>
    <xf numFmtId="0" fontId="0" fillId="0" borderId="25" xfId="0" applyBorder="1">
      <alignment vertical="center"/>
    </xf>
    <xf numFmtId="0" fontId="0" fillId="0" borderId="28" xfId="0" applyBorder="1">
      <alignment vertical="center"/>
    </xf>
    <xf numFmtId="0" fontId="6" fillId="0" borderId="17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5" fillId="0" borderId="0" xfId="0" applyFont="1" applyAlignment="1"/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0" fontId="6" fillId="0" borderId="18" xfId="0" applyFont="1" applyBorder="1" applyAlignment="1">
      <alignment horizontal="center" vertical="center" wrapText="1"/>
    </xf>
    <xf numFmtId="0" fontId="18" fillId="0" borderId="0" xfId="0" applyFont="1">
      <alignment vertical="center"/>
    </xf>
    <xf numFmtId="10" fontId="5" fillId="0" borderId="7" xfId="0" applyNumberFormat="1" applyFont="1" applyBorder="1" applyAlignment="1">
      <alignment horizontal="center" vertical="center" wrapText="1"/>
    </xf>
    <xf numFmtId="10" fontId="5" fillId="0" borderId="12" xfId="0" applyNumberFormat="1" applyFont="1" applyBorder="1" applyAlignment="1">
      <alignment horizontal="center" vertical="center" wrapText="1"/>
    </xf>
    <xf numFmtId="10" fontId="5" fillId="0" borderId="13" xfId="0" applyNumberFormat="1" applyFont="1" applyBorder="1" applyAlignment="1">
      <alignment horizontal="center" vertical="center" wrapText="1"/>
    </xf>
    <xf numFmtId="10" fontId="5" fillId="0" borderId="11" xfId="0" applyNumberFormat="1" applyFont="1" applyBorder="1" applyAlignment="1">
      <alignment horizontal="center" vertical="center" wrapText="1"/>
    </xf>
    <xf numFmtId="0" fontId="14" fillId="0" borderId="22" xfId="0" applyFont="1" applyBorder="1">
      <alignment vertical="center"/>
    </xf>
    <xf numFmtId="10" fontId="14" fillId="0" borderId="22" xfId="0" applyNumberFormat="1" applyFont="1" applyBorder="1">
      <alignment vertical="center"/>
    </xf>
    <xf numFmtId="0" fontId="4" fillId="0" borderId="16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vertical="center" wrapText="1"/>
    </xf>
    <xf numFmtId="0" fontId="9" fillId="3" borderId="18" xfId="0" applyFont="1" applyFill="1" applyBorder="1" applyAlignment="1">
      <alignment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14" fillId="10" borderId="22" xfId="0" applyFont="1" applyFill="1" applyBorder="1" applyAlignment="1">
      <alignment horizontal="center" vertical="center"/>
    </xf>
    <xf numFmtId="0" fontId="0" fillId="10" borderId="27" xfId="0" applyFill="1" applyBorder="1" applyAlignment="1">
      <alignment horizontal="center" vertical="center"/>
    </xf>
    <xf numFmtId="0" fontId="14" fillId="4" borderId="22" xfId="0" applyFont="1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4" fillId="5" borderId="22" xfId="0" applyFont="1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14" fillId="6" borderId="22" xfId="0" applyFont="1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4" fillId="7" borderId="22" xfId="0" applyFont="1" applyFill="1" applyBorder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0" fillId="8" borderId="22" xfId="0" applyFill="1" applyBorder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0" fillId="9" borderId="22" xfId="0" applyFill="1" applyBorder="1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6" fillId="0" borderId="34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82620-FBA8-5046-BF7D-5C6A2C279B64}">
  <dimension ref="A1:A6"/>
  <sheetViews>
    <sheetView workbookViewId="0">
      <selection activeCell="H22" sqref="H22"/>
    </sheetView>
  </sheetViews>
  <sheetFormatPr baseColWidth="10" defaultRowHeight="16"/>
  <sheetData>
    <row r="1" spans="1:1" ht="20">
      <c r="A1" s="1" t="s">
        <v>0</v>
      </c>
    </row>
    <row r="6" spans="1:1">
      <c r="A6" t="s">
        <v>281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3FE6B-86E6-2A40-8305-7783ED6E5248}">
  <dimension ref="B2:L23"/>
  <sheetViews>
    <sheetView tabSelected="1" workbookViewId="0">
      <selection activeCell="E28" sqref="E28"/>
    </sheetView>
  </sheetViews>
  <sheetFormatPr baseColWidth="10" defaultRowHeight="16"/>
  <cols>
    <col min="2" max="2" width="13.83203125" customWidth="1"/>
  </cols>
  <sheetData>
    <row r="2" spans="2:12" ht="17" thickBot="1"/>
    <row r="3" spans="2:12" ht="18" thickTop="1" thickBot="1">
      <c r="B3" s="79" t="s">
        <v>1</v>
      </c>
      <c r="C3" s="80"/>
      <c r="D3" s="83" t="s">
        <v>2</v>
      </c>
      <c r="E3" s="84"/>
      <c r="F3" s="85"/>
      <c r="G3" s="83" t="s">
        <v>3</v>
      </c>
      <c r="H3" s="84"/>
      <c r="I3" s="85"/>
      <c r="J3" s="83" t="s">
        <v>4</v>
      </c>
      <c r="K3" s="84"/>
      <c r="L3" s="85"/>
    </row>
    <row r="4" spans="2:12" ht="17" thickBot="1">
      <c r="B4" s="81"/>
      <c r="C4" s="82"/>
      <c r="D4" s="2" t="s">
        <v>5</v>
      </c>
      <c r="E4" s="2" t="s">
        <v>6</v>
      </c>
      <c r="F4" s="2" t="s">
        <v>7</v>
      </c>
      <c r="G4" s="2" t="s">
        <v>5</v>
      </c>
      <c r="H4" s="2" t="s">
        <v>6</v>
      </c>
      <c r="I4" s="2" t="s">
        <v>7</v>
      </c>
      <c r="J4" s="2" t="s">
        <v>5</v>
      </c>
      <c r="K4" s="2" t="s">
        <v>6</v>
      </c>
      <c r="L4" s="2" t="s">
        <v>7</v>
      </c>
    </row>
    <row r="5" spans="2:12" ht="17" thickBot="1">
      <c r="B5" s="75" t="s">
        <v>8</v>
      </c>
      <c r="C5" s="5" t="s">
        <v>9</v>
      </c>
      <c r="D5" s="7">
        <v>6.4000000000000003E-3</v>
      </c>
      <c r="E5" s="7">
        <v>9.7999999999999997E-3</v>
      </c>
      <c r="F5" s="7">
        <v>5.0000000000000001E-3</v>
      </c>
      <c r="G5" s="7">
        <v>0.52200000000000002</v>
      </c>
      <c r="H5" s="7">
        <v>0.39100000000000001</v>
      </c>
      <c r="I5" s="7">
        <v>0.49</v>
      </c>
      <c r="J5" s="8">
        <v>0.58099999999999996</v>
      </c>
      <c r="K5" s="9">
        <v>0.44500000000000001</v>
      </c>
      <c r="L5" s="10">
        <v>0.42399999999999999</v>
      </c>
    </row>
    <row r="6" spans="2:12" ht="17" thickBot="1">
      <c r="B6" s="76"/>
      <c r="C6" s="5" t="s">
        <v>10</v>
      </c>
      <c r="D6" s="7">
        <v>4.1000000000000003E-3</v>
      </c>
      <c r="E6" s="7">
        <v>8.0999999999999996E-3</v>
      </c>
      <c r="F6" s="7">
        <v>2.8E-3</v>
      </c>
      <c r="G6" s="7">
        <v>0.94799999999999995</v>
      </c>
      <c r="H6" s="7">
        <v>0.95499999999999996</v>
      </c>
      <c r="I6" s="7">
        <v>0.92400000000000004</v>
      </c>
      <c r="J6" s="8">
        <v>0.94399999999999995</v>
      </c>
      <c r="K6" s="9">
        <v>0.93100000000000005</v>
      </c>
      <c r="L6" s="10">
        <v>0.89900000000000002</v>
      </c>
    </row>
    <row r="7" spans="2:12" ht="17" thickBot="1">
      <c r="B7" s="75" t="s">
        <v>11</v>
      </c>
      <c r="C7" s="5" t="s">
        <v>9</v>
      </c>
      <c r="D7" s="7">
        <v>3.8E-3</v>
      </c>
      <c r="E7" s="7">
        <v>5.3E-3</v>
      </c>
      <c r="F7" s="7">
        <v>3.8999999999999998E-3</v>
      </c>
      <c r="G7" s="7">
        <v>0.23799999999999999</v>
      </c>
      <c r="H7" s="7">
        <v>0.21299999999999999</v>
      </c>
      <c r="I7" s="7">
        <v>0.23200000000000001</v>
      </c>
      <c r="J7" s="8">
        <v>0.14899999999999999</v>
      </c>
      <c r="K7" s="9">
        <v>0.113</v>
      </c>
      <c r="L7" s="10">
        <v>9.9400000000000002E-2</v>
      </c>
    </row>
    <row r="8" spans="2:12" ht="17" thickBot="1">
      <c r="B8" s="76"/>
      <c r="C8" s="5" t="s">
        <v>10</v>
      </c>
      <c r="D8" s="7">
        <v>1.8E-3</v>
      </c>
      <c r="E8" s="7">
        <v>6.1999999999999998E-3</v>
      </c>
      <c r="F8" s="7">
        <v>2.8999999999999998E-3</v>
      </c>
      <c r="G8" s="7">
        <v>0.755</v>
      </c>
      <c r="H8" s="7">
        <v>0.79100000000000004</v>
      </c>
      <c r="I8" s="7">
        <v>0.68400000000000005</v>
      </c>
      <c r="J8" s="8">
        <v>0.41799999999999998</v>
      </c>
      <c r="K8" s="9">
        <v>0.502</v>
      </c>
      <c r="L8" s="10">
        <v>0.35399999999999998</v>
      </c>
    </row>
    <row r="9" spans="2:12" ht="17" thickBot="1">
      <c r="B9" s="75" t="s">
        <v>12</v>
      </c>
      <c r="C9" s="5" t="s">
        <v>9</v>
      </c>
      <c r="D9" s="7">
        <v>3.8E-3</v>
      </c>
      <c r="E9" s="7">
        <v>8.3000000000000001E-3</v>
      </c>
      <c r="F9" s="7">
        <v>4.4000000000000003E-3</v>
      </c>
      <c r="G9" s="7">
        <v>0.35499999999999998</v>
      </c>
      <c r="H9" s="7">
        <v>0.26300000000000001</v>
      </c>
      <c r="I9" s="7">
        <v>0.34</v>
      </c>
      <c r="J9" s="8">
        <v>0.35199999999999998</v>
      </c>
      <c r="K9" s="9">
        <v>0.255</v>
      </c>
      <c r="L9" s="10">
        <v>0.26200000000000001</v>
      </c>
    </row>
    <row r="10" spans="2:12" ht="17" thickBot="1">
      <c r="B10" s="76"/>
      <c r="C10" s="5" t="s">
        <v>10</v>
      </c>
      <c r="D10" s="7">
        <v>1.5E-3</v>
      </c>
      <c r="E10" s="7">
        <v>4.1999999999999997E-3</v>
      </c>
      <c r="F10" s="7">
        <v>2.8E-3</v>
      </c>
      <c r="G10" s="7">
        <v>0.78600000000000003</v>
      </c>
      <c r="H10" s="7">
        <v>0.84199999999999997</v>
      </c>
      <c r="I10" s="7">
        <v>0.72199999999999998</v>
      </c>
      <c r="J10" s="8">
        <v>0.79100000000000004</v>
      </c>
      <c r="K10" s="9">
        <v>0.84199999999999997</v>
      </c>
      <c r="L10" s="10">
        <v>0.67900000000000005</v>
      </c>
    </row>
    <row r="11" spans="2:12" ht="17" thickBot="1">
      <c r="B11" s="4" t="s">
        <v>13</v>
      </c>
      <c r="C11" s="5" t="s">
        <v>9</v>
      </c>
      <c r="D11" s="12">
        <v>1.0699999999999999E-2</v>
      </c>
      <c r="E11" s="12">
        <v>1.17E-2</v>
      </c>
      <c r="F11" s="12">
        <v>8.0000000000000002E-3</v>
      </c>
      <c r="G11" s="12">
        <v>7.2400000000000006E-2</v>
      </c>
      <c r="H11" s="12">
        <v>6.9400000000000003E-2</v>
      </c>
      <c r="I11" s="12">
        <v>7.0199999999999999E-2</v>
      </c>
      <c r="J11" s="13">
        <v>1.8800000000000001E-2</v>
      </c>
      <c r="K11" s="14">
        <v>1.7299999999999999E-2</v>
      </c>
      <c r="L11" s="15">
        <v>2.1299999999999999E-2</v>
      </c>
    </row>
    <row r="12" spans="2:12" ht="17" thickBot="1">
      <c r="B12" s="11" t="s">
        <v>14</v>
      </c>
      <c r="C12" s="5" t="s">
        <v>10</v>
      </c>
      <c r="D12" s="12">
        <v>7.1999999999999998E-3</v>
      </c>
      <c r="E12" s="12">
        <v>7.6E-3</v>
      </c>
      <c r="F12" s="12">
        <v>7.1999999999999998E-3</v>
      </c>
      <c r="G12" s="12">
        <v>0.157</v>
      </c>
      <c r="H12" s="12">
        <v>0.16500000000000001</v>
      </c>
      <c r="I12" s="12">
        <v>0.16800000000000001</v>
      </c>
      <c r="J12" s="13">
        <v>1.47E-2</v>
      </c>
      <c r="K12" s="14">
        <v>1.78E-2</v>
      </c>
      <c r="L12" s="15">
        <v>2.0899999999999998E-2</v>
      </c>
    </row>
    <row r="13" spans="2:12" ht="17" thickBot="1">
      <c r="B13" s="4" t="s">
        <v>15</v>
      </c>
      <c r="C13" s="5" t="s">
        <v>9</v>
      </c>
      <c r="D13" s="12">
        <v>1.0999999999999999E-2</v>
      </c>
      <c r="E13" s="12">
        <v>8.2000000000000007E-3</v>
      </c>
      <c r="F13" s="12">
        <v>9.4000000000000004E-3</v>
      </c>
      <c r="G13" s="12">
        <v>0.14299999999999999</v>
      </c>
      <c r="H13" s="12">
        <v>0.13500000000000001</v>
      </c>
      <c r="I13" s="12">
        <v>0.13300000000000001</v>
      </c>
      <c r="J13" s="13">
        <v>6.4000000000000001E-2</v>
      </c>
      <c r="K13" s="14">
        <v>6.0199999999999997E-2</v>
      </c>
      <c r="L13" s="15">
        <v>6.7900000000000002E-2</v>
      </c>
    </row>
    <row r="14" spans="2:12" ht="17" thickBot="1">
      <c r="B14" s="11" t="s">
        <v>16</v>
      </c>
      <c r="C14" s="5" t="s">
        <v>10</v>
      </c>
      <c r="D14" s="12">
        <v>7.4999999999999997E-3</v>
      </c>
      <c r="E14" s="12">
        <v>7.0000000000000001E-3</v>
      </c>
      <c r="F14" s="12">
        <v>5.1999999999999998E-3</v>
      </c>
      <c r="G14" s="12">
        <v>0.47199999999999998</v>
      </c>
      <c r="H14" s="12">
        <v>0.45900000000000002</v>
      </c>
      <c r="I14" s="12">
        <v>0.44900000000000001</v>
      </c>
      <c r="J14" s="13">
        <v>0.14199999999999999</v>
      </c>
      <c r="K14" s="14">
        <v>0.14099999999999999</v>
      </c>
      <c r="L14" s="15">
        <v>0.14499999999999999</v>
      </c>
    </row>
    <row r="15" spans="2:12" ht="17" thickBot="1">
      <c r="B15" s="75" t="s">
        <v>17</v>
      </c>
      <c r="C15" s="5" t="s">
        <v>9</v>
      </c>
      <c r="D15" s="7">
        <v>3.0000000000000001E-3</v>
      </c>
      <c r="E15" s="7">
        <v>2.5999999999999999E-3</v>
      </c>
      <c r="F15" s="7">
        <v>2.5000000000000001E-3</v>
      </c>
      <c r="G15" s="7">
        <v>8.8300000000000003E-2</v>
      </c>
      <c r="H15" s="7">
        <v>9.1600000000000001E-2</v>
      </c>
      <c r="I15" s="7">
        <v>6.2E-2</v>
      </c>
      <c r="J15" s="8">
        <v>9.3399999999999997E-2</v>
      </c>
      <c r="K15" s="9">
        <v>8.6499999999999994E-2</v>
      </c>
      <c r="L15" s="10">
        <v>6.3E-2</v>
      </c>
    </row>
    <row r="16" spans="2:12" ht="17" thickBot="1">
      <c r="B16" s="76"/>
      <c r="C16" s="5" t="s">
        <v>10</v>
      </c>
      <c r="D16" s="7">
        <v>3.0999999999999999E-3</v>
      </c>
      <c r="E16" s="7">
        <v>3.0000000000000001E-3</v>
      </c>
      <c r="F16" s="7">
        <v>3.5999999999999999E-3</v>
      </c>
      <c r="G16" s="7">
        <v>0.20499999999999999</v>
      </c>
      <c r="H16" s="7">
        <v>0.20499999999999999</v>
      </c>
      <c r="I16" s="7">
        <v>0.14000000000000001</v>
      </c>
      <c r="J16" s="8">
        <v>0.25600000000000001</v>
      </c>
      <c r="K16" s="9">
        <v>0.23</v>
      </c>
      <c r="L16" s="10">
        <v>0.16800000000000001</v>
      </c>
    </row>
    <row r="17" spans="2:12" ht="17" thickBot="1">
      <c r="B17" s="77" t="s">
        <v>18</v>
      </c>
      <c r="C17" s="5" t="s">
        <v>9</v>
      </c>
      <c r="D17" s="7">
        <v>4.4999999999999997E-3</v>
      </c>
      <c r="E17" s="7">
        <v>5.7999999999999996E-3</v>
      </c>
      <c r="F17" s="7">
        <v>4.1999999999999997E-3</v>
      </c>
      <c r="G17" s="7">
        <v>4.1200000000000001E-2</v>
      </c>
      <c r="H17" s="7">
        <v>4.8099999999999997E-2</v>
      </c>
      <c r="I17" s="7">
        <v>2.69E-2</v>
      </c>
      <c r="J17" s="8">
        <v>0.30099999999999999</v>
      </c>
      <c r="K17" s="9">
        <v>0.22</v>
      </c>
      <c r="L17" s="10">
        <v>0.21299999999999999</v>
      </c>
    </row>
    <row r="18" spans="2:12" ht="17" thickBot="1">
      <c r="B18" s="78"/>
      <c r="C18" s="5" t="s">
        <v>10</v>
      </c>
      <c r="D18" s="7">
        <v>2.3999999999999998E-3</v>
      </c>
      <c r="E18" s="7">
        <v>2.8E-3</v>
      </c>
      <c r="F18" s="7">
        <v>2.8E-3</v>
      </c>
      <c r="G18" s="7">
        <v>0.125</v>
      </c>
      <c r="H18" s="7">
        <v>0.14199999999999999</v>
      </c>
      <c r="I18" s="7">
        <v>8.5599999999999996E-2</v>
      </c>
      <c r="J18" s="8">
        <v>0.55000000000000004</v>
      </c>
      <c r="K18" s="9">
        <v>0.624</v>
      </c>
      <c r="L18" s="10">
        <v>0.47799999999999998</v>
      </c>
    </row>
    <row r="19" spans="2:12" ht="17" thickBot="1">
      <c r="B19" s="16" t="s">
        <v>18</v>
      </c>
      <c r="C19" s="5" t="s">
        <v>9</v>
      </c>
      <c r="D19" s="7">
        <v>3.5999999999999999E-3</v>
      </c>
      <c r="E19" s="7">
        <v>6.7999999999999996E-3</v>
      </c>
      <c r="F19" s="7">
        <v>2.5999999999999999E-3</v>
      </c>
      <c r="G19" s="7">
        <v>7.9600000000000004E-2</v>
      </c>
      <c r="H19" s="7">
        <v>6.9199999999999998E-2</v>
      </c>
      <c r="I19" s="7">
        <v>7.2900000000000006E-2</v>
      </c>
      <c r="J19" s="8">
        <v>0.13800000000000001</v>
      </c>
      <c r="K19" s="9">
        <v>0.112</v>
      </c>
      <c r="L19" s="10">
        <v>9.0999999999999998E-2</v>
      </c>
    </row>
    <row r="20" spans="2:12" ht="17" thickBot="1">
      <c r="B20" s="11" t="s">
        <v>19</v>
      </c>
      <c r="C20" s="5" t="s">
        <v>10</v>
      </c>
      <c r="D20" s="7">
        <v>5.3E-3</v>
      </c>
      <c r="E20" s="7">
        <v>3.5000000000000001E-3</v>
      </c>
      <c r="F20" s="7">
        <v>3.2000000000000002E-3</v>
      </c>
      <c r="G20" s="7">
        <v>0.21</v>
      </c>
      <c r="H20" s="7">
        <v>0.28799999999999998</v>
      </c>
      <c r="I20" s="7">
        <v>0.17100000000000001</v>
      </c>
      <c r="J20" s="8">
        <v>0.25900000000000001</v>
      </c>
      <c r="K20" s="9">
        <v>0.30399999999999999</v>
      </c>
      <c r="L20" s="10">
        <v>0.222</v>
      </c>
    </row>
    <row r="21" spans="2:12" ht="17" thickBot="1">
      <c r="B21" s="4" t="s">
        <v>20</v>
      </c>
      <c r="C21" s="5" t="s">
        <v>9</v>
      </c>
      <c r="D21" s="7">
        <v>4.1000000000000003E-3</v>
      </c>
      <c r="E21" s="7">
        <v>6.7999999999999996E-3</v>
      </c>
      <c r="F21" s="7">
        <v>4.1999999999999997E-3</v>
      </c>
      <c r="G21" s="7">
        <v>1.52E-2</v>
      </c>
      <c r="H21" s="7">
        <v>1.54E-2</v>
      </c>
      <c r="I21" s="7">
        <v>1.0500000000000001E-2</v>
      </c>
      <c r="J21" s="8">
        <v>2.3800000000000002E-2</v>
      </c>
      <c r="K21" s="9">
        <v>1.8800000000000001E-2</v>
      </c>
      <c r="L21" s="10">
        <v>1.7399999999999999E-2</v>
      </c>
    </row>
    <row r="22" spans="2:12" ht="17" thickBot="1">
      <c r="B22" s="17" t="s">
        <v>21</v>
      </c>
      <c r="C22" s="2" t="s">
        <v>10</v>
      </c>
      <c r="D22" s="18">
        <v>1.4E-3</v>
      </c>
      <c r="E22" s="18">
        <v>4.7000000000000002E-3</v>
      </c>
      <c r="F22" s="18">
        <v>2.5000000000000001E-3</v>
      </c>
      <c r="G22" s="18">
        <v>3.49E-2</v>
      </c>
      <c r="H22" s="18">
        <v>3.0599999999999999E-2</v>
      </c>
      <c r="I22" s="18">
        <v>1.66E-2</v>
      </c>
      <c r="J22" s="19">
        <v>7.0900000000000005E-2</v>
      </c>
      <c r="K22" s="20">
        <v>6.4000000000000001E-2</v>
      </c>
      <c r="L22" s="21">
        <v>3.7199999999999997E-2</v>
      </c>
    </row>
    <row r="23" spans="2:12" ht="17" thickTop="1"/>
  </sheetData>
  <mergeCells count="9">
    <mergeCell ref="G3:I3"/>
    <mergeCell ref="J3:L3"/>
    <mergeCell ref="B5:B6"/>
    <mergeCell ref="B7:B8"/>
    <mergeCell ref="B9:B10"/>
    <mergeCell ref="B15:B16"/>
    <mergeCell ref="B17:B18"/>
    <mergeCell ref="B3:C4"/>
    <mergeCell ref="D3:F3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A90E8-2D3B-F34D-B1C3-F7E312BC49BF}">
  <dimension ref="B2:K88"/>
  <sheetViews>
    <sheetView workbookViewId="0">
      <selection activeCell="K3" sqref="K3:K4"/>
    </sheetView>
  </sheetViews>
  <sheetFormatPr baseColWidth="10" defaultRowHeight="16"/>
  <cols>
    <col min="2" max="2" width="16.1640625" customWidth="1"/>
  </cols>
  <sheetData>
    <row r="2" spans="2:11" ht="17" thickBot="1"/>
    <row r="3" spans="2:11">
      <c r="B3" s="88"/>
      <c r="C3" s="86" t="s">
        <v>51</v>
      </c>
      <c r="D3" s="86" t="s">
        <v>52</v>
      </c>
      <c r="E3" s="90" t="s">
        <v>18</v>
      </c>
      <c r="F3" s="86" t="s">
        <v>53</v>
      </c>
      <c r="G3" s="90" t="s">
        <v>54</v>
      </c>
      <c r="H3" s="86" t="s">
        <v>55</v>
      </c>
      <c r="I3" s="86" t="s">
        <v>57</v>
      </c>
      <c r="J3" s="86" t="s">
        <v>276</v>
      </c>
      <c r="K3" s="86" t="s">
        <v>278</v>
      </c>
    </row>
    <row r="4" spans="2:11" ht="17" thickBot="1">
      <c r="B4" s="89"/>
      <c r="C4" s="87"/>
      <c r="D4" s="87"/>
      <c r="E4" s="91"/>
      <c r="F4" s="87"/>
      <c r="G4" s="91"/>
      <c r="H4" s="87"/>
      <c r="I4" s="87"/>
      <c r="J4" s="87"/>
      <c r="K4" s="87"/>
    </row>
    <row r="5" spans="2:11" ht="17" thickBot="1">
      <c r="B5" s="22" t="s">
        <v>22</v>
      </c>
      <c r="C5" s="23" t="s">
        <v>23</v>
      </c>
      <c r="D5" s="23" t="s">
        <v>24</v>
      </c>
      <c r="E5" s="23" t="s">
        <v>25</v>
      </c>
      <c r="F5" s="23" t="s">
        <v>26</v>
      </c>
      <c r="G5" s="23" t="s">
        <v>27</v>
      </c>
      <c r="H5" s="23" t="s">
        <v>28</v>
      </c>
      <c r="I5" s="23" t="s">
        <v>29</v>
      </c>
      <c r="J5" s="23" t="s">
        <v>30</v>
      </c>
      <c r="K5" s="23" t="s">
        <v>31</v>
      </c>
    </row>
    <row r="6" spans="2:11" ht="17" thickBot="1">
      <c r="B6" s="25" t="s">
        <v>35</v>
      </c>
      <c r="C6" s="26">
        <v>31432</v>
      </c>
      <c r="D6" s="26">
        <v>55180</v>
      </c>
      <c r="E6" s="26">
        <v>93067</v>
      </c>
      <c r="F6" s="26">
        <v>105878</v>
      </c>
      <c r="G6" s="26">
        <v>101818</v>
      </c>
      <c r="H6" s="26">
        <v>8394</v>
      </c>
      <c r="I6" s="26">
        <v>100693</v>
      </c>
      <c r="J6" s="26">
        <v>8870</v>
      </c>
      <c r="K6" s="26">
        <v>88503</v>
      </c>
    </row>
    <row r="7" spans="2:11" ht="17" thickBot="1">
      <c r="B7" s="27" t="s">
        <v>36</v>
      </c>
      <c r="C7" s="28">
        <v>1937</v>
      </c>
      <c r="D7" s="28">
        <v>20024</v>
      </c>
      <c r="E7" s="28">
        <v>2568</v>
      </c>
      <c r="F7" s="28">
        <v>3232</v>
      </c>
      <c r="G7" s="28">
        <v>2941</v>
      </c>
      <c r="H7" s="24">
        <v>448</v>
      </c>
      <c r="I7" s="28">
        <v>2774</v>
      </c>
      <c r="J7" s="28">
        <v>1238</v>
      </c>
      <c r="K7" s="28">
        <v>5897</v>
      </c>
    </row>
    <row r="8" spans="2:11" ht="17" thickBot="1">
      <c r="B8" s="27" t="s">
        <v>37</v>
      </c>
      <c r="C8" s="24">
        <v>995</v>
      </c>
      <c r="D8" s="28">
        <v>1479</v>
      </c>
      <c r="E8" s="28">
        <v>1067</v>
      </c>
      <c r="F8" s="28">
        <v>1769</v>
      </c>
      <c r="G8" s="28">
        <v>1298</v>
      </c>
      <c r="H8" s="24">
        <v>115</v>
      </c>
      <c r="I8" s="28">
        <v>1856</v>
      </c>
      <c r="J8" s="28">
        <v>1030</v>
      </c>
      <c r="K8" s="28">
        <v>2775</v>
      </c>
    </row>
    <row r="9" spans="2:11" ht="17" thickBot="1">
      <c r="B9" s="27" t="s">
        <v>38</v>
      </c>
      <c r="C9" s="28">
        <v>34364</v>
      </c>
      <c r="D9" s="28">
        <v>76683</v>
      </c>
      <c r="E9" s="28">
        <v>96702</v>
      </c>
      <c r="F9" s="28">
        <v>110879</v>
      </c>
      <c r="G9" s="28">
        <v>106057</v>
      </c>
      <c r="H9" s="28">
        <v>8957</v>
      </c>
      <c r="I9" s="28">
        <v>105323</v>
      </c>
      <c r="J9" s="28">
        <v>11138</v>
      </c>
      <c r="K9" s="28">
        <v>97175</v>
      </c>
    </row>
    <row r="10" spans="2:11" ht="17" thickBot="1">
      <c r="B10" s="27" t="s">
        <v>39</v>
      </c>
      <c r="C10" s="28">
        <v>77978</v>
      </c>
      <c r="D10" s="28">
        <v>206128</v>
      </c>
      <c r="E10" s="28">
        <v>301112</v>
      </c>
      <c r="F10" s="28">
        <v>251745</v>
      </c>
      <c r="G10" s="28">
        <v>420030</v>
      </c>
      <c r="H10" s="28">
        <v>286559</v>
      </c>
      <c r="I10" s="28">
        <v>374315</v>
      </c>
      <c r="J10" s="28">
        <v>557118</v>
      </c>
      <c r="K10" s="28">
        <v>1022402</v>
      </c>
    </row>
    <row r="11" spans="2:11" ht="17" thickBot="1">
      <c r="B11" s="27" t="s">
        <v>40</v>
      </c>
      <c r="C11" s="29">
        <v>0.45760000000000001</v>
      </c>
      <c r="D11" s="29">
        <v>0.3856</v>
      </c>
      <c r="E11" s="29">
        <v>0.32790000000000002</v>
      </c>
      <c r="F11" s="29">
        <v>0.4521</v>
      </c>
      <c r="G11" s="29">
        <v>0.25769999999999998</v>
      </c>
      <c r="H11" s="29">
        <v>3.1699999999999999E-2</v>
      </c>
      <c r="I11" s="29">
        <v>0.28820000000000001</v>
      </c>
      <c r="J11" s="29">
        <v>2.1700000000000001E-2</v>
      </c>
      <c r="K11" s="29">
        <v>9.8100000000000007E-2</v>
      </c>
    </row>
    <row r="12" spans="2:11" ht="17" thickBot="1">
      <c r="B12" s="22" t="s">
        <v>41</v>
      </c>
      <c r="C12" s="23" t="s">
        <v>42</v>
      </c>
      <c r="D12" s="23" t="s">
        <v>43</v>
      </c>
      <c r="E12" s="23" t="s">
        <v>44</v>
      </c>
      <c r="F12" s="23" t="s">
        <v>45</v>
      </c>
      <c r="G12" s="23" t="s">
        <v>46</v>
      </c>
      <c r="H12" s="23" t="s">
        <v>47</v>
      </c>
      <c r="I12" s="23" t="s">
        <v>48</v>
      </c>
      <c r="J12" s="23" t="s">
        <v>49</v>
      </c>
      <c r="K12" s="23" t="s">
        <v>50</v>
      </c>
    </row>
    <row r="13" spans="2:11" ht="17" thickBot="1">
      <c r="B13" s="25" t="s">
        <v>35</v>
      </c>
      <c r="C13" s="26">
        <v>60016</v>
      </c>
      <c r="D13" s="26">
        <v>107035</v>
      </c>
      <c r="E13" s="26">
        <v>103259</v>
      </c>
      <c r="F13" s="26">
        <v>141968</v>
      </c>
      <c r="G13" s="26">
        <v>16166</v>
      </c>
      <c r="H13" s="26">
        <v>119665</v>
      </c>
      <c r="I13" s="26">
        <v>65835</v>
      </c>
      <c r="J13" s="26">
        <v>7875</v>
      </c>
      <c r="K13" s="26">
        <v>35613</v>
      </c>
    </row>
    <row r="14" spans="2:11" ht="17" thickBot="1">
      <c r="B14" s="27" t="s">
        <v>36</v>
      </c>
      <c r="C14" s="28">
        <v>3667</v>
      </c>
      <c r="D14" s="28">
        <v>21432</v>
      </c>
      <c r="E14" s="28">
        <v>2874</v>
      </c>
      <c r="F14" s="28">
        <v>3402</v>
      </c>
      <c r="G14" s="24">
        <v>524</v>
      </c>
      <c r="H14" s="28">
        <v>1724</v>
      </c>
      <c r="I14" s="28">
        <v>2695</v>
      </c>
      <c r="J14" s="24">
        <v>548</v>
      </c>
      <c r="K14" s="28">
        <v>2149</v>
      </c>
    </row>
    <row r="15" spans="2:11" ht="17" thickBot="1">
      <c r="B15" s="27" t="s">
        <v>37</v>
      </c>
      <c r="C15" s="24">
        <v>959</v>
      </c>
      <c r="D15" s="28">
        <v>3615</v>
      </c>
      <c r="E15" s="28">
        <v>1222</v>
      </c>
      <c r="F15" s="24">
        <v>793</v>
      </c>
      <c r="G15" s="24">
        <v>212</v>
      </c>
      <c r="H15" s="24">
        <v>430</v>
      </c>
      <c r="I15" s="24">
        <v>668</v>
      </c>
      <c r="J15" s="24">
        <v>178</v>
      </c>
      <c r="K15" s="28">
        <v>2397</v>
      </c>
    </row>
    <row r="16" spans="2:11" ht="17" thickBot="1">
      <c r="B16" s="27" t="s">
        <v>38</v>
      </c>
      <c r="C16" s="28">
        <v>64642</v>
      </c>
      <c r="D16" s="28">
        <v>132082</v>
      </c>
      <c r="E16" s="28">
        <v>107355</v>
      </c>
      <c r="F16" s="28">
        <v>146163</v>
      </c>
      <c r="G16" s="28">
        <v>16902</v>
      </c>
      <c r="H16" s="28">
        <v>121819</v>
      </c>
      <c r="I16" s="28">
        <v>69198</v>
      </c>
      <c r="J16" s="28">
        <v>8601</v>
      </c>
      <c r="K16" s="28">
        <v>40159</v>
      </c>
    </row>
    <row r="17" spans="2:11" ht="17" thickBot="1">
      <c r="B17" s="27" t="s">
        <v>39</v>
      </c>
      <c r="C17" s="28">
        <v>186791</v>
      </c>
      <c r="D17" s="28">
        <v>238984</v>
      </c>
      <c r="E17" s="28">
        <v>285096</v>
      </c>
      <c r="F17" s="28">
        <v>267170</v>
      </c>
      <c r="G17" s="28">
        <v>315225</v>
      </c>
      <c r="H17" s="28">
        <v>575712</v>
      </c>
      <c r="I17" s="28">
        <v>657258</v>
      </c>
      <c r="J17" s="28">
        <v>837082</v>
      </c>
      <c r="K17" s="28">
        <v>1018233</v>
      </c>
    </row>
    <row r="18" spans="2:11" ht="17" thickBot="1">
      <c r="B18" s="27" t="s">
        <v>40</v>
      </c>
      <c r="C18" s="29">
        <v>0.35120000000000001</v>
      </c>
      <c r="D18" s="29">
        <v>0.56510000000000005</v>
      </c>
      <c r="E18" s="29">
        <v>0.38190000000000002</v>
      </c>
      <c r="F18" s="29">
        <v>0.55210000000000004</v>
      </c>
      <c r="G18" s="29">
        <v>5.4199999999999998E-2</v>
      </c>
      <c r="H18" s="29">
        <v>0.21249999999999999</v>
      </c>
      <c r="I18" s="29">
        <v>0.1069</v>
      </c>
      <c r="J18" s="29">
        <v>1.0500000000000001E-2</v>
      </c>
      <c r="K18" s="29">
        <v>4.1799999999999997E-2</v>
      </c>
    </row>
    <row r="19" spans="2:11" ht="17" thickBot="1">
      <c r="B19" s="22" t="s">
        <v>58</v>
      </c>
      <c r="C19" s="23" t="s">
        <v>59</v>
      </c>
      <c r="D19" s="23" t="s">
        <v>60</v>
      </c>
      <c r="E19" s="23" t="s">
        <v>61</v>
      </c>
      <c r="F19" s="23" t="s">
        <v>62</v>
      </c>
      <c r="G19" s="23" t="s">
        <v>63</v>
      </c>
      <c r="H19" s="23" t="s">
        <v>64</v>
      </c>
      <c r="I19" s="23" t="s">
        <v>65</v>
      </c>
      <c r="J19" s="23" t="s">
        <v>66</v>
      </c>
      <c r="K19" s="23" t="s">
        <v>67</v>
      </c>
    </row>
    <row r="20" spans="2:11" ht="17" thickBot="1">
      <c r="B20" s="25" t="s">
        <v>35</v>
      </c>
      <c r="C20" s="26">
        <v>199133</v>
      </c>
      <c r="D20" s="26">
        <v>111607</v>
      </c>
      <c r="E20" s="26">
        <v>158388</v>
      </c>
      <c r="F20" s="26">
        <v>156044</v>
      </c>
      <c r="G20" s="26">
        <v>334917</v>
      </c>
      <c r="H20" s="26">
        <v>11710</v>
      </c>
      <c r="I20" s="26">
        <v>52285</v>
      </c>
      <c r="J20" s="26">
        <v>13410</v>
      </c>
      <c r="K20" s="26">
        <v>110603</v>
      </c>
    </row>
    <row r="21" spans="2:11" ht="17" thickBot="1">
      <c r="B21" s="27" t="s">
        <v>36</v>
      </c>
      <c r="C21" s="28">
        <v>11288</v>
      </c>
      <c r="D21" s="28">
        <v>111911</v>
      </c>
      <c r="E21" s="28">
        <v>4280</v>
      </c>
      <c r="F21" s="28">
        <v>10743</v>
      </c>
      <c r="G21" s="28">
        <v>11707</v>
      </c>
      <c r="H21" s="24">
        <v>926</v>
      </c>
      <c r="I21" s="28">
        <v>1317</v>
      </c>
      <c r="J21" s="28">
        <v>1481</v>
      </c>
      <c r="K21" s="28">
        <v>6570</v>
      </c>
    </row>
    <row r="22" spans="2:11" ht="17" thickBot="1">
      <c r="B22" s="27" t="s">
        <v>37</v>
      </c>
      <c r="C22" s="28">
        <v>3732</v>
      </c>
      <c r="D22" s="28">
        <v>7947</v>
      </c>
      <c r="E22" s="28">
        <v>2322</v>
      </c>
      <c r="F22" s="28">
        <v>2539</v>
      </c>
      <c r="G22" s="28">
        <v>4418</v>
      </c>
      <c r="H22" s="24">
        <v>305</v>
      </c>
      <c r="I22" s="28">
        <v>1599</v>
      </c>
      <c r="J22" s="24">
        <v>502</v>
      </c>
      <c r="K22" s="28">
        <v>6534</v>
      </c>
    </row>
    <row r="23" spans="2:11" ht="17" thickBot="1">
      <c r="B23" s="27" t="s">
        <v>38</v>
      </c>
      <c r="C23" s="28">
        <v>214153</v>
      </c>
      <c r="D23" s="28">
        <v>231465</v>
      </c>
      <c r="E23" s="28">
        <v>164990</v>
      </c>
      <c r="F23" s="28">
        <v>169326</v>
      </c>
      <c r="G23" s="28">
        <v>351042</v>
      </c>
      <c r="H23" s="28">
        <v>12941</v>
      </c>
      <c r="I23" s="28">
        <v>55201</v>
      </c>
      <c r="J23" s="28">
        <v>15393</v>
      </c>
      <c r="K23" s="28">
        <v>123707</v>
      </c>
    </row>
    <row r="24" spans="2:11" ht="17" thickBot="1">
      <c r="B24" s="27" t="s">
        <v>39</v>
      </c>
      <c r="C24" s="28">
        <v>365937</v>
      </c>
      <c r="D24" s="28">
        <v>403205</v>
      </c>
      <c r="E24" s="28">
        <v>431451</v>
      </c>
      <c r="F24" s="28">
        <v>444240</v>
      </c>
      <c r="G24" s="28">
        <v>469393</v>
      </c>
      <c r="H24" s="28">
        <v>625100</v>
      </c>
      <c r="I24" s="28">
        <v>89449</v>
      </c>
      <c r="J24" s="28">
        <v>607062</v>
      </c>
      <c r="K24" s="28">
        <v>832003</v>
      </c>
    </row>
    <row r="25" spans="2:11" ht="17" thickBot="1">
      <c r="B25" s="27" t="s">
        <v>40</v>
      </c>
      <c r="C25" s="29">
        <v>0.59650000000000003</v>
      </c>
      <c r="D25" s="29">
        <v>0.59330000000000005</v>
      </c>
      <c r="E25" s="29">
        <v>0.38829999999999998</v>
      </c>
      <c r="F25" s="29">
        <v>0.38840000000000002</v>
      </c>
      <c r="G25" s="29">
        <v>0.7581</v>
      </c>
      <c r="H25" s="29">
        <v>2.1100000000000001E-2</v>
      </c>
      <c r="I25" s="29">
        <v>0.62070000000000003</v>
      </c>
      <c r="J25" s="29">
        <v>2.6100000000000002E-2</v>
      </c>
      <c r="K25" s="29">
        <v>0.1487</v>
      </c>
    </row>
    <row r="26" spans="2:11" ht="17" thickBot="1">
      <c r="B26" s="22" t="s">
        <v>68</v>
      </c>
      <c r="C26" s="23" t="s">
        <v>69</v>
      </c>
      <c r="D26" s="23" t="s">
        <v>70</v>
      </c>
      <c r="E26" s="23" t="s">
        <v>71</v>
      </c>
      <c r="F26" s="23" t="s">
        <v>72</v>
      </c>
      <c r="G26" s="23" t="s">
        <v>73</v>
      </c>
      <c r="H26" s="23" t="s">
        <v>74</v>
      </c>
      <c r="I26" s="23" t="s">
        <v>75</v>
      </c>
      <c r="J26" s="23" t="s">
        <v>76</v>
      </c>
      <c r="K26" s="23" t="s">
        <v>77</v>
      </c>
    </row>
    <row r="27" spans="2:11" ht="17" thickBot="1">
      <c r="B27" s="25" t="s">
        <v>35</v>
      </c>
      <c r="C27" s="26">
        <v>81876</v>
      </c>
      <c r="D27" s="26">
        <v>94034</v>
      </c>
      <c r="E27" s="26">
        <v>200543</v>
      </c>
      <c r="F27" s="26">
        <v>151098</v>
      </c>
      <c r="G27" s="26">
        <v>142214</v>
      </c>
      <c r="H27" s="26">
        <v>2362</v>
      </c>
      <c r="I27" s="26">
        <v>117332</v>
      </c>
      <c r="J27" s="30">
        <v>809</v>
      </c>
      <c r="K27" s="30">
        <v>480</v>
      </c>
    </row>
    <row r="28" spans="2:11" ht="17" thickBot="1">
      <c r="B28" s="27" t="s">
        <v>36</v>
      </c>
      <c r="C28" s="28">
        <v>4251</v>
      </c>
      <c r="D28" s="28">
        <v>17635</v>
      </c>
      <c r="E28" s="28">
        <v>7522</v>
      </c>
      <c r="F28" s="28">
        <v>3497</v>
      </c>
      <c r="G28" s="28">
        <v>5653</v>
      </c>
      <c r="H28" s="24">
        <v>83</v>
      </c>
      <c r="I28" s="28">
        <v>3249</v>
      </c>
      <c r="J28" s="24">
        <v>40</v>
      </c>
      <c r="K28" s="24">
        <v>52</v>
      </c>
    </row>
    <row r="29" spans="2:11" ht="17" thickBot="1">
      <c r="B29" s="27" t="s">
        <v>37</v>
      </c>
      <c r="C29" s="28">
        <v>2688</v>
      </c>
      <c r="D29" s="28">
        <v>4512</v>
      </c>
      <c r="E29" s="28">
        <v>3507</v>
      </c>
      <c r="F29" s="28">
        <v>2362</v>
      </c>
      <c r="G29" s="28">
        <v>2649</v>
      </c>
      <c r="H29" s="24">
        <v>68</v>
      </c>
      <c r="I29" s="28">
        <v>2412</v>
      </c>
      <c r="J29" s="24">
        <v>29</v>
      </c>
      <c r="K29" s="24">
        <v>69</v>
      </c>
    </row>
    <row r="30" spans="2:11" ht="17" thickBot="1">
      <c r="B30" s="27" t="s">
        <v>38</v>
      </c>
      <c r="C30" s="28">
        <v>88815</v>
      </c>
      <c r="D30" s="28">
        <v>116181</v>
      </c>
      <c r="E30" s="28">
        <v>211572</v>
      </c>
      <c r="F30" s="28">
        <v>156957</v>
      </c>
      <c r="G30" s="28">
        <v>150516</v>
      </c>
      <c r="H30" s="28">
        <v>2513</v>
      </c>
      <c r="I30" s="28">
        <v>122993</v>
      </c>
      <c r="J30" s="24">
        <v>878</v>
      </c>
      <c r="K30" s="24">
        <v>601</v>
      </c>
    </row>
    <row r="31" spans="2:11" ht="17" thickBot="1">
      <c r="B31" s="27" t="s">
        <v>39</v>
      </c>
      <c r="C31" s="28">
        <v>162766</v>
      </c>
      <c r="D31" s="28">
        <v>190773</v>
      </c>
      <c r="E31" s="28">
        <v>439942</v>
      </c>
      <c r="F31" s="28">
        <v>189802</v>
      </c>
      <c r="G31" s="28">
        <v>222350</v>
      </c>
      <c r="H31" s="28">
        <v>227039</v>
      </c>
      <c r="I31" s="28">
        <v>194554</v>
      </c>
      <c r="J31" s="28">
        <v>250368</v>
      </c>
      <c r="K31" s="28">
        <v>1096184</v>
      </c>
    </row>
    <row r="32" spans="2:11" ht="17" thickBot="1">
      <c r="B32" s="27" t="s">
        <v>40</v>
      </c>
      <c r="C32" s="29">
        <v>0.55830000000000002</v>
      </c>
      <c r="D32" s="29">
        <v>0.62470000000000003</v>
      </c>
      <c r="E32" s="29">
        <v>0.48880000000000001</v>
      </c>
      <c r="F32" s="29">
        <v>0.83530000000000004</v>
      </c>
      <c r="G32" s="29">
        <v>0.68799999999999994</v>
      </c>
      <c r="H32" s="29">
        <v>1.12E-2</v>
      </c>
      <c r="I32" s="29">
        <v>0.63829999999999998</v>
      </c>
      <c r="J32" s="29">
        <v>3.5000000000000001E-3</v>
      </c>
      <c r="K32" s="29">
        <v>5.9999999999999995E-4</v>
      </c>
    </row>
    <row r="33" spans="2:11" ht="17" thickBot="1">
      <c r="B33" s="22" t="s">
        <v>78</v>
      </c>
      <c r="C33" s="23" t="s">
        <v>79</v>
      </c>
      <c r="D33" s="23" t="s">
        <v>80</v>
      </c>
      <c r="E33" s="23" t="s">
        <v>81</v>
      </c>
      <c r="F33" s="23" t="s">
        <v>82</v>
      </c>
      <c r="G33" s="23" t="s">
        <v>83</v>
      </c>
      <c r="H33" s="23" t="s">
        <v>84</v>
      </c>
      <c r="I33" s="23" t="s">
        <v>85</v>
      </c>
      <c r="J33" s="23" t="s">
        <v>86</v>
      </c>
      <c r="K33" s="23" t="s">
        <v>87</v>
      </c>
    </row>
    <row r="34" spans="2:11" ht="17" thickBot="1">
      <c r="B34" s="25" t="s">
        <v>35</v>
      </c>
      <c r="C34" s="26">
        <v>65936</v>
      </c>
      <c r="D34" s="26">
        <v>7937</v>
      </c>
      <c r="E34" s="26">
        <v>312829</v>
      </c>
      <c r="F34" s="26">
        <v>102993</v>
      </c>
      <c r="G34" s="26">
        <v>583001</v>
      </c>
      <c r="H34" s="26">
        <v>2069</v>
      </c>
      <c r="I34" s="26">
        <v>488593</v>
      </c>
      <c r="J34" s="26">
        <v>3337</v>
      </c>
      <c r="K34" s="26">
        <v>33010</v>
      </c>
    </row>
    <row r="35" spans="2:11" ht="17" thickBot="1">
      <c r="B35" s="27" t="s">
        <v>36</v>
      </c>
      <c r="C35" s="28">
        <v>8646</v>
      </c>
      <c r="D35" s="28">
        <v>1226</v>
      </c>
      <c r="E35" s="28">
        <v>4817</v>
      </c>
      <c r="F35" s="28">
        <v>10728</v>
      </c>
      <c r="G35" s="28">
        <v>25112</v>
      </c>
      <c r="H35" s="24">
        <v>130</v>
      </c>
      <c r="I35" s="28">
        <v>17982</v>
      </c>
      <c r="J35" s="24">
        <v>511</v>
      </c>
      <c r="K35" s="28">
        <v>4083</v>
      </c>
    </row>
    <row r="36" spans="2:11" ht="17" thickBot="1">
      <c r="B36" s="27" t="s">
        <v>37</v>
      </c>
      <c r="C36" s="28">
        <v>1070</v>
      </c>
      <c r="D36" s="28">
        <v>1041</v>
      </c>
      <c r="E36" s="28">
        <v>1184</v>
      </c>
      <c r="F36" s="24">
        <v>992</v>
      </c>
      <c r="G36" s="28">
        <v>1606</v>
      </c>
      <c r="H36" s="24">
        <v>16</v>
      </c>
      <c r="I36" s="28">
        <v>2549</v>
      </c>
      <c r="J36" s="24">
        <v>93</v>
      </c>
      <c r="K36" s="28">
        <v>1518</v>
      </c>
    </row>
    <row r="37" spans="2:11" ht="17" thickBot="1">
      <c r="B37" s="27" t="s">
        <v>38</v>
      </c>
      <c r="C37" s="28">
        <v>75652</v>
      </c>
      <c r="D37" s="28">
        <v>10204</v>
      </c>
      <c r="E37" s="28">
        <v>318830</v>
      </c>
      <c r="F37" s="28">
        <v>114713</v>
      </c>
      <c r="G37" s="28">
        <v>609719</v>
      </c>
      <c r="H37" s="28">
        <v>2215</v>
      </c>
      <c r="I37" s="28">
        <v>509124</v>
      </c>
      <c r="J37" s="28">
        <v>3941</v>
      </c>
      <c r="K37" s="28">
        <v>38611</v>
      </c>
    </row>
    <row r="38" spans="2:11" ht="17" thickBot="1">
      <c r="B38" s="27" t="s">
        <v>39</v>
      </c>
      <c r="C38" s="28">
        <v>128776</v>
      </c>
      <c r="D38" s="28">
        <v>15015</v>
      </c>
      <c r="E38" s="28">
        <v>612460</v>
      </c>
      <c r="F38" s="28">
        <v>241898</v>
      </c>
      <c r="G38" s="28">
        <v>1010964</v>
      </c>
      <c r="H38" s="28">
        <v>420384</v>
      </c>
      <c r="I38" s="28">
        <v>833489</v>
      </c>
      <c r="J38" s="28">
        <v>676877</v>
      </c>
      <c r="K38" s="28">
        <v>940160</v>
      </c>
    </row>
    <row r="39" spans="2:11" ht="17" thickBot="1">
      <c r="B39" s="27" t="s">
        <v>40</v>
      </c>
      <c r="C39" s="29">
        <v>0.60089999999999999</v>
      </c>
      <c r="D39" s="29">
        <v>0.6946</v>
      </c>
      <c r="E39" s="29">
        <v>0.52429999999999999</v>
      </c>
      <c r="F39" s="29">
        <v>0.4864</v>
      </c>
      <c r="G39" s="29">
        <v>0.60740000000000005</v>
      </c>
      <c r="H39" s="29">
        <v>5.3E-3</v>
      </c>
      <c r="I39" s="29">
        <v>0.61609999999999998</v>
      </c>
      <c r="J39" s="29">
        <v>6.0000000000000001E-3</v>
      </c>
      <c r="K39" s="29">
        <v>4.2200000000000001E-2</v>
      </c>
    </row>
    <row r="40" spans="2:11" ht="17" thickBot="1">
      <c r="B40" s="22" t="s">
        <v>88</v>
      </c>
      <c r="C40" s="23" t="s">
        <v>89</v>
      </c>
      <c r="D40" s="23" t="s">
        <v>90</v>
      </c>
      <c r="E40" s="23" t="s">
        <v>91</v>
      </c>
      <c r="F40" s="23" t="s">
        <v>92</v>
      </c>
      <c r="G40" s="23" t="s">
        <v>93</v>
      </c>
      <c r="H40" s="23" t="s">
        <v>94</v>
      </c>
      <c r="I40" s="23" t="s">
        <v>95</v>
      </c>
      <c r="J40" s="23" t="s">
        <v>96</v>
      </c>
      <c r="K40" s="23" t="s">
        <v>97</v>
      </c>
    </row>
    <row r="41" spans="2:11" ht="17" thickBot="1">
      <c r="B41" s="25" t="s">
        <v>35</v>
      </c>
      <c r="C41" s="26">
        <v>348849</v>
      </c>
      <c r="D41" s="26">
        <v>141830</v>
      </c>
      <c r="E41" s="26">
        <v>267630</v>
      </c>
      <c r="F41" s="26">
        <v>181733</v>
      </c>
      <c r="G41" s="26">
        <v>351860</v>
      </c>
      <c r="H41" s="26">
        <v>104950</v>
      </c>
      <c r="I41" s="26">
        <v>418688</v>
      </c>
      <c r="J41" s="26">
        <v>1632</v>
      </c>
      <c r="K41" s="30">
        <v>604</v>
      </c>
    </row>
    <row r="42" spans="2:11" ht="17" thickBot="1">
      <c r="B42" s="27" t="s">
        <v>36</v>
      </c>
      <c r="C42" s="28">
        <v>24126</v>
      </c>
      <c r="D42" s="28">
        <v>25477</v>
      </c>
      <c r="E42" s="28">
        <v>8012</v>
      </c>
      <c r="F42" s="28">
        <v>5016</v>
      </c>
      <c r="G42" s="28">
        <v>11719</v>
      </c>
      <c r="H42" s="28">
        <v>2340</v>
      </c>
      <c r="I42" s="28">
        <v>12125</v>
      </c>
      <c r="J42" s="24">
        <v>97</v>
      </c>
      <c r="K42" s="24">
        <v>109</v>
      </c>
    </row>
    <row r="43" spans="2:11" ht="17" thickBot="1">
      <c r="B43" s="27" t="s">
        <v>37</v>
      </c>
      <c r="C43" s="28">
        <v>4386</v>
      </c>
      <c r="D43" s="28">
        <v>2348</v>
      </c>
      <c r="E43" s="28">
        <v>1411</v>
      </c>
      <c r="F43" s="28">
        <v>1520</v>
      </c>
      <c r="G43" s="28">
        <v>3335</v>
      </c>
      <c r="H43" s="24">
        <v>961</v>
      </c>
      <c r="I43" s="28">
        <v>3309</v>
      </c>
      <c r="J43" s="24">
        <v>83</v>
      </c>
      <c r="K43" s="24">
        <v>56</v>
      </c>
    </row>
    <row r="44" spans="2:11" ht="17" thickBot="1">
      <c r="B44" s="27" t="s">
        <v>38</v>
      </c>
      <c r="C44" s="28">
        <v>377361</v>
      </c>
      <c r="D44" s="28">
        <v>169655</v>
      </c>
      <c r="E44" s="28">
        <v>277053</v>
      </c>
      <c r="F44" s="28">
        <v>188269</v>
      </c>
      <c r="G44" s="28">
        <v>366914</v>
      </c>
      <c r="H44" s="28">
        <v>108251</v>
      </c>
      <c r="I44" s="28">
        <v>434122</v>
      </c>
      <c r="J44" s="28">
        <v>1812</v>
      </c>
      <c r="K44" s="24">
        <v>769</v>
      </c>
    </row>
    <row r="45" spans="2:11" ht="17" thickBot="1">
      <c r="B45" s="27" t="s">
        <v>39</v>
      </c>
      <c r="C45" s="28">
        <v>608969</v>
      </c>
      <c r="D45" s="28">
        <v>336053</v>
      </c>
      <c r="E45" s="28">
        <v>387537</v>
      </c>
      <c r="F45" s="28">
        <v>578824</v>
      </c>
      <c r="G45" s="28">
        <v>581813</v>
      </c>
      <c r="H45" s="28">
        <v>734591</v>
      </c>
      <c r="I45" s="28">
        <v>882475</v>
      </c>
      <c r="J45" s="28">
        <v>378984</v>
      </c>
      <c r="K45" s="28">
        <v>986395</v>
      </c>
    </row>
    <row r="46" spans="2:11" ht="17" thickBot="1">
      <c r="B46" s="27" t="s">
        <v>40</v>
      </c>
      <c r="C46" s="29">
        <v>0.63449999999999995</v>
      </c>
      <c r="D46" s="29">
        <v>0.53069999999999995</v>
      </c>
      <c r="E46" s="29">
        <v>0.72070000000000001</v>
      </c>
      <c r="F46" s="29">
        <v>0.32929999999999998</v>
      </c>
      <c r="G46" s="29">
        <v>0.64049999999999996</v>
      </c>
      <c r="H46" s="29">
        <v>0.14979999999999999</v>
      </c>
      <c r="I46" s="29">
        <v>0.50160000000000005</v>
      </c>
      <c r="J46" s="29">
        <v>4.7999999999999996E-3</v>
      </c>
      <c r="K46" s="29">
        <v>8.0000000000000004E-4</v>
      </c>
    </row>
    <row r="47" spans="2:11" ht="17" thickBot="1">
      <c r="B47" s="22" t="s">
        <v>98</v>
      </c>
      <c r="C47" s="23" t="s">
        <v>99</v>
      </c>
      <c r="D47" s="23" t="s">
        <v>100</v>
      </c>
      <c r="E47" s="23" t="s">
        <v>101</v>
      </c>
      <c r="F47" s="23" t="s">
        <v>102</v>
      </c>
      <c r="G47" s="23" t="s">
        <v>103</v>
      </c>
      <c r="H47" s="23" t="s">
        <v>104</v>
      </c>
      <c r="I47" s="23" t="s">
        <v>105</v>
      </c>
      <c r="J47" s="23" t="s">
        <v>106</v>
      </c>
      <c r="K47" s="23" t="s">
        <v>107</v>
      </c>
    </row>
    <row r="48" spans="2:11" ht="17" thickBot="1">
      <c r="B48" s="25" t="s">
        <v>35</v>
      </c>
      <c r="C48" s="26">
        <v>117782</v>
      </c>
      <c r="D48" s="26">
        <v>132017</v>
      </c>
      <c r="E48" s="26">
        <v>212502</v>
      </c>
      <c r="F48" s="26">
        <v>54172</v>
      </c>
      <c r="G48" s="26">
        <v>48961</v>
      </c>
      <c r="H48" s="26">
        <v>7522</v>
      </c>
      <c r="I48" s="26">
        <v>102449</v>
      </c>
      <c r="J48" s="26">
        <v>3427</v>
      </c>
      <c r="K48" s="26">
        <v>17043</v>
      </c>
    </row>
    <row r="49" spans="2:11" ht="17" thickBot="1">
      <c r="B49" s="27" t="s">
        <v>36</v>
      </c>
      <c r="C49" s="28">
        <v>8204</v>
      </c>
      <c r="D49" s="28">
        <v>21909</v>
      </c>
      <c r="E49" s="28">
        <v>8191</v>
      </c>
      <c r="F49" s="28">
        <v>2129</v>
      </c>
      <c r="G49" s="28">
        <v>1815</v>
      </c>
      <c r="H49" s="24">
        <v>476</v>
      </c>
      <c r="I49" s="28">
        <v>4061</v>
      </c>
      <c r="J49" s="24">
        <v>132</v>
      </c>
      <c r="K49" s="24">
        <v>423</v>
      </c>
    </row>
    <row r="50" spans="2:11" ht="17" thickBot="1">
      <c r="B50" s="27" t="s">
        <v>37</v>
      </c>
      <c r="C50" s="28">
        <v>2282</v>
      </c>
      <c r="D50" s="28">
        <v>5079</v>
      </c>
      <c r="E50" s="28">
        <v>2438</v>
      </c>
      <c r="F50" s="28">
        <v>1232</v>
      </c>
      <c r="G50" s="28">
        <v>1290</v>
      </c>
      <c r="H50" s="24">
        <v>34</v>
      </c>
      <c r="I50" s="28">
        <v>1245</v>
      </c>
      <c r="J50" s="24">
        <v>78</v>
      </c>
      <c r="K50" s="24">
        <v>301</v>
      </c>
    </row>
    <row r="51" spans="2:11" ht="17" thickBot="1">
      <c r="B51" s="27" t="s">
        <v>38</v>
      </c>
      <c r="C51" s="28">
        <v>128268</v>
      </c>
      <c r="D51" s="28">
        <v>159005</v>
      </c>
      <c r="E51" s="28">
        <v>223131</v>
      </c>
      <c r="F51" s="28">
        <v>57533</v>
      </c>
      <c r="G51" s="28">
        <v>52066</v>
      </c>
      <c r="H51" s="28">
        <v>8032</v>
      </c>
      <c r="I51" s="28">
        <v>107755</v>
      </c>
      <c r="J51" s="28">
        <v>3637</v>
      </c>
      <c r="K51" s="28">
        <v>17767</v>
      </c>
    </row>
    <row r="52" spans="2:11" ht="17" thickBot="1">
      <c r="B52" s="27" t="s">
        <v>39</v>
      </c>
      <c r="C52" s="28">
        <v>168356</v>
      </c>
      <c r="D52" s="28">
        <v>210061</v>
      </c>
      <c r="E52" s="28">
        <v>325045</v>
      </c>
      <c r="F52" s="28">
        <v>77030</v>
      </c>
      <c r="G52" s="28">
        <v>464131</v>
      </c>
      <c r="H52" s="28">
        <v>413855</v>
      </c>
      <c r="I52" s="28">
        <v>479046</v>
      </c>
      <c r="J52" s="28">
        <v>464675</v>
      </c>
      <c r="K52" s="28">
        <v>877446</v>
      </c>
    </row>
    <row r="53" spans="2:11" ht="17" thickBot="1">
      <c r="B53" s="27" t="s">
        <v>40</v>
      </c>
      <c r="C53" s="29">
        <v>0.77539999999999998</v>
      </c>
      <c r="D53" s="29">
        <v>0.79259999999999997</v>
      </c>
      <c r="E53" s="29">
        <v>0.69389999999999996</v>
      </c>
      <c r="F53" s="29">
        <v>0.7661</v>
      </c>
      <c r="G53" s="29">
        <v>0.115</v>
      </c>
      <c r="H53" s="29">
        <v>1.9400000000000001E-2</v>
      </c>
      <c r="I53" s="29">
        <v>0.2278</v>
      </c>
      <c r="J53" s="29">
        <v>7.9000000000000008E-3</v>
      </c>
      <c r="K53" s="29">
        <v>2.07E-2</v>
      </c>
    </row>
    <row r="54" spans="2:11" ht="17" thickBot="1">
      <c r="B54" s="22" t="s">
        <v>108</v>
      </c>
      <c r="C54" s="23" t="s">
        <v>109</v>
      </c>
      <c r="D54" s="23" t="s">
        <v>110</v>
      </c>
      <c r="E54" s="23" t="s">
        <v>111</v>
      </c>
      <c r="F54" s="23" t="s">
        <v>112</v>
      </c>
      <c r="G54" s="23" t="s">
        <v>113</v>
      </c>
      <c r="H54" s="23" t="s">
        <v>114</v>
      </c>
      <c r="I54" s="23" t="s">
        <v>115</v>
      </c>
      <c r="J54" s="23" t="s">
        <v>116</v>
      </c>
      <c r="K54" s="23" t="s">
        <v>117</v>
      </c>
    </row>
    <row r="55" spans="2:11" ht="17" thickBot="1">
      <c r="B55" s="25" t="s">
        <v>35</v>
      </c>
      <c r="C55" s="26">
        <v>156712</v>
      </c>
      <c r="D55" s="26">
        <v>61808</v>
      </c>
      <c r="E55" s="26">
        <v>57043</v>
      </c>
      <c r="F55" s="26">
        <v>181503</v>
      </c>
      <c r="G55" s="26">
        <v>120950</v>
      </c>
      <c r="H55" s="26">
        <v>1142</v>
      </c>
      <c r="I55" s="26">
        <v>77769</v>
      </c>
      <c r="J55" s="30">
        <v>450</v>
      </c>
      <c r="K55" s="26">
        <v>14937</v>
      </c>
    </row>
    <row r="56" spans="2:11" ht="17" thickBot="1">
      <c r="B56" s="27" t="s">
        <v>36</v>
      </c>
      <c r="C56" s="28">
        <v>7354</v>
      </c>
      <c r="D56" s="28">
        <v>54236</v>
      </c>
      <c r="E56" s="28">
        <v>3001</v>
      </c>
      <c r="F56" s="28">
        <v>5072</v>
      </c>
      <c r="G56" s="28">
        <v>5124</v>
      </c>
      <c r="H56" s="24">
        <v>154</v>
      </c>
      <c r="I56" s="28">
        <v>3647</v>
      </c>
      <c r="J56" s="24">
        <v>81</v>
      </c>
      <c r="K56" s="28">
        <v>1482</v>
      </c>
    </row>
    <row r="57" spans="2:11" ht="17" thickBot="1">
      <c r="B57" s="27" t="s">
        <v>37</v>
      </c>
      <c r="C57" s="28">
        <v>2455</v>
      </c>
      <c r="D57" s="28">
        <v>8002</v>
      </c>
      <c r="E57" s="24">
        <v>998</v>
      </c>
      <c r="F57" s="28">
        <v>3393</v>
      </c>
      <c r="G57" s="28">
        <v>2472</v>
      </c>
      <c r="H57" s="24">
        <v>50</v>
      </c>
      <c r="I57" s="28">
        <v>1935</v>
      </c>
      <c r="J57" s="24">
        <v>81</v>
      </c>
      <c r="K57" s="28">
        <v>1319</v>
      </c>
    </row>
    <row r="58" spans="2:11" ht="17" thickBot="1">
      <c r="B58" s="27" t="s">
        <v>38</v>
      </c>
      <c r="C58" s="28">
        <v>166521</v>
      </c>
      <c r="D58" s="28">
        <v>124046</v>
      </c>
      <c r="E58" s="28">
        <v>61042</v>
      </c>
      <c r="F58" s="28">
        <v>189968</v>
      </c>
      <c r="G58" s="28">
        <v>128546</v>
      </c>
      <c r="H58" s="28">
        <v>1346</v>
      </c>
      <c r="I58" s="28">
        <v>83351</v>
      </c>
      <c r="J58" s="24">
        <v>612</v>
      </c>
      <c r="K58" s="28">
        <v>17738</v>
      </c>
    </row>
    <row r="59" spans="2:11" ht="17" thickBot="1">
      <c r="B59" s="27" t="s">
        <v>39</v>
      </c>
      <c r="C59" s="28">
        <v>247947</v>
      </c>
      <c r="D59" s="28">
        <v>221862</v>
      </c>
      <c r="E59" s="28">
        <v>140112</v>
      </c>
      <c r="F59" s="28">
        <v>253113</v>
      </c>
      <c r="G59" s="28">
        <v>443065</v>
      </c>
      <c r="H59" s="28">
        <v>517562</v>
      </c>
      <c r="I59" s="28">
        <v>470329</v>
      </c>
      <c r="J59" s="28">
        <v>374053</v>
      </c>
      <c r="K59" s="28">
        <v>732791</v>
      </c>
    </row>
    <row r="60" spans="2:11" ht="17" thickBot="1">
      <c r="B60" s="27" t="s">
        <v>40</v>
      </c>
      <c r="C60" s="29">
        <v>0.67889999999999995</v>
      </c>
      <c r="D60" s="29">
        <v>0.57350000000000001</v>
      </c>
      <c r="E60" s="29">
        <v>0.441</v>
      </c>
      <c r="F60" s="29">
        <v>0.75700000000000001</v>
      </c>
      <c r="G60" s="29">
        <v>0.29299999999999998</v>
      </c>
      <c r="H60" s="29">
        <v>2.5999999999999999E-3</v>
      </c>
      <c r="I60" s="29">
        <v>0.18049999999999999</v>
      </c>
      <c r="J60" s="29">
        <v>1.6999999999999999E-3</v>
      </c>
      <c r="K60" s="29">
        <v>2.5600000000000001E-2</v>
      </c>
    </row>
    <row r="61" spans="2:11" ht="17" thickBot="1">
      <c r="B61" s="22" t="s">
        <v>118</v>
      </c>
      <c r="C61" s="23" t="s">
        <v>119</v>
      </c>
      <c r="D61" s="23" t="s">
        <v>120</v>
      </c>
      <c r="E61" s="23" t="s">
        <v>121</v>
      </c>
      <c r="F61" s="23" t="s">
        <v>122</v>
      </c>
      <c r="G61" s="23" t="s">
        <v>123</v>
      </c>
      <c r="H61" s="23" t="s">
        <v>124</v>
      </c>
      <c r="I61" s="23" t="s">
        <v>125</v>
      </c>
      <c r="J61" s="23" t="s">
        <v>126</v>
      </c>
      <c r="K61" s="23" t="s">
        <v>127</v>
      </c>
    </row>
    <row r="62" spans="2:11" ht="17" thickBot="1">
      <c r="B62" s="25" t="s">
        <v>35</v>
      </c>
      <c r="C62" s="26">
        <v>201637</v>
      </c>
      <c r="D62" s="26">
        <v>87791</v>
      </c>
      <c r="E62" s="26">
        <v>192697</v>
      </c>
      <c r="F62" s="26">
        <v>188937</v>
      </c>
      <c r="G62" s="26">
        <v>44629</v>
      </c>
      <c r="H62" s="26">
        <v>22150</v>
      </c>
      <c r="I62" s="26">
        <v>119758</v>
      </c>
      <c r="J62" s="26">
        <v>1451</v>
      </c>
      <c r="K62" s="30">
        <v>623</v>
      </c>
    </row>
    <row r="63" spans="2:11" ht="17" thickBot="1">
      <c r="B63" s="27" t="s">
        <v>36</v>
      </c>
      <c r="C63" s="28">
        <v>8806</v>
      </c>
      <c r="D63" s="28">
        <v>12641</v>
      </c>
      <c r="E63" s="28">
        <v>6120</v>
      </c>
      <c r="F63" s="28">
        <v>5884</v>
      </c>
      <c r="G63" s="28">
        <v>1225</v>
      </c>
      <c r="H63" s="24">
        <v>586</v>
      </c>
      <c r="I63" s="28">
        <v>3095</v>
      </c>
      <c r="J63" s="24">
        <v>90</v>
      </c>
      <c r="K63" s="24">
        <v>87</v>
      </c>
    </row>
    <row r="64" spans="2:11" ht="17" thickBot="1">
      <c r="B64" s="27" t="s">
        <v>37</v>
      </c>
      <c r="C64" s="28">
        <v>3096</v>
      </c>
      <c r="D64" s="28">
        <v>3479</v>
      </c>
      <c r="E64" s="24">
        <v>879</v>
      </c>
      <c r="F64" s="28">
        <v>1837</v>
      </c>
      <c r="G64" s="24">
        <v>465</v>
      </c>
      <c r="H64" s="24">
        <v>311</v>
      </c>
      <c r="I64" s="28">
        <v>1654</v>
      </c>
      <c r="J64" s="24">
        <v>29</v>
      </c>
      <c r="K64" s="24">
        <v>225</v>
      </c>
    </row>
    <row r="65" spans="2:11" ht="17" thickBot="1">
      <c r="B65" s="27" t="s">
        <v>38</v>
      </c>
      <c r="C65" s="28">
        <v>213539</v>
      </c>
      <c r="D65" s="28">
        <v>103911</v>
      </c>
      <c r="E65" s="28">
        <v>199696</v>
      </c>
      <c r="F65" s="28">
        <v>196658</v>
      </c>
      <c r="G65" s="28">
        <v>46319</v>
      </c>
      <c r="H65" s="28">
        <v>23047</v>
      </c>
      <c r="I65" s="28">
        <v>124507</v>
      </c>
      <c r="J65" s="28">
        <v>1570</v>
      </c>
      <c r="K65" s="24">
        <v>935</v>
      </c>
    </row>
    <row r="66" spans="2:11" ht="17" thickBot="1">
      <c r="B66" s="27" t="s">
        <v>39</v>
      </c>
      <c r="C66" s="28">
        <v>291403</v>
      </c>
      <c r="D66" s="28">
        <v>167910</v>
      </c>
      <c r="E66" s="28">
        <v>510336</v>
      </c>
      <c r="F66" s="28">
        <v>320056</v>
      </c>
      <c r="G66" s="28">
        <v>228080</v>
      </c>
      <c r="H66" s="28">
        <v>279785</v>
      </c>
      <c r="I66" s="28">
        <v>432876</v>
      </c>
      <c r="J66" s="28">
        <v>395994</v>
      </c>
      <c r="K66" s="28">
        <v>746605</v>
      </c>
    </row>
    <row r="67" spans="2:11" ht="17" thickBot="1">
      <c r="B67" s="27" t="s">
        <v>40</v>
      </c>
      <c r="C67" s="29">
        <v>0.7399</v>
      </c>
      <c r="D67" s="29">
        <v>0.63100000000000001</v>
      </c>
      <c r="E67" s="29">
        <v>0.39269999999999999</v>
      </c>
      <c r="F67" s="29">
        <v>0.61929999999999996</v>
      </c>
      <c r="G67" s="29">
        <v>0.20669999999999999</v>
      </c>
      <c r="H67" s="29">
        <v>8.2799999999999999E-2</v>
      </c>
      <c r="I67" s="29">
        <v>0.29060000000000002</v>
      </c>
      <c r="J67" s="29">
        <v>4.0000000000000001E-3</v>
      </c>
      <c r="K67" s="29">
        <v>1.5E-3</v>
      </c>
    </row>
    <row r="68" spans="2:11" ht="17" thickBot="1">
      <c r="B68" s="22" t="s">
        <v>133</v>
      </c>
      <c r="C68" s="23" t="s">
        <v>134</v>
      </c>
      <c r="D68" s="23" t="s">
        <v>135</v>
      </c>
      <c r="E68" s="23" t="s">
        <v>136</v>
      </c>
      <c r="F68" s="23" t="s">
        <v>137</v>
      </c>
      <c r="G68" s="23" t="s">
        <v>138</v>
      </c>
      <c r="H68" s="23" t="s">
        <v>139</v>
      </c>
      <c r="I68" s="23" t="s">
        <v>140</v>
      </c>
      <c r="J68" s="23" t="s">
        <v>141</v>
      </c>
      <c r="K68" s="23" t="s">
        <v>142</v>
      </c>
    </row>
    <row r="69" spans="2:11" ht="17" thickBot="1">
      <c r="B69" s="25" t="s">
        <v>35</v>
      </c>
      <c r="C69" s="26">
        <v>356047</v>
      </c>
      <c r="D69" s="26">
        <v>252943</v>
      </c>
      <c r="E69" s="26">
        <v>316498</v>
      </c>
      <c r="F69" s="26">
        <v>183265</v>
      </c>
      <c r="G69" s="26">
        <v>253284</v>
      </c>
      <c r="H69" s="26">
        <v>188032</v>
      </c>
      <c r="I69" s="26">
        <v>203986</v>
      </c>
      <c r="J69" s="26">
        <v>1598</v>
      </c>
      <c r="K69" s="26">
        <v>2677</v>
      </c>
    </row>
    <row r="70" spans="2:11" ht="17" thickBot="1">
      <c r="B70" s="27" t="s">
        <v>36</v>
      </c>
      <c r="C70" s="28">
        <v>25600</v>
      </c>
      <c r="D70" s="28">
        <v>52719</v>
      </c>
      <c r="E70" s="28">
        <v>16413</v>
      </c>
      <c r="F70" s="28">
        <v>10525</v>
      </c>
      <c r="G70" s="28">
        <v>14469</v>
      </c>
      <c r="H70" s="28">
        <v>5250</v>
      </c>
      <c r="I70" s="28">
        <v>9707</v>
      </c>
      <c r="J70" s="24">
        <v>369</v>
      </c>
      <c r="K70" s="24">
        <v>688</v>
      </c>
    </row>
    <row r="71" spans="2:11" ht="17" thickBot="1">
      <c r="B71" s="27" t="s">
        <v>37</v>
      </c>
      <c r="C71" s="28">
        <v>6735</v>
      </c>
      <c r="D71" s="28">
        <v>7762</v>
      </c>
      <c r="E71" s="28">
        <v>5513</v>
      </c>
      <c r="F71" s="28">
        <v>3499</v>
      </c>
      <c r="G71" s="28">
        <v>4288</v>
      </c>
      <c r="H71" s="28">
        <v>2575</v>
      </c>
      <c r="I71" s="28">
        <v>4137</v>
      </c>
      <c r="J71" s="24">
        <v>480</v>
      </c>
      <c r="K71" s="24">
        <v>479</v>
      </c>
    </row>
    <row r="72" spans="2:11" ht="17" thickBot="1">
      <c r="B72" s="27" t="s">
        <v>38</v>
      </c>
      <c r="C72" s="28">
        <v>388382</v>
      </c>
      <c r="D72" s="28">
        <v>313424</v>
      </c>
      <c r="E72" s="28">
        <v>338424</v>
      </c>
      <c r="F72" s="28">
        <v>197289</v>
      </c>
      <c r="G72" s="28">
        <v>272041</v>
      </c>
      <c r="H72" s="28">
        <v>195857</v>
      </c>
      <c r="I72" s="28">
        <v>217830</v>
      </c>
      <c r="J72" s="28">
        <v>2447</v>
      </c>
      <c r="K72" s="28">
        <v>3844</v>
      </c>
    </row>
    <row r="73" spans="2:11" ht="17" thickBot="1">
      <c r="B73" s="27" t="s">
        <v>39</v>
      </c>
      <c r="C73" s="28">
        <v>499352</v>
      </c>
      <c r="D73" s="28">
        <v>443316</v>
      </c>
      <c r="E73" s="28">
        <v>576377</v>
      </c>
      <c r="F73" s="28">
        <v>411496</v>
      </c>
      <c r="G73" s="28">
        <v>613250</v>
      </c>
      <c r="H73" s="28">
        <v>598112</v>
      </c>
      <c r="I73" s="28">
        <v>398889</v>
      </c>
      <c r="J73" s="28">
        <v>749043</v>
      </c>
      <c r="K73" s="28">
        <v>792736</v>
      </c>
    </row>
    <row r="74" spans="2:11" ht="17" thickBot="1">
      <c r="B74" s="27" t="s">
        <v>40</v>
      </c>
      <c r="C74" s="29">
        <v>0.78759999999999997</v>
      </c>
      <c r="D74" s="29">
        <v>0.71779999999999999</v>
      </c>
      <c r="E74" s="29">
        <v>0.59499999999999997</v>
      </c>
      <c r="F74" s="29">
        <v>0.48659999999999998</v>
      </c>
      <c r="G74" s="29">
        <v>0.45029999999999998</v>
      </c>
      <c r="H74" s="29">
        <v>0.33090000000000003</v>
      </c>
      <c r="I74" s="29">
        <v>0.55159999999999998</v>
      </c>
      <c r="J74" s="29">
        <v>3.5000000000000001E-3</v>
      </c>
      <c r="K74" s="29">
        <v>5.5999999999999999E-3</v>
      </c>
    </row>
    <row r="75" spans="2:11" ht="17" thickBot="1">
      <c r="B75" s="22" t="s">
        <v>143</v>
      </c>
      <c r="C75" s="23" t="s">
        <v>144</v>
      </c>
      <c r="D75" s="23" t="s">
        <v>145</v>
      </c>
      <c r="E75" s="23" t="s">
        <v>146</v>
      </c>
      <c r="F75" s="23" t="s">
        <v>147</v>
      </c>
      <c r="G75" s="23" t="s">
        <v>148</v>
      </c>
      <c r="H75" s="23" t="s">
        <v>149</v>
      </c>
      <c r="I75" s="23" t="s">
        <v>150</v>
      </c>
      <c r="J75" s="23" t="s">
        <v>151</v>
      </c>
      <c r="K75" s="23" t="s">
        <v>152</v>
      </c>
    </row>
    <row r="76" spans="2:11" ht="17" thickBot="1">
      <c r="B76" s="25" t="s">
        <v>35</v>
      </c>
      <c r="C76" s="26">
        <v>522430</v>
      </c>
      <c r="D76" s="26">
        <v>195242</v>
      </c>
      <c r="E76" s="26">
        <v>151326</v>
      </c>
      <c r="F76" s="26">
        <v>250386</v>
      </c>
      <c r="G76" s="26">
        <v>214365</v>
      </c>
      <c r="H76" s="26">
        <v>112983</v>
      </c>
      <c r="I76" s="26">
        <v>279422</v>
      </c>
      <c r="J76" s="26">
        <v>1234</v>
      </c>
      <c r="K76" s="26">
        <v>1959</v>
      </c>
    </row>
    <row r="77" spans="2:11" ht="17" thickBot="1">
      <c r="B77" s="27" t="s">
        <v>36</v>
      </c>
      <c r="C77" s="28">
        <v>22437</v>
      </c>
      <c r="D77" s="28">
        <v>40316</v>
      </c>
      <c r="E77" s="28">
        <v>4899</v>
      </c>
      <c r="F77" s="28">
        <v>8030</v>
      </c>
      <c r="G77" s="28">
        <v>6785</v>
      </c>
      <c r="H77" s="28">
        <v>3725</v>
      </c>
      <c r="I77" s="28">
        <v>9826</v>
      </c>
      <c r="J77" s="24">
        <v>39</v>
      </c>
      <c r="K77" s="24">
        <v>301</v>
      </c>
    </row>
    <row r="78" spans="2:11" ht="17" thickBot="1">
      <c r="B78" s="27" t="s">
        <v>37</v>
      </c>
      <c r="C78" s="28">
        <v>5551</v>
      </c>
      <c r="D78" s="28">
        <v>5588</v>
      </c>
      <c r="E78" s="28">
        <v>3715</v>
      </c>
      <c r="F78" s="28">
        <v>3549</v>
      </c>
      <c r="G78" s="28">
        <v>2790</v>
      </c>
      <c r="H78" s="28">
        <v>2350</v>
      </c>
      <c r="I78" s="28">
        <v>4628</v>
      </c>
      <c r="J78" s="24">
        <v>165</v>
      </c>
      <c r="K78" s="24">
        <v>307</v>
      </c>
    </row>
    <row r="79" spans="2:11" ht="17" thickBot="1">
      <c r="B79" s="27" t="s">
        <v>38</v>
      </c>
      <c r="C79" s="28">
        <v>550418</v>
      </c>
      <c r="D79" s="28">
        <v>241146</v>
      </c>
      <c r="E79" s="28">
        <v>159940</v>
      </c>
      <c r="F79" s="28">
        <v>261965</v>
      </c>
      <c r="G79" s="28">
        <v>223940</v>
      </c>
      <c r="H79" s="28">
        <v>119058</v>
      </c>
      <c r="I79" s="28">
        <v>293876</v>
      </c>
      <c r="J79" s="28">
        <v>1438</v>
      </c>
      <c r="K79" s="28">
        <v>2567</v>
      </c>
    </row>
    <row r="80" spans="2:11" ht="17" thickBot="1">
      <c r="B80" s="27" t="s">
        <v>39</v>
      </c>
      <c r="C80" s="28">
        <v>694274</v>
      </c>
      <c r="D80" s="28">
        <v>413571</v>
      </c>
      <c r="E80" s="28">
        <v>536888</v>
      </c>
      <c r="F80" s="28">
        <v>328494</v>
      </c>
      <c r="G80" s="28">
        <v>448707</v>
      </c>
      <c r="H80" s="28">
        <v>526869</v>
      </c>
      <c r="I80" s="28">
        <v>603158</v>
      </c>
      <c r="J80" s="28">
        <v>655391</v>
      </c>
      <c r="K80" s="28">
        <v>1189541</v>
      </c>
    </row>
    <row r="81" spans="2:11" ht="17" thickBot="1">
      <c r="B81" s="27" t="s">
        <v>40</v>
      </c>
      <c r="C81" s="29">
        <v>0.80149999999999999</v>
      </c>
      <c r="D81" s="29">
        <v>0.59550000000000003</v>
      </c>
      <c r="E81" s="29">
        <v>0.30259999999999998</v>
      </c>
      <c r="F81" s="29">
        <v>0.80669999999999997</v>
      </c>
      <c r="G81" s="29">
        <v>0.50449999999999995</v>
      </c>
      <c r="H81" s="29">
        <v>0.22900000000000001</v>
      </c>
      <c r="I81" s="29">
        <v>0.49419999999999997</v>
      </c>
      <c r="J81" s="29">
        <v>2.3E-3</v>
      </c>
      <c r="K81" s="29">
        <v>2.3999999999999998E-3</v>
      </c>
    </row>
    <row r="82" spans="2:11" ht="17" thickBot="1">
      <c r="B82" s="22" t="s">
        <v>153</v>
      </c>
      <c r="C82" s="23" t="s">
        <v>154</v>
      </c>
      <c r="D82" s="23" t="s">
        <v>155</v>
      </c>
      <c r="E82" s="23" t="s">
        <v>156</v>
      </c>
      <c r="F82" s="23" t="s">
        <v>157</v>
      </c>
      <c r="G82" s="23" t="s">
        <v>158</v>
      </c>
      <c r="H82" s="23" t="s">
        <v>159</v>
      </c>
      <c r="I82" s="23" t="s">
        <v>160</v>
      </c>
      <c r="J82" s="23" t="s">
        <v>161</v>
      </c>
      <c r="K82" s="23" t="s">
        <v>162</v>
      </c>
    </row>
    <row r="83" spans="2:11" ht="17" thickBot="1">
      <c r="B83" s="25" t="s">
        <v>35</v>
      </c>
      <c r="C83" s="26">
        <v>93949</v>
      </c>
      <c r="D83" s="26">
        <v>8513</v>
      </c>
      <c r="E83" s="26">
        <v>27695</v>
      </c>
      <c r="F83" s="26">
        <v>37894</v>
      </c>
      <c r="G83" s="26">
        <v>180091</v>
      </c>
      <c r="H83" s="26">
        <v>1141</v>
      </c>
      <c r="I83" s="26">
        <v>75001</v>
      </c>
      <c r="J83" s="30">
        <v>378</v>
      </c>
      <c r="K83" s="26">
        <v>24362</v>
      </c>
    </row>
    <row r="84" spans="2:11" ht="17" thickBot="1">
      <c r="B84" s="27" t="s">
        <v>36</v>
      </c>
      <c r="C84" s="28">
        <v>5571</v>
      </c>
      <c r="D84" s="28">
        <v>44997</v>
      </c>
      <c r="E84" s="24">
        <v>650</v>
      </c>
      <c r="F84" s="28">
        <v>1199</v>
      </c>
      <c r="G84" s="28">
        <v>6831</v>
      </c>
      <c r="H84" s="24">
        <v>66</v>
      </c>
      <c r="I84" s="28">
        <v>3562</v>
      </c>
      <c r="J84" s="24">
        <v>45</v>
      </c>
      <c r="K84" s="28">
        <v>2052</v>
      </c>
    </row>
    <row r="85" spans="2:11" ht="17" thickBot="1">
      <c r="B85" s="27" t="s">
        <v>37</v>
      </c>
      <c r="C85" s="28">
        <v>2131</v>
      </c>
      <c r="D85" s="24">
        <v>642</v>
      </c>
      <c r="E85" s="24">
        <v>211</v>
      </c>
      <c r="F85" s="24">
        <v>886</v>
      </c>
      <c r="G85" s="28">
        <v>1673</v>
      </c>
      <c r="H85" s="24">
        <v>35</v>
      </c>
      <c r="I85" s="28">
        <v>1456</v>
      </c>
      <c r="J85" s="24">
        <v>36</v>
      </c>
      <c r="K85" s="28">
        <v>1809</v>
      </c>
    </row>
    <row r="86" spans="2:11" ht="17" thickBot="1">
      <c r="B86" s="27" t="s">
        <v>38</v>
      </c>
      <c r="C86" s="28">
        <v>101651</v>
      </c>
      <c r="D86" s="28">
        <v>54152</v>
      </c>
      <c r="E86" s="28">
        <v>28556</v>
      </c>
      <c r="F86" s="28">
        <v>39979</v>
      </c>
      <c r="G86" s="28">
        <v>188595</v>
      </c>
      <c r="H86" s="28">
        <v>1242</v>
      </c>
      <c r="I86" s="28">
        <v>80019</v>
      </c>
      <c r="J86" s="24">
        <v>459</v>
      </c>
      <c r="K86" s="28">
        <v>28223</v>
      </c>
    </row>
    <row r="87" spans="2:11" ht="17" thickBot="1">
      <c r="B87" s="27" t="s">
        <v>39</v>
      </c>
      <c r="C87" s="28">
        <v>123643</v>
      </c>
      <c r="D87" s="28">
        <v>65511</v>
      </c>
      <c r="E87" s="28">
        <v>105249</v>
      </c>
      <c r="F87" s="28">
        <v>48867</v>
      </c>
      <c r="G87" s="28">
        <v>275589</v>
      </c>
      <c r="H87" s="28">
        <v>91674</v>
      </c>
      <c r="I87" s="28">
        <v>111913</v>
      </c>
      <c r="J87" s="28">
        <v>60449</v>
      </c>
      <c r="K87" s="28">
        <v>442083</v>
      </c>
    </row>
    <row r="88" spans="2:11" ht="17" thickBot="1">
      <c r="B88" s="27" t="s">
        <v>40</v>
      </c>
      <c r="C88" s="29">
        <v>0.83919999999999995</v>
      </c>
      <c r="D88" s="29">
        <v>0.83079999999999998</v>
      </c>
      <c r="E88" s="29">
        <v>0.27339999999999998</v>
      </c>
      <c r="F88" s="29">
        <v>0.83130000000000004</v>
      </c>
      <c r="G88" s="29">
        <v>0.68879999999999997</v>
      </c>
      <c r="H88" s="29">
        <v>1.3599999999999999E-2</v>
      </c>
      <c r="I88" s="29">
        <v>0.72430000000000005</v>
      </c>
      <c r="J88" s="29">
        <v>7.7000000000000002E-3</v>
      </c>
      <c r="K88" s="29">
        <v>6.5000000000000002E-2</v>
      </c>
    </row>
  </sheetData>
  <mergeCells count="10">
    <mergeCell ref="H3:H4"/>
    <mergeCell ref="J3:J4"/>
    <mergeCell ref="K3:K4"/>
    <mergeCell ref="I3:I4"/>
    <mergeCell ref="B3:B4"/>
    <mergeCell ref="C3:C4"/>
    <mergeCell ref="D3:D4"/>
    <mergeCell ref="E3:E4"/>
    <mergeCell ref="F3:F4"/>
    <mergeCell ref="G3:G4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C7239-0FD4-AF42-9A3B-80951AB92150}">
  <dimension ref="B2:K16"/>
  <sheetViews>
    <sheetView workbookViewId="0">
      <selection activeCell="B21" sqref="B21"/>
    </sheetView>
  </sheetViews>
  <sheetFormatPr baseColWidth="10" defaultRowHeight="16"/>
  <cols>
    <col min="2" max="2" width="12.5" customWidth="1"/>
    <col min="13" max="13" width="14.1640625" customWidth="1"/>
    <col min="24" max="24" width="14" customWidth="1"/>
  </cols>
  <sheetData>
    <row r="2" spans="2:11" ht="17" thickBot="1"/>
    <row r="3" spans="2:11" s="35" customFormat="1">
      <c r="B3" s="92" t="s">
        <v>130</v>
      </c>
      <c r="C3" s="86" t="s">
        <v>51</v>
      </c>
      <c r="D3" s="86" t="s">
        <v>52</v>
      </c>
      <c r="E3" s="90" t="s">
        <v>18</v>
      </c>
      <c r="F3" s="86" t="s">
        <v>53</v>
      </c>
      <c r="G3" s="90" t="s">
        <v>54</v>
      </c>
      <c r="H3" s="86" t="s">
        <v>55</v>
      </c>
      <c r="I3" s="86" t="s">
        <v>57</v>
      </c>
      <c r="J3" s="86" t="s">
        <v>56</v>
      </c>
      <c r="K3" s="86" t="s">
        <v>34</v>
      </c>
    </row>
    <row r="4" spans="2:11" s="35" customFormat="1" ht="17" thickBot="1">
      <c r="B4" s="93"/>
      <c r="C4" s="87"/>
      <c r="D4" s="87"/>
      <c r="E4" s="91"/>
      <c r="F4" s="87"/>
      <c r="G4" s="91"/>
      <c r="H4" s="87"/>
      <c r="I4" s="87"/>
      <c r="J4" s="87"/>
      <c r="K4" s="87"/>
    </row>
    <row r="5" spans="2:11" ht="17" thickBot="1">
      <c r="B5" s="33" t="s">
        <v>129</v>
      </c>
      <c r="C5" s="31">
        <v>0.91469999999999996</v>
      </c>
      <c r="D5" s="31">
        <v>0.71960000000000002</v>
      </c>
      <c r="E5" s="31">
        <v>0.96240000000000003</v>
      </c>
      <c r="F5" s="31">
        <v>0.95489999999999997</v>
      </c>
      <c r="G5" s="31">
        <v>0.96</v>
      </c>
      <c r="H5" s="32" t="s">
        <v>128</v>
      </c>
      <c r="I5" s="31">
        <v>0.95599999999999996</v>
      </c>
      <c r="J5" s="32" t="s">
        <v>128</v>
      </c>
      <c r="K5" s="31">
        <v>0.91080000000000005</v>
      </c>
    </row>
    <row r="6" spans="2:11" ht="17" thickBot="1">
      <c r="B6" s="33" t="s">
        <v>41</v>
      </c>
      <c r="C6" s="34">
        <v>0.9284</v>
      </c>
      <c r="D6" s="31">
        <v>0.81040000000000001</v>
      </c>
      <c r="E6" s="31">
        <v>0.96179999999999999</v>
      </c>
      <c r="F6" s="31">
        <v>0.97130000000000005</v>
      </c>
      <c r="G6" s="31">
        <v>0.95650000000000002</v>
      </c>
      <c r="H6" s="31">
        <v>0.98229999999999995</v>
      </c>
      <c r="I6" s="31">
        <v>0.95140000000000002</v>
      </c>
      <c r="J6" s="32" t="s">
        <v>128</v>
      </c>
      <c r="K6" s="32" t="s">
        <v>128</v>
      </c>
    </row>
    <row r="7" spans="2:11" ht="17" thickBot="1">
      <c r="B7" s="33" t="s">
        <v>58</v>
      </c>
      <c r="C7" s="34">
        <v>0.92989999999999995</v>
      </c>
      <c r="D7" s="31">
        <v>0.48220000000000002</v>
      </c>
      <c r="E7" s="31">
        <v>0.96</v>
      </c>
      <c r="F7" s="31">
        <v>0.92159999999999997</v>
      </c>
      <c r="G7" s="31">
        <v>0.95409999999999995</v>
      </c>
      <c r="H7" s="32" t="s">
        <v>128</v>
      </c>
      <c r="I7" s="31">
        <v>0.94720000000000004</v>
      </c>
      <c r="J7" s="32" t="s">
        <v>128</v>
      </c>
      <c r="K7" s="31">
        <v>0.91759999999999997</v>
      </c>
    </row>
    <row r="8" spans="2:11" ht="17" thickBot="1">
      <c r="B8" s="33" t="s">
        <v>68</v>
      </c>
      <c r="C8" s="34">
        <v>0.92190000000000005</v>
      </c>
      <c r="D8" s="31">
        <v>0.80940000000000001</v>
      </c>
      <c r="E8" s="31">
        <v>0.94789999999999996</v>
      </c>
      <c r="F8" s="31">
        <v>0.9627</v>
      </c>
      <c r="G8" s="31">
        <v>0.94479999999999997</v>
      </c>
      <c r="H8" s="32" t="s">
        <v>128</v>
      </c>
      <c r="I8" s="31">
        <v>0.95399999999999996</v>
      </c>
      <c r="J8" s="32" t="s">
        <v>128</v>
      </c>
      <c r="K8" s="32" t="s">
        <v>128</v>
      </c>
    </row>
    <row r="9" spans="2:11" ht="17" thickBot="1">
      <c r="B9" s="33" t="s">
        <v>78</v>
      </c>
      <c r="C9" s="34">
        <v>0.87160000000000004</v>
      </c>
      <c r="D9" s="31">
        <v>0.77780000000000005</v>
      </c>
      <c r="E9" s="31">
        <v>0.98119999999999996</v>
      </c>
      <c r="F9" s="31">
        <v>0.89780000000000004</v>
      </c>
      <c r="G9" s="31">
        <v>0.95620000000000005</v>
      </c>
      <c r="H9" s="32" t="s">
        <v>128</v>
      </c>
      <c r="I9" s="31">
        <v>0.9597</v>
      </c>
      <c r="J9" s="32" t="s">
        <v>128</v>
      </c>
      <c r="K9" s="32" t="s">
        <v>128</v>
      </c>
    </row>
    <row r="10" spans="2:11" ht="17" thickBot="1">
      <c r="B10" s="33" t="s">
        <v>88</v>
      </c>
      <c r="C10" s="34">
        <v>0.9244</v>
      </c>
      <c r="D10" s="31">
        <v>0.83599999999999997</v>
      </c>
      <c r="E10" s="31">
        <v>0.96599999999999997</v>
      </c>
      <c r="F10" s="31">
        <v>0.96530000000000005</v>
      </c>
      <c r="G10" s="31">
        <v>0.95899999999999996</v>
      </c>
      <c r="H10" s="31">
        <v>0.96950000000000003</v>
      </c>
      <c r="I10" s="31">
        <v>0.96440000000000003</v>
      </c>
      <c r="J10" s="32" t="s">
        <v>128</v>
      </c>
      <c r="K10" s="32" t="s">
        <v>128</v>
      </c>
    </row>
    <row r="11" spans="2:11" ht="17" thickBot="1">
      <c r="B11" s="33" t="s">
        <v>279</v>
      </c>
      <c r="C11" s="34">
        <v>0.91820000000000002</v>
      </c>
      <c r="D11" s="31">
        <v>0.83030000000000004</v>
      </c>
      <c r="E11" s="31">
        <v>0.95240000000000002</v>
      </c>
      <c r="F11" s="31">
        <v>0.94159999999999999</v>
      </c>
      <c r="G11" s="31">
        <v>0.94040000000000001</v>
      </c>
      <c r="H11" s="32" t="s">
        <v>128</v>
      </c>
      <c r="I11" s="31">
        <v>0.95079999999999998</v>
      </c>
      <c r="J11" s="32" t="s">
        <v>128</v>
      </c>
      <c r="K11" s="32" t="s">
        <v>128</v>
      </c>
    </row>
    <row r="12" spans="2:11" ht="17" thickBot="1">
      <c r="B12" s="33" t="s">
        <v>108</v>
      </c>
      <c r="C12" s="34">
        <v>0.94110000000000005</v>
      </c>
      <c r="D12" s="31">
        <v>0.49830000000000002</v>
      </c>
      <c r="E12" s="31">
        <v>0.9345</v>
      </c>
      <c r="F12" s="31">
        <v>0.95540000000000003</v>
      </c>
      <c r="G12" s="31">
        <v>0.94089999999999996</v>
      </c>
      <c r="H12" s="32" t="s">
        <v>128</v>
      </c>
      <c r="I12" s="31">
        <v>0.93300000000000005</v>
      </c>
      <c r="J12" s="32" t="s">
        <v>128</v>
      </c>
      <c r="K12" s="32" t="s">
        <v>128</v>
      </c>
    </row>
    <row r="13" spans="2:11" ht="17" thickBot="1">
      <c r="B13" s="33" t="s">
        <v>118</v>
      </c>
      <c r="C13" s="34">
        <v>0.94430000000000003</v>
      </c>
      <c r="D13" s="31">
        <v>0.84489999999999998</v>
      </c>
      <c r="E13" s="31">
        <v>0.96499999999999997</v>
      </c>
      <c r="F13" s="31">
        <v>0.9607</v>
      </c>
      <c r="G13" s="31">
        <v>0.96350000000000002</v>
      </c>
      <c r="H13" s="31">
        <v>0.96109999999999995</v>
      </c>
      <c r="I13" s="31">
        <v>0.96189999999999998</v>
      </c>
      <c r="J13" s="32" t="s">
        <v>128</v>
      </c>
      <c r="K13" s="32" t="s">
        <v>128</v>
      </c>
    </row>
    <row r="14" spans="2:11" ht="17" thickBot="1">
      <c r="B14" s="33" t="s">
        <v>133</v>
      </c>
      <c r="C14" s="34">
        <v>0.91669999999999996</v>
      </c>
      <c r="D14" s="31">
        <v>0.80700000000000005</v>
      </c>
      <c r="E14" s="31">
        <v>0.93520000000000003</v>
      </c>
      <c r="F14" s="31">
        <v>0.92889999999999995</v>
      </c>
      <c r="G14" s="31">
        <v>0.93110000000000004</v>
      </c>
      <c r="H14" s="31">
        <v>0.96</v>
      </c>
      <c r="I14" s="31">
        <v>0.93640000000000001</v>
      </c>
      <c r="J14" s="32" t="s">
        <v>128</v>
      </c>
      <c r="K14" s="32" t="s">
        <v>128</v>
      </c>
    </row>
    <row r="15" spans="2:11" ht="17" thickBot="1">
      <c r="B15" s="33" t="s">
        <v>143</v>
      </c>
      <c r="C15" s="34">
        <v>0.94920000000000004</v>
      </c>
      <c r="D15" s="31">
        <v>0.80959999999999999</v>
      </c>
      <c r="E15" s="31">
        <v>0.94610000000000005</v>
      </c>
      <c r="F15" s="31">
        <v>0.95579999999999998</v>
      </c>
      <c r="G15" s="31">
        <v>0.95720000000000005</v>
      </c>
      <c r="H15" s="31">
        <v>0.94899999999999995</v>
      </c>
      <c r="I15" s="31">
        <v>0.95079999999999998</v>
      </c>
      <c r="J15" s="32" t="s">
        <v>128</v>
      </c>
      <c r="K15" s="32" t="s">
        <v>128</v>
      </c>
    </row>
    <row r="16" spans="2:11" ht="17" thickBot="1">
      <c r="B16" s="33" t="s">
        <v>153</v>
      </c>
      <c r="C16" s="34">
        <v>0.92420000000000002</v>
      </c>
      <c r="D16" s="31">
        <v>0.15720000000000001</v>
      </c>
      <c r="E16" s="31">
        <v>0.9698</v>
      </c>
      <c r="F16" s="31">
        <v>0.94779999999999998</v>
      </c>
      <c r="G16" s="31">
        <v>0.95489999999999997</v>
      </c>
      <c r="H16" s="32" t="s">
        <v>128</v>
      </c>
      <c r="I16" s="31">
        <v>0.93730000000000002</v>
      </c>
      <c r="J16" s="32" t="s">
        <v>128</v>
      </c>
      <c r="K16" s="31">
        <v>0.86319999999999997</v>
      </c>
    </row>
  </sheetData>
  <mergeCells count="10">
    <mergeCell ref="H3:H4"/>
    <mergeCell ref="I3:I4"/>
    <mergeCell ref="J3:J4"/>
    <mergeCell ref="K3:K4"/>
    <mergeCell ref="B3:B4"/>
    <mergeCell ref="C3:C4"/>
    <mergeCell ref="D3:D4"/>
    <mergeCell ref="E3:E4"/>
    <mergeCell ref="F3:F4"/>
    <mergeCell ref="G3:G4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D58DC-8827-DD44-9D80-F7511E3BCB1F}">
  <dimension ref="B2:I38"/>
  <sheetViews>
    <sheetView topLeftCell="A22" workbookViewId="0">
      <selection activeCell="C3" sqref="C3:I3"/>
    </sheetView>
  </sheetViews>
  <sheetFormatPr baseColWidth="10" defaultRowHeight="16"/>
  <cols>
    <col min="2" max="2" width="14.6640625" customWidth="1"/>
    <col min="7" max="7" width="15.1640625" customWidth="1"/>
    <col min="9" max="9" width="15" customWidth="1"/>
  </cols>
  <sheetData>
    <row r="2" spans="2:9" ht="17" thickBot="1"/>
    <row r="3" spans="2:9" ht="16" customHeight="1" thickBot="1">
      <c r="B3" s="33" t="s">
        <v>22</v>
      </c>
      <c r="C3" s="60" t="s">
        <v>12</v>
      </c>
      <c r="D3" s="60" t="s">
        <v>8</v>
      </c>
      <c r="E3" s="30" t="s">
        <v>18</v>
      </c>
      <c r="F3" s="60" t="s">
        <v>11</v>
      </c>
      <c r="G3" s="30" t="s">
        <v>32</v>
      </c>
      <c r="H3" s="60" t="s">
        <v>33</v>
      </c>
      <c r="I3" s="60" t="s">
        <v>17</v>
      </c>
    </row>
    <row r="4" spans="2:9" ht="17" thickBot="1">
      <c r="B4" s="27" t="s">
        <v>259</v>
      </c>
      <c r="C4" s="29">
        <v>0.96189999999999998</v>
      </c>
      <c r="D4" s="29">
        <v>0.95479999999999998</v>
      </c>
      <c r="E4" s="29">
        <v>0.98980000000000001</v>
      </c>
      <c r="F4" s="29">
        <v>0.98519999999999996</v>
      </c>
      <c r="G4" s="29">
        <v>0.98</v>
      </c>
      <c r="H4" s="61" t="s">
        <v>128</v>
      </c>
      <c r="I4" s="29">
        <v>0.98440000000000005</v>
      </c>
    </row>
    <row r="5" spans="2:9" ht="17" thickBot="1">
      <c r="B5" s="27" t="s">
        <v>260</v>
      </c>
      <c r="C5" s="29">
        <v>3.8100000000000002E-2</v>
      </c>
      <c r="D5" s="29">
        <v>4.5199999999999997E-2</v>
      </c>
      <c r="E5" s="29">
        <v>1.0200000000000001E-2</v>
      </c>
      <c r="F5" s="29">
        <v>1.4800000000000001E-2</v>
      </c>
      <c r="G5" s="29">
        <v>0.02</v>
      </c>
      <c r="H5" s="61" t="s">
        <v>128</v>
      </c>
      <c r="I5" s="29">
        <v>1.5599999999999999E-2</v>
      </c>
    </row>
    <row r="6" spans="2:9" ht="17" thickBot="1">
      <c r="B6" s="33" t="s">
        <v>41</v>
      </c>
      <c r="C6" s="60" t="s">
        <v>12</v>
      </c>
      <c r="D6" s="60" t="s">
        <v>8</v>
      </c>
      <c r="E6" s="30" t="s">
        <v>18</v>
      </c>
      <c r="F6" s="60" t="s">
        <v>11</v>
      </c>
      <c r="G6" s="30" t="s">
        <v>32</v>
      </c>
      <c r="H6" s="60" t="s">
        <v>33</v>
      </c>
      <c r="I6" s="60" t="s">
        <v>17</v>
      </c>
    </row>
    <row r="7" spans="2:9" ht="17" thickBot="1">
      <c r="B7" s="27" t="s">
        <v>259</v>
      </c>
      <c r="C7" s="29">
        <v>0.95469999999999999</v>
      </c>
      <c r="D7" s="29">
        <v>0.96650000000000003</v>
      </c>
      <c r="E7" s="29">
        <v>0.98839999999999995</v>
      </c>
      <c r="F7" s="29">
        <v>0.99199999999999999</v>
      </c>
      <c r="G7" s="29">
        <v>0.97240000000000004</v>
      </c>
      <c r="H7" s="29">
        <v>0.99829999999999997</v>
      </c>
      <c r="I7" s="29">
        <v>0.97840000000000005</v>
      </c>
    </row>
    <row r="8" spans="2:9" ht="17" thickBot="1">
      <c r="B8" s="27" t="s">
        <v>260</v>
      </c>
      <c r="C8" s="29">
        <v>4.53E-2</v>
      </c>
      <c r="D8" s="29">
        <v>3.3500000000000002E-2</v>
      </c>
      <c r="E8" s="29">
        <v>1.1599999999999999E-2</v>
      </c>
      <c r="F8" s="29">
        <v>8.0000000000000002E-3</v>
      </c>
      <c r="G8" s="29">
        <v>2.76E-2</v>
      </c>
      <c r="H8" s="29">
        <v>1.6999999999999999E-3</v>
      </c>
      <c r="I8" s="29">
        <v>2.1600000000000001E-2</v>
      </c>
    </row>
    <row r="9" spans="2:9" ht="17" thickBot="1">
      <c r="B9" s="33" t="s">
        <v>58</v>
      </c>
      <c r="C9" s="60" t="s">
        <v>12</v>
      </c>
      <c r="D9" s="60" t="s">
        <v>8</v>
      </c>
      <c r="E9" s="30" t="s">
        <v>18</v>
      </c>
      <c r="F9" s="60" t="s">
        <v>11</v>
      </c>
      <c r="G9" s="30" t="s">
        <v>32</v>
      </c>
      <c r="H9" s="60" t="s">
        <v>33</v>
      </c>
      <c r="I9" s="60" t="s">
        <v>17</v>
      </c>
    </row>
    <row r="10" spans="2:9" ht="17" thickBot="1">
      <c r="B10" s="27" t="s">
        <v>259</v>
      </c>
      <c r="C10" s="29">
        <v>0.98229999999999995</v>
      </c>
      <c r="D10" s="29">
        <v>0.98740000000000006</v>
      </c>
      <c r="E10" s="29">
        <v>0.99619999999999997</v>
      </c>
      <c r="F10" s="29">
        <v>0.99150000000000005</v>
      </c>
      <c r="G10" s="29">
        <v>0.99460000000000004</v>
      </c>
      <c r="H10" s="61" t="s">
        <v>128</v>
      </c>
      <c r="I10" s="29">
        <v>0.9929</v>
      </c>
    </row>
    <row r="11" spans="2:9" ht="17" thickBot="1">
      <c r="B11" s="27" t="s">
        <v>260</v>
      </c>
      <c r="C11" s="29">
        <v>1.77E-2</v>
      </c>
      <c r="D11" s="29">
        <v>1.26E-2</v>
      </c>
      <c r="E11" s="29">
        <v>3.8E-3</v>
      </c>
      <c r="F11" s="29">
        <v>8.5000000000000006E-3</v>
      </c>
      <c r="G11" s="29">
        <v>5.4000000000000003E-3</v>
      </c>
      <c r="H11" s="61" t="s">
        <v>128</v>
      </c>
      <c r="I11" s="29">
        <v>7.1000000000000004E-3</v>
      </c>
    </row>
    <row r="12" spans="2:9" ht="17" thickBot="1">
      <c r="B12" s="33" t="s">
        <v>68</v>
      </c>
      <c r="C12" s="60" t="s">
        <v>12</v>
      </c>
      <c r="D12" s="60" t="s">
        <v>8</v>
      </c>
      <c r="E12" s="30" t="s">
        <v>18</v>
      </c>
      <c r="F12" s="60" t="s">
        <v>11</v>
      </c>
      <c r="G12" s="30" t="s">
        <v>32</v>
      </c>
      <c r="H12" s="60" t="s">
        <v>33</v>
      </c>
      <c r="I12" s="60" t="s">
        <v>17</v>
      </c>
    </row>
    <row r="13" spans="2:9" ht="17" thickBot="1">
      <c r="B13" s="27" t="s">
        <v>259</v>
      </c>
      <c r="C13" s="29">
        <v>0.9859</v>
      </c>
      <c r="D13" s="29">
        <v>0.97399999999999998</v>
      </c>
      <c r="E13" s="29">
        <v>0.99029999999999996</v>
      </c>
      <c r="F13" s="29">
        <v>0.99299999999999999</v>
      </c>
      <c r="G13" s="29">
        <v>0.98740000000000006</v>
      </c>
      <c r="H13" s="61" t="s">
        <v>128</v>
      </c>
      <c r="I13" s="29">
        <v>0.98870000000000002</v>
      </c>
    </row>
    <row r="14" spans="2:9" ht="17" thickBot="1">
      <c r="B14" s="27" t="s">
        <v>260</v>
      </c>
      <c r="C14" s="29">
        <v>1.41E-2</v>
      </c>
      <c r="D14" s="29">
        <v>2.5999999999999999E-2</v>
      </c>
      <c r="E14" s="29">
        <v>9.7000000000000003E-3</v>
      </c>
      <c r="F14" s="29">
        <v>7.0000000000000001E-3</v>
      </c>
      <c r="G14" s="29">
        <v>1.26E-2</v>
      </c>
      <c r="H14" s="61" t="s">
        <v>128</v>
      </c>
      <c r="I14" s="29">
        <v>1.1299999999999999E-2</v>
      </c>
    </row>
    <row r="15" spans="2:9" ht="17" thickBot="1">
      <c r="B15" s="33" t="s">
        <v>78</v>
      </c>
      <c r="C15" s="60" t="s">
        <v>12</v>
      </c>
      <c r="D15" s="60" t="s">
        <v>8</v>
      </c>
      <c r="E15" s="30" t="s">
        <v>18</v>
      </c>
      <c r="F15" s="60" t="s">
        <v>11</v>
      </c>
      <c r="G15" s="30" t="s">
        <v>32</v>
      </c>
      <c r="H15" s="60" t="s">
        <v>33</v>
      </c>
      <c r="I15" s="60" t="s">
        <v>17</v>
      </c>
    </row>
    <row r="16" spans="2:9" ht="17" thickBot="1">
      <c r="B16" s="27" t="s">
        <v>259</v>
      </c>
      <c r="C16" s="29">
        <v>0.97030000000000005</v>
      </c>
      <c r="D16" s="29">
        <v>0.98429999999999995</v>
      </c>
      <c r="E16" s="29">
        <v>0.99460000000000004</v>
      </c>
      <c r="F16" s="29">
        <v>0.97230000000000005</v>
      </c>
      <c r="G16" s="29">
        <v>0.99019999999999997</v>
      </c>
      <c r="H16" s="61" t="s">
        <v>128</v>
      </c>
      <c r="I16" s="29">
        <v>0.99139999999999995</v>
      </c>
    </row>
    <row r="17" spans="2:9" ht="17" thickBot="1">
      <c r="B17" s="27" t="s">
        <v>260</v>
      </c>
      <c r="C17" s="29">
        <v>2.9700000000000001E-2</v>
      </c>
      <c r="D17" s="29">
        <v>1.5699999999999999E-2</v>
      </c>
      <c r="E17" s="29">
        <v>5.4000000000000003E-3</v>
      </c>
      <c r="F17" s="29">
        <v>2.7699999999999999E-2</v>
      </c>
      <c r="G17" s="29">
        <v>9.7999999999999997E-3</v>
      </c>
      <c r="H17" s="61" t="s">
        <v>128</v>
      </c>
      <c r="I17" s="29">
        <v>8.6E-3</v>
      </c>
    </row>
    <row r="18" spans="2:9" ht="17" thickBot="1">
      <c r="B18" s="33" t="s">
        <v>88</v>
      </c>
      <c r="C18" s="60" t="s">
        <v>12</v>
      </c>
      <c r="D18" s="60" t="s">
        <v>8</v>
      </c>
      <c r="E18" s="30" t="s">
        <v>18</v>
      </c>
      <c r="F18" s="60" t="s">
        <v>11</v>
      </c>
      <c r="G18" s="30" t="s">
        <v>32</v>
      </c>
      <c r="H18" s="60" t="s">
        <v>33</v>
      </c>
      <c r="I18" s="60" t="s">
        <v>17</v>
      </c>
    </row>
    <row r="19" spans="2:9" ht="17" thickBot="1">
      <c r="B19" s="27" t="s">
        <v>259</v>
      </c>
      <c r="C19" s="29">
        <v>0.98560000000000003</v>
      </c>
      <c r="D19" s="29">
        <v>0.98</v>
      </c>
      <c r="E19" s="29">
        <v>0.99429999999999996</v>
      </c>
      <c r="F19" s="29">
        <v>0.99460000000000004</v>
      </c>
      <c r="G19" s="29">
        <v>0.99570000000000003</v>
      </c>
      <c r="H19" s="29">
        <v>0.99829999999999997</v>
      </c>
      <c r="I19" s="29">
        <v>0.99409999999999998</v>
      </c>
    </row>
    <row r="20" spans="2:9" ht="17" thickBot="1">
      <c r="B20" s="27" t="s">
        <v>260</v>
      </c>
      <c r="C20" s="29">
        <v>1.44E-2</v>
      </c>
      <c r="D20" s="29">
        <v>0.02</v>
      </c>
      <c r="E20" s="29">
        <v>5.7000000000000002E-3</v>
      </c>
      <c r="F20" s="29">
        <v>5.4000000000000003E-3</v>
      </c>
      <c r="G20" s="29">
        <v>4.3E-3</v>
      </c>
      <c r="H20" s="29">
        <v>1.6999999999999999E-3</v>
      </c>
      <c r="I20" s="29">
        <v>5.8999999999999999E-3</v>
      </c>
    </row>
    <row r="21" spans="2:9" ht="17" thickBot="1">
      <c r="B21" s="33" t="s">
        <v>261</v>
      </c>
      <c r="C21" s="60" t="s">
        <v>12</v>
      </c>
      <c r="D21" s="60" t="s">
        <v>8</v>
      </c>
      <c r="E21" s="30" t="s">
        <v>18</v>
      </c>
      <c r="F21" s="60" t="s">
        <v>11</v>
      </c>
      <c r="G21" s="30" t="s">
        <v>32</v>
      </c>
      <c r="H21" s="60" t="s">
        <v>33</v>
      </c>
      <c r="I21" s="60" t="s">
        <v>17</v>
      </c>
    </row>
    <row r="22" spans="2:9" ht="17" thickBot="1">
      <c r="B22" s="27" t="s">
        <v>259</v>
      </c>
      <c r="C22" s="29">
        <v>0.98219999999999996</v>
      </c>
      <c r="D22" s="29">
        <v>0.98250000000000004</v>
      </c>
      <c r="E22" s="29">
        <v>0.98540000000000005</v>
      </c>
      <c r="F22" s="29">
        <v>0.98209999999999997</v>
      </c>
      <c r="G22" s="29">
        <v>0.95760000000000001</v>
      </c>
      <c r="H22" s="61" t="s">
        <v>128</v>
      </c>
      <c r="I22" s="29">
        <v>0.9758</v>
      </c>
    </row>
    <row r="23" spans="2:9" ht="17" thickBot="1">
      <c r="B23" s="27" t="s">
        <v>260</v>
      </c>
      <c r="C23" s="29">
        <v>1.5800000000000002E-2</v>
      </c>
      <c r="D23" s="29">
        <v>1.49E-2</v>
      </c>
      <c r="E23" s="29">
        <v>1.15E-2</v>
      </c>
      <c r="F23" s="29">
        <v>1.6500000000000001E-2</v>
      </c>
      <c r="G23" s="29">
        <v>8.0000000000000002E-3</v>
      </c>
      <c r="H23" s="61" t="s">
        <v>128</v>
      </c>
      <c r="I23" s="29">
        <v>7.4999999999999997E-3</v>
      </c>
    </row>
    <row r="24" spans="2:9" ht="17" thickBot="1">
      <c r="B24" s="33" t="s">
        <v>108</v>
      </c>
      <c r="C24" s="60" t="s">
        <v>12</v>
      </c>
      <c r="D24" s="60" t="s">
        <v>8</v>
      </c>
      <c r="E24" s="30" t="s">
        <v>18</v>
      </c>
      <c r="F24" s="60" t="s">
        <v>11</v>
      </c>
      <c r="G24" s="30" t="s">
        <v>32</v>
      </c>
      <c r="H24" s="60" t="s">
        <v>33</v>
      </c>
      <c r="I24" s="60" t="s">
        <v>17</v>
      </c>
    </row>
    <row r="25" spans="2:9" ht="17" thickBot="1">
      <c r="B25" s="27" t="s">
        <v>259</v>
      </c>
      <c r="C25" s="29">
        <v>0.98529999999999995</v>
      </c>
      <c r="D25" s="29">
        <v>0.96189999999999998</v>
      </c>
      <c r="E25" s="29">
        <v>0.98850000000000005</v>
      </c>
      <c r="F25" s="29">
        <v>0.98950000000000005</v>
      </c>
      <c r="G25" s="29">
        <v>0.995</v>
      </c>
      <c r="H25" s="61" t="s">
        <v>128</v>
      </c>
      <c r="I25" s="29">
        <v>0.99480000000000002</v>
      </c>
    </row>
    <row r="26" spans="2:9" ht="17" thickBot="1">
      <c r="B26" s="27" t="s">
        <v>260</v>
      </c>
      <c r="C26" s="29">
        <v>1.47E-2</v>
      </c>
      <c r="D26" s="29">
        <v>3.8100000000000002E-2</v>
      </c>
      <c r="E26" s="29">
        <v>1.15E-2</v>
      </c>
      <c r="F26" s="29">
        <v>1.0500000000000001E-2</v>
      </c>
      <c r="G26" s="29">
        <v>5.0000000000000001E-3</v>
      </c>
      <c r="H26" s="61" t="s">
        <v>128</v>
      </c>
      <c r="I26" s="29">
        <v>5.1999999999999998E-3</v>
      </c>
    </row>
    <row r="27" spans="2:9" ht="17" thickBot="1">
      <c r="B27" s="33" t="s">
        <v>118</v>
      </c>
      <c r="C27" s="60" t="s">
        <v>12</v>
      </c>
      <c r="D27" s="60" t="s">
        <v>8</v>
      </c>
      <c r="E27" s="30" t="s">
        <v>18</v>
      </c>
      <c r="F27" s="60" t="s">
        <v>11</v>
      </c>
      <c r="G27" s="30" t="s">
        <v>32</v>
      </c>
      <c r="H27" s="60" t="s">
        <v>33</v>
      </c>
      <c r="I27" s="60" t="s">
        <v>17</v>
      </c>
    </row>
    <row r="28" spans="2:9" ht="17" thickBot="1">
      <c r="B28" s="27" t="s">
        <v>259</v>
      </c>
      <c r="C28" s="29">
        <v>0.98160000000000003</v>
      </c>
      <c r="D28" s="29">
        <v>0.98119999999999996</v>
      </c>
      <c r="E28" s="29">
        <v>0.996</v>
      </c>
      <c r="F28" s="29">
        <v>0.98909999999999998</v>
      </c>
      <c r="G28" s="29">
        <v>0.99199999999999999</v>
      </c>
      <c r="H28" s="29">
        <v>0.99080000000000001</v>
      </c>
      <c r="I28" s="29">
        <v>0.98980000000000001</v>
      </c>
    </row>
    <row r="29" spans="2:9" ht="17" thickBot="1">
      <c r="B29" s="27" t="s">
        <v>260</v>
      </c>
      <c r="C29" s="29">
        <v>1.84E-2</v>
      </c>
      <c r="D29" s="29">
        <v>1.8800000000000001E-2</v>
      </c>
      <c r="E29" s="29">
        <v>4.0000000000000001E-3</v>
      </c>
      <c r="F29" s="29">
        <v>1.09E-2</v>
      </c>
      <c r="G29" s="29">
        <v>8.0000000000000002E-3</v>
      </c>
      <c r="H29" s="29">
        <v>9.1999999999999998E-3</v>
      </c>
      <c r="I29" s="29">
        <v>1.0200000000000001E-2</v>
      </c>
    </row>
    <row r="30" spans="2:9" ht="17" thickBot="1">
      <c r="B30" s="33" t="s">
        <v>133</v>
      </c>
      <c r="C30" s="60" t="s">
        <v>12</v>
      </c>
      <c r="D30" s="60" t="s">
        <v>8</v>
      </c>
      <c r="E30" s="30" t="s">
        <v>18</v>
      </c>
      <c r="F30" s="60" t="s">
        <v>11</v>
      </c>
      <c r="G30" s="30" t="s">
        <v>32</v>
      </c>
      <c r="H30" s="60" t="s">
        <v>33</v>
      </c>
      <c r="I30" s="60" t="s">
        <v>17</v>
      </c>
    </row>
    <row r="31" spans="2:9" ht="17" thickBot="1">
      <c r="B31" s="27" t="s">
        <v>259</v>
      </c>
      <c r="C31" s="29">
        <v>0.95340000000000003</v>
      </c>
      <c r="D31" s="29">
        <v>0.96509999999999996</v>
      </c>
      <c r="E31" s="29">
        <v>0.97629999999999995</v>
      </c>
      <c r="F31" s="29">
        <v>0.96519999999999995</v>
      </c>
      <c r="G31" s="29">
        <v>0.97150000000000003</v>
      </c>
      <c r="H31" s="29">
        <v>0.98780000000000001</v>
      </c>
      <c r="I31" s="29">
        <v>0.96730000000000005</v>
      </c>
    </row>
    <row r="32" spans="2:9" ht="17" thickBot="1">
      <c r="B32" s="27" t="s">
        <v>260</v>
      </c>
      <c r="C32" s="29">
        <v>4.6600000000000003E-2</v>
      </c>
      <c r="D32" s="29">
        <v>3.49E-2</v>
      </c>
      <c r="E32" s="29">
        <v>2.3699999999999999E-2</v>
      </c>
      <c r="F32" s="29">
        <v>3.4799999999999998E-2</v>
      </c>
      <c r="G32" s="29">
        <v>2.8500000000000001E-2</v>
      </c>
      <c r="H32" s="29">
        <v>1.2200000000000001E-2</v>
      </c>
      <c r="I32" s="29">
        <v>3.27E-2</v>
      </c>
    </row>
    <row r="33" spans="2:9" ht="17" thickBot="1">
      <c r="B33" s="33" t="s">
        <v>143</v>
      </c>
      <c r="C33" s="60" t="s">
        <v>12</v>
      </c>
      <c r="D33" s="60" t="s">
        <v>8</v>
      </c>
      <c r="E33" s="30" t="s">
        <v>18</v>
      </c>
      <c r="F33" s="60" t="s">
        <v>11</v>
      </c>
      <c r="G33" s="30" t="s">
        <v>32</v>
      </c>
      <c r="H33" s="60" t="s">
        <v>33</v>
      </c>
      <c r="I33" s="60" t="s">
        <v>17</v>
      </c>
    </row>
    <row r="34" spans="2:9" ht="17" thickBot="1">
      <c r="B34" s="27" t="s">
        <v>259</v>
      </c>
      <c r="C34" s="29">
        <v>0.98250000000000004</v>
      </c>
      <c r="D34" s="29">
        <v>0.95989999999999998</v>
      </c>
      <c r="E34" s="29">
        <v>0.99099999999999999</v>
      </c>
      <c r="F34" s="29">
        <v>0.98509999999999998</v>
      </c>
      <c r="G34" s="29">
        <v>0.98570000000000002</v>
      </c>
      <c r="H34" s="29">
        <v>0.99860000000000004</v>
      </c>
      <c r="I34" s="29">
        <v>0.98550000000000004</v>
      </c>
    </row>
    <row r="35" spans="2:9" ht="17" thickBot="1">
      <c r="B35" s="27" t="s">
        <v>260</v>
      </c>
      <c r="C35" s="29">
        <v>1.7500000000000002E-2</v>
      </c>
      <c r="D35" s="29">
        <v>4.0099999999999997E-2</v>
      </c>
      <c r="E35" s="29">
        <v>8.9999999999999993E-3</v>
      </c>
      <c r="F35" s="29">
        <v>1.49E-2</v>
      </c>
      <c r="G35" s="29">
        <v>1.43E-2</v>
      </c>
      <c r="H35" s="29">
        <v>1.4E-3</v>
      </c>
      <c r="I35" s="29">
        <v>1.4500000000000001E-2</v>
      </c>
    </row>
    <row r="36" spans="2:9" ht="17" thickBot="1">
      <c r="B36" s="33" t="s">
        <v>153</v>
      </c>
      <c r="C36" s="60" t="s">
        <v>12</v>
      </c>
      <c r="D36" s="60" t="s">
        <v>8</v>
      </c>
      <c r="E36" s="30" t="s">
        <v>18</v>
      </c>
      <c r="F36" s="60" t="s">
        <v>11</v>
      </c>
      <c r="G36" s="30" t="s">
        <v>32</v>
      </c>
      <c r="H36" s="60" t="s">
        <v>33</v>
      </c>
      <c r="I36" s="60" t="s">
        <v>17</v>
      </c>
    </row>
    <row r="37" spans="2:9" ht="17" thickBot="1">
      <c r="B37" s="27" t="s">
        <v>259</v>
      </c>
      <c r="C37" s="29">
        <v>0.97330000000000005</v>
      </c>
      <c r="D37" s="29">
        <v>0.95420000000000005</v>
      </c>
      <c r="E37" s="29">
        <v>0.98970000000000002</v>
      </c>
      <c r="F37" s="29">
        <v>0.98050000000000004</v>
      </c>
      <c r="G37" s="29">
        <v>0.9839</v>
      </c>
      <c r="H37" s="61" t="s">
        <v>128</v>
      </c>
      <c r="I37" s="29">
        <v>0.98460000000000003</v>
      </c>
    </row>
    <row r="38" spans="2:9" ht="17" thickBot="1">
      <c r="B38" s="27" t="s">
        <v>260</v>
      </c>
      <c r="C38" s="29">
        <v>2.6700000000000002E-2</v>
      </c>
      <c r="D38" s="29">
        <v>4.58E-2</v>
      </c>
      <c r="E38" s="29">
        <v>1.03E-2</v>
      </c>
      <c r="F38" s="29">
        <v>1.95E-2</v>
      </c>
      <c r="G38" s="29">
        <v>1.61E-2</v>
      </c>
      <c r="H38" s="61" t="s">
        <v>128</v>
      </c>
      <c r="I38" s="29">
        <v>1.54E-2</v>
      </c>
    </row>
  </sheetData>
  <phoneticPr fontId="2" type="noConversion"/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C2115-F301-4945-9A34-5A19E10F175F}">
  <dimension ref="B3:AR18"/>
  <sheetViews>
    <sheetView workbookViewId="0">
      <selection activeCell="J23" sqref="J23"/>
    </sheetView>
  </sheetViews>
  <sheetFormatPr baseColWidth="10" defaultRowHeight="16"/>
  <sheetData>
    <row r="3" spans="2:44">
      <c r="C3" s="62" t="s">
        <v>262</v>
      </c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T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</row>
    <row r="4" spans="2:44">
      <c r="C4" s="62"/>
      <c r="D4" s="63" t="s">
        <v>177</v>
      </c>
      <c r="J4" s="63" t="s">
        <v>196</v>
      </c>
      <c r="P4" s="64" t="s">
        <v>211</v>
      </c>
      <c r="V4" s="63" t="s">
        <v>227</v>
      </c>
      <c r="AB4" s="64" t="s">
        <v>18</v>
      </c>
      <c r="AH4" s="63" t="s">
        <v>263</v>
      </c>
      <c r="AN4" s="63" t="s">
        <v>257</v>
      </c>
      <c r="AQ4" s="62"/>
      <c r="AR4" s="62"/>
    </row>
    <row r="5" spans="2:44">
      <c r="D5" s="62"/>
      <c r="E5" s="62"/>
      <c r="F5" s="62"/>
      <c r="G5" s="62"/>
      <c r="H5" s="62"/>
      <c r="I5" s="62"/>
      <c r="J5" s="62"/>
      <c r="AA5" s="62"/>
      <c r="AB5" s="62"/>
      <c r="AC5" s="62"/>
      <c r="AD5" s="62"/>
      <c r="AE5" s="62"/>
      <c r="AG5" s="62"/>
      <c r="AH5" s="62"/>
      <c r="AI5" s="62"/>
      <c r="AJ5" s="62"/>
      <c r="AK5" s="62"/>
      <c r="AP5" s="62"/>
      <c r="AQ5" s="62"/>
      <c r="AR5" s="62"/>
    </row>
    <row r="6" spans="2:44">
      <c r="C6" s="65" t="s">
        <v>264</v>
      </c>
      <c r="D6" s="65" t="s">
        <v>265</v>
      </c>
      <c r="E6" s="65" t="s">
        <v>266</v>
      </c>
      <c r="F6" s="65" t="s">
        <v>267</v>
      </c>
      <c r="G6" s="65"/>
      <c r="H6" s="62"/>
      <c r="I6" s="65" t="s">
        <v>264</v>
      </c>
      <c r="J6" s="65" t="s">
        <v>265</v>
      </c>
      <c r="K6" s="65" t="s">
        <v>266</v>
      </c>
      <c r="L6" s="65" t="s">
        <v>267</v>
      </c>
      <c r="M6" s="65"/>
      <c r="N6" s="62"/>
      <c r="O6" s="65" t="s">
        <v>264</v>
      </c>
      <c r="P6" s="65" t="s">
        <v>265</v>
      </c>
      <c r="Q6" s="65" t="s">
        <v>266</v>
      </c>
      <c r="R6" s="65" t="s">
        <v>267</v>
      </c>
      <c r="S6" s="65"/>
      <c r="T6" s="62"/>
      <c r="U6" s="65" t="s">
        <v>264</v>
      </c>
      <c r="V6" s="65" t="s">
        <v>265</v>
      </c>
      <c r="W6" s="65" t="s">
        <v>266</v>
      </c>
      <c r="X6" s="65" t="s">
        <v>267</v>
      </c>
      <c r="Y6" s="65"/>
      <c r="Z6" s="62"/>
      <c r="AA6" s="65" t="s">
        <v>264</v>
      </c>
      <c r="AB6" s="65" t="s">
        <v>265</v>
      </c>
      <c r="AC6" s="65" t="s">
        <v>266</v>
      </c>
      <c r="AD6" s="65" t="s">
        <v>267</v>
      </c>
      <c r="AE6" s="65"/>
      <c r="AF6" s="62"/>
      <c r="AG6" s="65" t="s">
        <v>264</v>
      </c>
      <c r="AH6" s="65" t="s">
        <v>265</v>
      </c>
      <c r="AI6" s="65" t="s">
        <v>266</v>
      </c>
      <c r="AJ6" s="65" t="s">
        <v>267</v>
      </c>
      <c r="AK6" s="65"/>
      <c r="AL6" s="62"/>
      <c r="AM6" s="65" t="s">
        <v>264</v>
      </c>
      <c r="AN6" s="65" t="s">
        <v>265</v>
      </c>
      <c r="AO6" s="65" t="s">
        <v>266</v>
      </c>
      <c r="AP6" s="65" t="s">
        <v>267</v>
      </c>
      <c r="AQ6" s="62"/>
      <c r="AR6" s="62"/>
    </row>
    <row r="7" spans="2:44">
      <c r="B7" s="3" t="s">
        <v>129</v>
      </c>
      <c r="C7" s="62">
        <v>89.92</v>
      </c>
      <c r="D7" s="62">
        <v>6.76</v>
      </c>
      <c r="E7" s="62">
        <v>2.12</v>
      </c>
      <c r="F7" s="62">
        <v>1.25</v>
      </c>
      <c r="G7" s="62"/>
      <c r="H7" s="3" t="s">
        <v>129</v>
      </c>
      <c r="I7" s="62">
        <v>90.27</v>
      </c>
      <c r="J7" s="62">
        <v>7.97</v>
      </c>
      <c r="K7" s="62">
        <v>1.36</v>
      </c>
      <c r="L7" s="62">
        <v>0.43</v>
      </c>
      <c r="M7" s="62"/>
      <c r="N7" s="3" t="s">
        <v>129</v>
      </c>
      <c r="O7" s="62">
        <v>80.59</v>
      </c>
      <c r="P7" s="62">
        <v>15.36</v>
      </c>
      <c r="Q7" s="62">
        <v>3.01</v>
      </c>
      <c r="R7" s="62">
        <v>1.04</v>
      </c>
      <c r="S7" s="62"/>
      <c r="T7" s="3" t="s">
        <v>129</v>
      </c>
      <c r="U7" s="62">
        <v>81.11</v>
      </c>
      <c r="V7" s="62">
        <v>16.329999999999998</v>
      </c>
      <c r="W7" s="62">
        <v>2.06</v>
      </c>
      <c r="X7" s="62">
        <v>0.51</v>
      </c>
      <c r="Y7" s="62"/>
      <c r="Z7" s="3" t="s">
        <v>129</v>
      </c>
      <c r="AA7" s="62">
        <v>90.44</v>
      </c>
      <c r="AB7" s="62">
        <v>8.32</v>
      </c>
      <c r="AC7" s="62">
        <v>0.9</v>
      </c>
      <c r="AD7" s="62">
        <v>0.35</v>
      </c>
      <c r="AE7" s="62"/>
      <c r="AF7" s="3" t="s">
        <v>129</v>
      </c>
      <c r="AG7" s="62">
        <v>81.47</v>
      </c>
      <c r="AH7" s="62">
        <v>15.82</v>
      </c>
      <c r="AI7" s="62">
        <v>2.14</v>
      </c>
      <c r="AJ7" s="62">
        <v>0.57999999999999996</v>
      </c>
      <c r="AK7" s="62"/>
      <c r="AL7" s="3" t="s">
        <v>129</v>
      </c>
      <c r="AM7" s="62"/>
      <c r="AQ7" s="62"/>
      <c r="AR7" s="62"/>
    </row>
    <row r="8" spans="2:44">
      <c r="B8" s="3" t="s">
        <v>41</v>
      </c>
      <c r="C8" s="62">
        <v>92.26</v>
      </c>
      <c r="D8" s="62">
        <v>5.6</v>
      </c>
      <c r="E8" s="62">
        <v>1.07</v>
      </c>
      <c r="F8" s="62">
        <v>1.23</v>
      </c>
      <c r="G8" s="62"/>
      <c r="H8" s="3" t="s">
        <v>41</v>
      </c>
      <c r="I8" s="62">
        <v>90.3</v>
      </c>
      <c r="J8" s="62">
        <v>8.36</v>
      </c>
      <c r="K8" s="62">
        <v>1.1100000000000001</v>
      </c>
      <c r="L8" s="62">
        <v>0.26</v>
      </c>
      <c r="M8" s="62"/>
      <c r="N8" s="3" t="s">
        <v>41</v>
      </c>
      <c r="O8" s="62">
        <v>82.01</v>
      </c>
      <c r="P8" s="62">
        <v>14.82</v>
      </c>
      <c r="Q8" s="62">
        <v>2.08</v>
      </c>
      <c r="R8" s="62">
        <v>1.22</v>
      </c>
      <c r="S8" s="62"/>
      <c r="T8" s="3" t="s">
        <v>41</v>
      </c>
      <c r="U8" s="62">
        <v>72.95</v>
      </c>
      <c r="V8" s="62">
        <v>22.25</v>
      </c>
      <c r="W8" s="62">
        <v>3.59</v>
      </c>
      <c r="X8" s="62">
        <v>1.33</v>
      </c>
      <c r="Y8" s="62"/>
      <c r="Z8" s="3" t="s">
        <v>41</v>
      </c>
      <c r="AA8" s="62">
        <v>79.78</v>
      </c>
      <c r="AB8" s="62">
        <v>17.16</v>
      </c>
      <c r="AC8" s="62">
        <v>2.3199999999999998</v>
      </c>
      <c r="AD8" s="62">
        <v>0.8</v>
      </c>
      <c r="AE8" s="62"/>
      <c r="AF8" s="3" t="s">
        <v>41</v>
      </c>
      <c r="AG8" s="62">
        <v>78.010000000000005</v>
      </c>
      <c r="AH8" s="62">
        <v>18.600000000000001</v>
      </c>
      <c r="AI8" s="62">
        <v>2.37</v>
      </c>
      <c r="AJ8" s="62">
        <v>1.0900000000000001</v>
      </c>
      <c r="AK8" s="62"/>
      <c r="AL8" s="3" t="s">
        <v>41</v>
      </c>
      <c r="AM8" s="62">
        <v>89.58</v>
      </c>
      <c r="AN8" s="62">
        <v>9.7100000000000009</v>
      </c>
      <c r="AO8" s="62">
        <v>0.51</v>
      </c>
      <c r="AP8" s="62">
        <v>0.22</v>
      </c>
    </row>
    <row r="9" spans="2:44">
      <c r="B9" s="3" t="s">
        <v>58</v>
      </c>
      <c r="C9" s="62">
        <v>95.28</v>
      </c>
      <c r="D9" s="62">
        <v>3.77</v>
      </c>
      <c r="E9" s="62">
        <v>0.63</v>
      </c>
      <c r="F9" s="62">
        <v>0.33</v>
      </c>
      <c r="G9" s="62"/>
      <c r="H9" s="3" t="s">
        <v>58</v>
      </c>
      <c r="I9" s="62">
        <v>85.34</v>
      </c>
      <c r="J9" s="62">
        <v>11.85</v>
      </c>
      <c r="K9" s="62">
        <v>1.81</v>
      </c>
      <c r="L9" s="62">
        <v>1.02</v>
      </c>
      <c r="M9" s="62"/>
      <c r="N9" s="3" t="s">
        <v>58</v>
      </c>
      <c r="O9" s="62">
        <v>83.33</v>
      </c>
      <c r="P9" s="62">
        <v>13.54</v>
      </c>
      <c r="Q9" s="62">
        <v>2</v>
      </c>
      <c r="R9" s="62">
        <v>1.17</v>
      </c>
      <c r="S9" s="62"/>
      <c r="T9" s="3" t="s">
        <v>58</v>
      </c>
      <c r="U9" s="62">
        <v>68.05</v>
      </c>
      <c r="V9" s="62">
        <v>23.96</v>
      </c>
      <c r="W9" s="62">
        <v>6.6</v>
      </c>
      <c r="X9" s="62">
        <v>1.41</v>
      </c>
      <c r="Y9" s="62"/>
      <c r="Z9" s="3" t="s">
        <v>58</v>
      </c>
      <c r="AA9" s="62">
        <v>91.09</v>
      </c>
      <c r="AB9" s="62">
        <v>7.58</v>
      </c>
      <c r="AC9" s="62">
        <v>1.1200000000000001</v>
      </c>
      <c r="AD9" s="62">
        <v>0.21</v>
      </c>
      <c r="AE9" s="62"/>
      <c r="AF9" s="3" t="s">
        <v>58</v>
      </c>
      <c r="AG9" s="62">
        <v>59.85</v>
      </c>
      <c r="AH9" s="62">
        <v>30.13</v>
      </c>
      <c r="AI9" s="62">
        <v>8.5399999999999991</v>
      </c>
      <c r="AJ9" s="62">
        <v>1.49</v>
      </c>
      <c r="AK9" s="62"/>
      <c r="AL9" s="3" t="s">
        <v>58</v>
      </c>
      <c r="AM9" s="62"/>
    </row>
    <row r="10" spans="2:44">
      <c r="B10" s="3" t="s">
        <v>68</v>
      </c>
      <c r="C10" s="62">
        <v>94.05</v>
      </c>
      <c r="D10" s="62">
        <v>4.6900000000000004</v>
      </c>
      <c r="E10" s="62">
        <v>0.62</v>
      </c>
      <c r="F10" s="62">
        <v>0.64</v>
      </c>
      <c r="G10" s="62"/>
      <c r="H10" s="3" t="s">
        <v>68</v>
      </c>
      <c r="I10" s="62">
        <v>79.64</v>
      </c>
      <c r="J10" s="62">
        <v>18.239999999999998</v>
      </c>
      <c r="K10" s="62">
        <v>1.77</v>
      </c>
      <c r="L10" s="62">
        <v>0.36</v>
      </c>
      <c r="M10" s="62"/>
      <c r="N10" s="3" t="s">
        <v>68</v>
      </c>
      <c r="O10" s="62">
        <v>79.88</v>
      </c>
      <c r="P10" s="62">
        <v>17.8</v>
      </c>
      <c r="Q10" s="62">
        <v>1.84</v>
      </c>
      <c r="R10" s="62">
        <v>0.49</v>
      </c>
      <c r="S10" s="62"/>
      <c r="T10" s="3" t="s">
        <v>68</v>
      </c>
      <c r="U10" s="62">
        <v>67.290000000000006</v>
      </c>
      <c r="V10" s="62">
        <v>28.35</v>
      </c>
      <c r="W10" s="62">
        <v>3.46</v>
      </c>
      <c r="X10" s="62">
        <v>0.92</v>
      </c>
      <c r="Y10" s="62"/>
      <c r="Z10" s="3" t="s">
        <v>68</v>
      </c>
      <c r="AA10" s="62">
        <v>77.39</v>
      </c>
      <c r="AB10" s="62">
        <v>19.91</v>
      </c>
      <c r="AC10" s="62">
        <v>1.95</v>
      </c>
      <c r="AD10" s="62">
        <v>0.76</v>
      </c>
      <c r="AE10" s="62"/>
      <c r="AF10" s="3" t="s">
        <v>68</v>
      </c>
      <c r="AG10" s="62">
        <v>66.58</v>
      </c>
      <c r="AH10" s="62">
        <v>28.73</v>
      </c>
      <c r="AI10" s="62">
        <v>3.79</v>
      </c>
      <c r="AJ10" s="62">
        <v>0.92</v>
      </c>
      <c r="AK10" s="62"/>
      <c r="AL10" s="3" t="s">
        <v>68</v>
      </c>
      <c r="AM10" s="62"/>
    </row>
    <row r="11" spans="2:44">
      <c r="B11" s="3" t="s">
        <v>78</v>
      </c>
      <c r="C11" s="62">
        <v>16.170000000000002</v>
      </c>
      <c r="D11" s="62">
        <v>57.57</v>
      </c>
      <c r="E11" s="62">
        <v>23.2</v>
      </c>
      <c r="F11" s="62">
        <v>3.07</v>
      </c>
      <c r="G11" s="62"/>
      <c r="H11" s="3" t="s">
        <v>78</v>
      </c>
      <c r="I11" s="62">
        <v>42.35</v>
      </c>
      <c r="J11" s="62">
        <v>17.79</v>
      </c>
      <c r="K11" s="62">
        <v>30.44</v>
      </c>
      <c r="L11" s="62">
        <v>9.5</v>
      </c>
      <c r="M11" s="62"/>
      <c r="N11" s="3" t="s">
        <v>78</v>
      </c>
      <c r="O11" s="62">
        <v>54.81</v>
      </c>
      <c r="P11" s="62">
        <v>19.2</v>
      </c>
      <c r="Q11" s="62">
        <v>19.78</v>
      </c>
      <c r="R11" s="62">
        <v>6.22</v>
      </c>
      <c r="S11" s="62"/>
      <c r="T11" s="3" t="s">
        <v>78</v>
      </c>
      <c r="U11" s="62">
        <v>51.35</v>
      </c>
      <c r="V11" s="62">
        <v>21.03</v>
      </c>
      <c r="W11" s="62">
        <v>15.43</v>
      </c>
      <c r="X11" s="62">
        <v>12.26</v>
      </c>
      <c r="Y11" s="62"/>
      <c r="Z11" s="3" t="s">
        <v>78</v>
      </c>
      <c r="AA11" s="62">
        <v>73.760000000000005</v>
      </c>
      <c r="AB11" s="62">
        <v>21.13</v>
      </c>
      <c r="AC11" s="62">
        <v>3.55</v>
      </c>
      <c r="AD11" s="62">
        <v>1.58</v>
      </c>
      <c r="AE11" s="62"/>
      <c r="AF11" s="3" t="s">
        <v>78</v>
      </c>
      <c r="AG11" s="62">
        <v>42.83</v>
      </c>
      <c r="AH11" s="62">
        <v>24.28</v>
      </c>
      <c r="AI11" s="62">
        <v>18.739999999999998</v>
      </c>
      <c r="AJ11" s="62">
        <v>14.26</v>
      </c>
      <c r="AK11" s="62"/>
      <c r="AL11" s="3" t="s">
        <v>78</v>
      </c>
      <c r="AM11" s="62"/>
    </row>
    <row r="12" spans="2:44">
      <c r="B12" s="3" t="s">
        <v>88</v>
      </c>
      <c r="C12" s="62">
        <v>92.38</v>
      </c>
      <c r="D12" s="62">
        <v>6.2</v>
      </c>
      <c r="E12" s="62">
        <v>0.96</v>
      </c>
      <c r="F12" s="62">
        <v>0.46</v>
      </c>
      <c r="G12" s="62"/>
      <c r="H12" s="3" t="s">
        <v>88</v>
      </c>
      <c r="I12" s="62">
        <v>87.06</v>
      </c>
      <c r="J12" s="62">
        <v>10.95</v>
      </c>
      <c r="K12" s="62">
        <v>1.62</v>
      </c>
      <c r="L12" s="62">
        <v>0.39</v>
      </c>
      <c r="M12" s="62"/>
      <c r="N12" s="3" t="s">
        <v>88</v>
      </c>
      <c r="O12" s="62">
        <v>83.32</v>
      </c>
      <c r="P12" s="62">
        <v>14.41</v>
      </c>
      <c r="Q12" s="62">
        <v>1.79</v>
      </c>
      <c r="R12" s="62">
        <v>0.49</v>
      </c>
      <c r="S12" s="62"/>
      <c r="T12" s="3" t="s">
        <v>88</v>
      </c>
      <c r="U12" s="62">
        <v>74.02</v>
      </c>
      <c r="V12" s="62">
        <v>21.37</v>
      </c>
      <c r="W12" s="62">
        <v>3.98</v>
      </c>
      <c r="X12" s="62">
        <v>0.62</v>
      </c>
      <c r="Y12" s="62"/>
      <c r="Z12" s="3" t="s">
        <v>88</v>
      </c>
      <c r="AA12" s="62">
        <v>75.400000000000006</v>
      </c>
      <c r="AB12" s="62">
        <v>21.77</v>
      </c>
      <c r="AC12" s="62">
        <v>2.48</v>
      </c>
      <c r="AD12" s="62">
        <v>0.36</v>
      </c>
      <c r="AE12" s="62"/>
      <c r="AF12" s="3" t="s">
        <v>88</v>
      </c>
      <c r="AG12" s="62">
        <v>76.17</v>
      </c>
      <c r="AH12" s="62">
        <v>20.37</v>
      </c>
      <c r="AI12" s="62">
        <v>3</v>
      </c>
      <c r="AJ12" s="62">
        <v>0.46</v>
      </c>
      <c r="AK12" s="62"/>
      <c r="AL12" s="3" t="s">
        <v>88</v>
      </c>
      <c r="AM12" s="62">
        <v>85.17</v>
      </c>
      <c r="AN12" s="62">
        <v>12.55</v>
      </c>
      <c r="AO12" s="62">
        <v>1.83</v>
      </c>
      <c r="AP12" s="62">
        <v>0.44</v>
      </c>
    </row>
    <row r="13" spans="2:44">
      <c r="B13" s="3" t="s">
        <v>268</v>
      </c>
      <c r="C13" s="62">
        <v>94.72</v>
      </c>
      <c r="D13" s="62">
        <v>4.46</v>
      </c>
      <c r="E13" s="62">
        <v>0.47</v>
      </c>
      <c r="F13" s="62">
        <v>0.41</v>
      </c>
      <c r="G13" s="62"/>
      <c r="H13" s="3" t="s">
        <v>268</v>
      </c>
      <c r="I13" s="62">
        <v>66.33</v>
      </c>
      <c r="J13" s="62">
        <v>31.19</v>
      </c>
      <c r="K13" s="62">
        <v>2.14</v>
      </c>
      <c r="L13" s="62">
        <v>0.54</v>
      </c>
      <c r="M13" s="62"/>
      <c r="N13" s="3" t="s">
        <v>268</v>
      </c>
      <c r="O13" s="62">
        <v>72.12</v>
      </c>
      <c r="P13" s="62">
        <v>25.65</v>
      </c>
      <c r="Q13" s="62">
        <v>1.92</v>
      </c>
      <c r="R13" s="62">
        <v>0.42</v>
      </c>
      <c r="S13" s="62"/>
      <c r="T13" s="3" t="s">
        <v>268</v>
      </c>
      <c r="U13" s="62">
        <v>48.13</v>
      </c>
      <c r="V13" s="62">
        <v>46.66</v>
      </c>
      <c r="W13" s="62">
        <v>4.8</v>
      </c>
      <c r="X13" s="62">
        <v>0.46</v>
      </c>
      <c r="Y13" s="62"/>
      <c r="Z13" s="3" t="s">
        <v>268</v>
      </c>
      <c r="AA13" s="62">
        <v>52.06</v>
      </c>
      <c r="AB13" s="62">
        <v>42.82</v>
      </c>
      <c r="AC13" s="62">
        <v>4.66</v>
      </c>
      <c r="AD13" s="62">
        <v>0.56000000000000005</v>
      </c>
      <c r="AE13" s="62"/>
      <c r="AF13" s="3" t="s">
        <v>268</v>
      </c>
      <c r="AG13" s="62">
        <v>63.34</v>
      </c>
      <c r="AH13" s="62">
        <v>34.49</v>
      </c>
      <c r="AI13" s="62">
        <v>1.83</v>
      </c>
      <c r="AJ13" s="62">
        <v>0.5</v>
      </c>
      <c r="AK13" s="62"/>
      <c r="AL13" s="3" t="s">
        <v>268</v>
      </c>
      <c r="AM13" s="62"/>
    </row>
    <row r="14" spans="2:44">
      <c r="B14" s="3" t="s">
        <v>108</v>
      </c>
      <c r="C14" s="62">
        <v>91.32</v>
      </c>
      <c r="D14" s="62">
        <v>6.07</v>
      </c>
      <c r="E14" s="62">
        <v>1.45</v>
      </c>
      <c r="F14" s="62">
        <v>1.2</v>
      </c>
      <c r="G14" s="62"/>
      <c r="H14" s="3" t="s">
        <v>108</v>
      </c>
      <c r="I14" s="62">
        <v>93.17</v>
      </c>
      <c r="J14" s="62">
        <v>5.29</v>
      </c>
      <c r="K14" s="62">
        <v>1.1499999999999999</v>
      </c>
      <c r="L14" s="62">
        <v>0.41</v>
      </c>
      <c r="M14" s="62"/>
      <c r="N14" s="3" t="s">
        <v>108</v>
      </c>
      <c r="O14" s="62">
        <v>94.16</v>
      </c>
      <c r="P14" s="62">
        <v>4.2699999999999996</v>
      </c>
      <c r="Q14" s="62">
        <v>1.2</v>
      </c>
      <c r="R14" s="62">
        <v>0.38</v>
      </c>
      <c r="S14" s="62"/>
      <c r="T14" s="3" t="s">
        <v>108</v>
      </c>
      <c r="U14" s="62">
        <v>88.69</v>
      </c>
      <c r="V14" s="62">
        <v>9.64</v>
      </c>
      <c r="W14" s="62">
        <v>1.19</v>
      </c>
      <c r="X14" s="62">
        <v>0.49</v>
      </c>
      <c r="Y14" s="62"/>
      <c r="Z14" s="3" t="s">
        <v>108</v>
      </c>
      <c r="AA14" s="62">
        <v>81.56</v>
      </c>
      <c r="AB14" s="62">
        <v>15.5</v>
      </c>
      <c r="AC14" s="62">
        <v>2.34</v>
      </c>
      <c r="AD14" s="62">
        <v>0.61</v>
      </c>
      <c r="AE14" s="62"/>
      <c r="AF14" s="3" t="s">
        <v>108</v>
      </c>
      <c r="AG14" s="62">
        <v>87.26</v>
      </c>
      <c r="AH14" s="62">
        <v>11.09</v>
      </c>
      <c r="AI14" s="62">
        <v>1.26</v>
      </c>
      <c r="AJ14" s="62">
        <v>0.39</v>
      </c>
      <c r="AK14" s="62"/>
      <c r="AL14" s="3" t="s">
        <v>108</v>
      </c>
      <c r="AM14" s="62"/>
    </row>
    <row r="15" spans="2:44">
      <c r="B15" s="3" t="s">
        <v>118</v>
      </c>
      <c r="C15" s="62">
        <v>95.4</v>
      </c>
      <c r="D15" s="62">
        <v>3.84</v>
      </c>
      <c r="E15" s="62">
        <v>0.34</v>
      </c>
      <c r="F15" s="62">
        <v>0.42</v>
      </c>
      <c r="G15" s="62"/>
      <c r="H15" s="3" t="s">
        <v>118</v>
      </c>
      <c r="I15" s="62">
        <v>90.7</v>
      </c>
      <c r="J15" s="62">
        <v>7.96</v>
      </c>
      <c r="K15" s="62">
        <v>0.66</v>
      </c>
      <c r="L15" s="62">
        <v>0.68</v>
      </c>
      <c r="M15" s="62"/>
      <c r="N15" s="3" t="s">
        <v>118</v>
      </c>
      <c r="O15" s="62">
        <v>90</v>
      </c>
      <c r="P15" s="62">
        <v>8.68</v>
      </c>
      <c r="Q15" s="62">
        <v>0.68</v>
      </c>
      <c r="R15" s="62">
        <v>0.65</v>
      </c>
      <c r="S15" s="62"/>
      <c r="T15" s="3" t="s">
        <v>118</v>
      </c>
      <c r="U15" s="62">
        <v>74.489999999999995</v>
      </c>
      <c r="V15" s="62">
        <v>22.68</v>
      </c>
      <c r="W15" s="62">
        <v>2.5299999999999998</v>
      </c>
      <c r="X15" s="62">
        <v>0.31</v>
      </c>
      <c r="Y15" s="62"/>
      <c r="Z15" s="3" t="s">
        <v>118</v>
      </c>
      <c r="AA15" s="62">
        <v>86.44</v>
      </c>
      <c r="AB15" s="62">
        <v>12.78</v>
      </c>
      <c r="AC15" s="62">
        <v>0.61</v>
      </c>
      <c r="AD15" s="62">
        <v>0.19</v>
      </c>
      <c r="AE15" s="62"/>
      <c r="AF15" s="3" t="s">
        <v>118</v>
      </c>
      <c r="AG15" s="62">
        <v>74.94</v>
      </c>
      <c r="AH15" s="62">
        <v>22.95</v>
      </c>
      <c r="AI15" s="62">
        <v>1.88</v>
      </c>
      <c r="AJ15" s="62">
        <v>0.26</v>
      </c>
      <c r="AK15" s="62"/>
      <c r="AL15" s="3" t="s">
        <v>118</v>
      </c>
      <c r="AM15" s="62">
        <v>95.56</v>
      </c>
      <c r="AN15" s="62">
        <v>4.1500000000000004</v>
      </c>
      <c r="AO15" s="62">
        <v>0.15</v>
      </c>
      <c r="AP15" s="62">
        <v>0.14000000000000001</v>
      </c>
    </row>
    <row r="16" spans="2:44">
      <c r="B16" s="3" t="s">
        <v>133</v>
      </c>
      <c r="C16" s="62">
        <v>84.17</v>
      </c>
      <c r="D16" s="62">
        <v>12.59</v>
      </c>
      <c r="E16" s="62">
        <v>2.29</v>
      </c>
      <c r="F16" s="62">
        <v>0.95</v>
      </c>
      <c r="G16" s="62"/>
      <c r="H16" s="3" t="s">
        <v>133</v>
      </c>
      <c r="I16" s="62">
        <v>73.52</v>
      </c>
      <c r="J16" s="62">
        <v>20.8</v>
      </c>
      <c r="K16" s="62">
        <v>4.01</v>
      </c>
      <c r="L16" s="62">
        <v>1.68</v>
      </c>
      <c r="M16" s="62"/>
      <c r="N16" s="3" t="s">
        <v>133</v>
      </c>
      <c r="O16" s="62">
        <v>65.81</v>
      </c>
      <c r="P16" s="62">
        <v>27.94</v>
      </c>
      <c r="Q16" s="62">
        <v>4.6399999999999997</v>
      </c>
      <c r="R16" s="62">
        <v>1.62</v>
      </c>
      <c r="S16" s="62"/>
      <c r="T16" s="3" t="s">
        <v>133</v>
      </c>
      <c r="U16" s="62">
        <v>54.13</v>
      </c>
      <c r="V16" s="62">
        <v>35.869999999999997</v>
      </c>
      <c r="W16" s="62">
        <v>7.05</v>
      </c>
      <c r="X16" s="62">
        <v>2.94</v>
      </c>
      <c r="Y16" s="62"/>
      <c r="Z16" s="3" t="s">
        <v>133</v>
      </c>
      <c r="AA16" s="62">
        <v>58.99</v>
      </c>
      <c r="AB16" s="62">
        <v>33.58</v>
      </c>
      <c r="AC16" s="62">
        <v>5.71</v>
      </c>
      <c r="AD16" s="62">
        <v>1.71</v>
      </c>
      <c r="AE16" s="62"/>
      <c r="AF16" s="3" t="s">
        <v>133</v>
      </c>
      <c r="AG16" s="62">
        <v>58.94</v>
      </c>
      <c r="AH16" s="62">
        <v>32</v>
      </c>
      <c r="AI16" s="62">
        <v>6.54</v>
      </c>
      <c r="AJ16" s="62">
        <v>2.52</v>
      </c>
      <c r="AK16" s="62"/>
      <c r="AL16" s="3" t="s">
        <v>133</v>
      </c>
      <c r="AM16" s="62">
        <v>84.23</v>
      </c>
      <c r="AN16" s="62">
        <v>12.64</v>
      </c>
      <c r="AO16" s="62">
        <v>2.37</v>
      </c>
      <c r="AP16" s="62">
        <v>0.75</v>
      </c>
    </row>
    <row r="17" spans="2:42" ht="26">
      <c r="B17" s="3" t="s">
        <v>143</v>
      </c>
      <c r="C17" s="62">
        <v>82.79</v>
      </c>
      <c r="D17" s="62">
        <v>12.57</v>
      </c>
      <c r="E17" s="62">
        <v>2.87</v>
      </c>
      <c r="F17" s="62">
        <v>1.88</v>
      </c>
      <c r="G17" s="62"/>
      <c r="H17" s="3" t="s">
        <v>143</v>
      </c>
      <c r="I17" s="62">
        <v>89.39</v>
      </c>
      <c r="J17" s="62">
        <v>7.62</v>
      </c>
      <c r="K17" s="62">
        <v>1.67</v>
      </c>
      <c r="L17" s="62">
        <v>1.4</v>
      </c>
      <c r="M17" s="62"/>
      <c r="N17" s="3" t="s">
        <v>143</v>
      </c>
      <c r="O17" s="62">
        <v>80.77</v>
      </c>
      <c r="P17" s="62">
        <v>16.059999999999999</v>
      </c>
      <c r="Q17" s="62">
        <v>2.2000000000000002</v>
      </c>
      <c r="R17" s="62">
        <v>1.03</v>
      </c>
      <c r="S17" s="62"/>
      <c r="T17" s="3" t="s">
        <v>143</v>
      </c>
      <c r="U17" s="62">
        <v>41.31</v>
      </c>
      <c r="V17" s="62">
        <v>43.98</v>
      </c>
      <c r="W17" s="62">
        <v>12.28</v>
      </c>
      <c r="X17" s="62">
        <v>2.48</v>
      </c>
      <c r="Y17" s="62"/>
      <c r="Z17" s="3" t="s">
        <v>143</v>
      </c>
      <c r="AA17" s="62">
        <v>77.22</v>
      </c>
      <c r="AB17" s="62">
        <v>19.100000000000001</v>
      </c>
      <c r="AC17" s="62">
        <v>3.14</v>
      </c>
      <c r="AD17" s="62">
        <v>0.56000000000000005</v>
      </c>
      <c r="AE17" s="62"/>
      <c r="AF17" s="3" t="s">
        <v>143</v>
      </c>
      <c r="AG17" s="62">
        <v>44.65</v>
      </c>
      <c r="AH17" s="62">
        <v>41.6</v>
      </c>
      <c r="AI17" s="62">
        <v>11.71</v>
      </c>
      <c r="AJ17" s="62">
        <v>2.0699999999999998</v>
      </c>
      <c r="AK17" s="62"/>
      <c r="AL17" s="3" t="s">
        <v>143</v>
      </c>
      <c r="AM17" s="62">
        <v>95.02</v>
      </c>
      <c r="AN17" s="62">
        <v>4.4000000000000004</v>
      </c>
      <c r="AO17" s="62">
        <v>0.48</v>
      </c>
      <c r="AP17" s="62">
        <v>0.11</v>
      </c>
    </row>
    <row r="18" spans="2:42">
      <c r="B18" s="3" t="s">
        <v>153</v>
      </c>
      <c r="C18" s="62">
        <v>88.08</v>
      </c>
      <c r="D18" s="62">
        <v>8.7899999999999991</v>
      </c>
      <c r="E18" s="62">
        <v>1.66</v>
      </c>
      <c r="F18" s="62">
        <v>1.71</v>
      </c>
      <c r="G18" s="62"/>
      <c r="H18" s="3" t="s">
        <v>153</v>
      </c>
      <c r="I18" s="62">
        <v>75.25</v>
      </c>
      <c r="J18" s="62">
        <v>21.44</v>
      </c>
      <c r="K18" s="62">
        <v>2.2000000000000002</v>
      </c>
      <c r="L18" s="62">
        <v>1.19</v>
      </c>
      <c r="M18" s="62"/>
      <c r="N18" s="3" t="s">
        <v>153</v>
      </c>
      <c r="O18" s="62">
        <v>76.510000000000005</v>
      </c>
      <c r="P18" s="62">
        <v>20.87</v>
      </c>
      <c r="Q18" s="62">
        <v>1.84</v>
      </c>
      <c r="R18" s="62">
        <v>0.88</v>
      </c>
      <c r="S18" s="62"/>
      <c r="T18" s="3" t="s">
        <v>153</v>
      </c>
      <c r="U18" s="62">
        <v>58.64</v>
      </c>
      <c r="V18" s="62">
        <v>35.1</v>
      </c>
      <c r="W18" s="62">
        <v>5.17</v>
      </c>
      <c r="X18" s="62">
        <v>1.2</v>
      </c>
      <c r="Y18" s="62"/>
      <c r="Z18" s="3" t="s">
        <v>153</v>
      </c>
      <c r="AA18" s="62">
        <v>92.79</v>
      </c>
      <c r="AB18" s="62">
        <v>6.26</v>
      </c>
      <c r="AC18" s="62">
        <v>0.73</v>
      </c>
      <c r="AD18" s="62">
        <v>0.32</v>
      </c>
      <c r="AE18" s="62"/>
      <c r="AF18" s="3" t="s">
        <v>153</v>
      </c>
      <c r="AG18" s="62">
        <v>64.81</v>
      </c>
      <c r="AH18" s="62">
        <v>30.13</v>
      </c>
      <c r="AI18" s="62">
        <v>3.92</v>
      </c>
      <c r="AJ18" s="62">
        <v>1.31</v>
      </c>
      <c r="AK18" s="62"/>
      <c r="AL18" s="3" t="s">
        <v>153</v>
      </c>
      <c r="AM18" s="62"/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4DFD3-2D96-4E44-8FF3-79EF27DA2BA7}">
  <dimension ref="C2:J15"/>
  <sheetViews>
    <sheetView workbookViewId="0">
      <selection activeCell="C27" sqref="C27"/>
    </sheetView>
  </sheetViews>
  <sheetFormatPr baseColWidth="10" defaultRowHeight="16"/>
  <cols>
    <col min="3" max="3" width="22.1640625" customWidth="1"/>
  </cols>
  <sheetData>
    <row r="2" spans="3:10" ht="17" thickBot="1"/>
    <row r="3" spans="3:10" ht="27" thickBot="1">
      <c r="C3" s="74" t="s">
        <v>290</v>
      </c>
      <c r="D3" s="33" t="s">
        <v>12</v>
      </c>
      <c r="E3" s="33" t="s">
        <v>8</v>
      </c>
      <c r="F3" s="33" t="s">
        <v>18</v>
      </c>
      <c r="G3" s="33" t="s">
        <v>11</v>
      </c>
      <c r="H3" s="33" t="s">
        <v>32</v>
      </c>
      <c r="I3" s="33" t="s">
        <v>33</v>
      </c>
      <c r="J3" s="33" t="s">
        <v>17</v>
      </c>
    </row>
    <row r="4" spans="3:10" ht="17" thickBot="1">
      <c r="C4" s="33" t="s">
        <v>129</v>
      </c>
      <c r="D4" s="31">
        <v>3.4799999999999998E-2</v>
      </c>
      <c r="E4" s="31">
        <v>3.2500000000000001E-2</v>
      </c>
      <c r="F4" s="31">
        <v>9.7999999999999997E-3</v>
      </c>
      <c r="G4" s="31">
        <v>1.4200000000000001E-2</v>
      </c>
      <c r="H4" s="31">
        <v>1.9199999999999998E-2</v>
      </c>
      <c r="I4" s="32" t="s">
        <v>128</v>
      </c>
      <c r="J4" s="31">
        <v>1.49E-2</v>
      </c>
    </row>
    <row r="5" spans="3:10" ht="17" thickBot="1">
      <c r="C5" s="33" t="s">
        <v>41</v>
      </c>
      <c r="D5" s="31">
        <v>4.2000000000000003E-2</v>
      </c>
      <c r="E5" s="31">
        <v>2.7099999999999999E-2</v>
      </c>
      <c r="F5" s="31">
        <v>1.12E-2</v>
      </c>
      <c r="G5" s="31">
        <v>7.7999999999999996E-3</v>
      </c>
      <c r="H5" s="31">
        <v>2.64E-2</v>
      </c>
      <c r="I5" s="31">
        <v>1.6999999999999999E-3</v>
      </c>
      <c r="J5" s="31">
        <v>2.06E-2</v>
      </c>
    </row>
    <row r="6" spans="3:10" ht="17" thickBot="1">
      <c r="C6" s="33" t="s">
        <v>58</v>
      </c>
      <c r="D6" s="31">
        <v>1.6400000000000001E-2</v>
      </c>
      <c r="E6" s="31">
        <v>6.1000000000000004E-3</v>
      </c>
      <c r="F6" s="31">
        <v>3.5999999999999999E-3</v>
      </c>
      <c r="G6" s="31">
        <v>7.7999999999999996E-3</v>
      </c>
      <c r="H6" s="31">
        <v>5.1999999999999998E-3</v>
      </c>
      <c r="I6" s="32" t="s">
        <v>128</v>
      </c>
      <c r="J6" s="31">
        <v>6.7000000000000002E-3</v>
      </c>
    </row>
    <row r="7" spans="3:10" ht="17" thickBot="1">
      <c r="C7" s="33" t="s">
        <v>68</v>
      </c>
      <c r="D7" s="31">
        <v>1.2999999999999999E-2</v>
      </c>
      <c r="E7" s="31">
        <v>2.1000000000000001E-2</v>
      </c>
      <c r="F7" s="31">
        <v>9.1999999999999998E-3</v>
      </c>
      <c r="G7" s="31">
        <v>6.7000000000000002E-3</v>
      </c>
      <c r="H7" s="31">
        <v>1.1900000000000001E-2</v>
      </c>
      <c r="I7" s="32" t="s">
        <v>128</v>
      </c>
      <c r="J7" s="31">
        <v>1.0800000000000001E-2</v>
      </c>
    </row>
    <row r="8" spans="3:10" ht="17" thickBot="1">
      <c r="C8" s="33" t="s">
        <v>78</v>
      </c>
      <c r="D8" s="31">
        <v>2.5899999999999999E-2</v>
      </c>
      <c r="E8" s="31">
        <v>1.23E-2</v>
      </c>
      <c r="F8" s="31">
        <v>5.3E-3</v>
      </c>
      <c r="G8" s="31">
        <v>2.4899999999999999E-2</v>
      </c>
      <c r="H8" s="31">
        <v>9.4000000000000004E-3</v>
      </c>
      <c r="I8" s="32" t="s">
        <v>128</v>
      </c>
      <c r="J8" s="31">
        <v>8.3000000000000001E-3</v>
      </c>
    </row>
    <row r="9" spans="3:10" ht="17" thickBot="1">
      <c r="C9" s="33" t="s">
        <v>88</v>
      </c>
      <c r="D9" s="31">
        <v>1.3299999999999999E-2</v>
      </c>
      <c r="E9" s="31">
        <v>1.67E-2</v>
      </c>
      <c r="F9" s="31">
        <v>5.4999999999999997E-3</v>
      </c>
      <c r="G9" s="31">
        <v>5.1999999999999998E-3</v>
      </c>
      <c r="H9" s="31">
        <v>4.1000000000000003E-3</v>
      </c>
      <c r="I9" s="31">
        <v>1.6000000000000001E-3</v>
      </c>
      <c r="J9" s="31">
        <v>5.7000000000000002E-3</v>
      </c>
    </row>
    <row r="10" spans="3:10" ht="17" thickBot="1">
      <c r="C10" s="33" t="s">
        <v>279</v>
      </c>
      <c r="D10" s="31">
        <v>1.4500000000000001E-2</v>
      </c>
      <c r="E10" s="31">
        <v>1.24E-2</v>
      </c>
      <c r="F10" s="31">
        <v>1.0999999999999999E-2</v>
      </c>
      <c r="G10" s="31">
        <v>1.5599999999999999E-2</v>
      </c>
      <c r="H10" s="31">
        <v>7.6E-3</v>
      </c>
      <c r="I10" s="32" t="s">
        <v>128</v>
      </c>
      <c r="J10" s="31">
        <v>7.1000000000000004E-3</v>
      </c>
    </row>
    <row r="11" spans="3:10" ht="17" thickBot="1">
      <c r="C11" s="33" t="s">
        <v>108</v>
      </c>
      <c r="D11" s="31">
        <v>1.38E-2</v>
      </c>
      <c r="E11" s="31">
        <v>1.9E-2</v>
      </c>
      <c r="F11" s="31">
        <v>1.0699999999999999E-2</v>
      </c>
      <c r="G11" s="31">
        <v>1.01E-2</v>
      </c>
      <c r="H11" s="31">
        <v>4.7000000000000002E-3</v>
      </c>
      <c r="I11" s="32" t="s">
        <v>128</v>
      </c>
      <c r="J11" s="31">
        <v>4.7999999999999996E-3</v>
      </c>
    </row>
    <row r="12" spans="3:10" ht="17" thickBot="1">
      <c r="C12" s="33" t="s">
        <v>118</v>
      </c>
      <c r="D12" s="31">
        <v>1.7399999999999999E-2</v>
      </c>
      <c r="E12" s="31">
        <v>1.5900000000000001E-2</v>
      </c>
      <c r="F12" s="31">
        <v>3.8999999999999998E-3</v>
      </c>
      <c r="G12" s="31">
        <v>1.0500000000000001E-2</v>
      </c>
      <c r="H12" s="31">
        <v>7.7000000000000002E-3</v>
      </c>
      <c r="I12" s="31">
        <v>8.8999999999999999E-3</v>
      </c>
      <c r="J12" s="31">
        <v>9.7999999999999997E-3</v>
      </c>
    </row>
    <row r="13" spans="3:10" ht="17" thickBot="1">
      <c r="C13" s="33" t="s">
        <v>133</v>
      </c>
      <c r="D13" s="31">
        <v>4.2700000000000002E-2</v>
      </c>
      <c r="E13" s="31">
        <v>2.8199999999999999E-2</v>
      </c>
      <c r="F13" s="31">
        <v>2.2200000000000001E-2</v>
      </c>
      <c r="G13" s="31">
        <v>3.2300000000000002E-2</v>
      </c>
      <c r="H13" s="31">
        <v>2.6599999999999999E-2</v>
      </c>
      <c r="I13" s="31">
        <v>1.17E-2</v>
      </c>
      <c r="J13" s="31">
        <v>3.0599999999999999E-2</v>
      </c>
    </row>
    <row r="14" spans="3:10" ht="17" thickBot="1">
      <c r="C14" s="33" t="s">
        <v>143</v>
      </c>
      <c r="D14" s="31">
        <v>1.66E-2</v>
      </c>
      <c r="E14" s="31">
        <v>3.2500000000000001E-2</v>
      </c>
      <c r="F14" s="31">
        <v>8.6E-3</v>
      </c>
      <c r="G14" s="31">
        <v>1.4200000000000001E-2</v>
      </c>
      <c r="H14" s="31">
        <v>1.37E-2</v>
      </c>
      <c r="I14" s="31">
        <v>1.2999999999999999E-3</v>
      </c>
      <c r="J14" s="31">
        <v>1.38E-2</v>
      </c>
    </row>
    <row r="15" spans="3:10" ht="17" thickBot="1">
      <c r="C15" s="33" t="s">
        <v>153</v>
      </c>
      <c r="D15" s="31">
        <v>2.47E-2</v>
      </c>
      <c r="E15" s="31">
        <v>7.1999999999999998E-3</v>
      </c>
      <c r="F15" s="31">
        <v>0.01</v>
      </c>
      <c r="G15" s="31">
        <v>1.8499999999999999E-2</v>
      </c>
      <c r="H15" s="31">
        <v>1.5299999999999999E-2</v>
      </c>
      <c r="I15" s="32" t="s">
        <v>128</v>
      </c>
      <c r="J15" s="31">
        <v>1.44E-2</v>
      </c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120B9-D3A0-6C4C-A941-EEEB1AA2C09C}">
  <dimension ref="B2:K16"/>
  <sheetViews>
    <sheetView topLeftCell="A2" workbookViewId="0">
      <selection activeCell="D28" sqref="D28"/>
    </sheetView>
  </sheetViews>
  <sheetFormatPr baseColWidth="10" defaultRowHeight="16"/>
  <cols>
    <col min="2" max="2" width="14.6640625" customWidth="1"/>
  </cols>
  <sheetData>
    <row r="2" spans="2:11" ht="17" thickBot="1"/>
    <row r="3" spans="2:11">
      <c r="B3" s="92" t="s">
        <v>131</v>
      </c>
      <c r="C3" s="86" t="s">
        <v>51</v>
      </c>
      <c r="D3" s="86" t="s">
        <v>52</v>
      </c>
      <c r="E3" s="90" t="s">
        <v>18</v>
      </c>
      <c r="F3" s="86" t="s">
        <v>53</v>
      </c>
      <c r="G3" s="90" t="s">
        <v>54</v>
      </c>
      <c r="H3" s="86" t="s">
        <v>55</v>
      </c>
      <c r="I3" s="86" t="s">
        <v>57</v>
      </c>
      <c r="J3" s="86" t="s">
        <v>56</v>
      </c>
      <c r="K3" s="86" t="s">
        <v>34</v>
      </c>
    </row>
    <row r="4" spans="2:11" ht="17" thickBot="1">
      <c r="B4" s="93"/>
      <c r="C4" s="87"/>
      <c r="D4" s="87"/>
      <c r="E4" s="91"/>
      <c r="F4" s="87"/>
      <c r="G4" s="91"/>
      <c r="H4" s="87"/>
      <c r="I4" s="87"/>
      <c r="J4" s="87"/>
      <c r="K4" s="87"/>
    </row>
    <row r="5" spans="2:11" ht="17" thickBot="1">
      <c r="B5" s="33" t="s">
        <v>129</v>
      </c>
      <c r="C5" s="31">
        <v>5.6399999999999999E-2</v>
      </c>
      <c r="D5" s="31">
        <v>0.2611</v>
      </c>
      <c r="E5" s="31">
        <v>2.6599999999999999E-2</v>
      </c>
      <c r="F5" s="31">
        <v>2.9100000000000001E-2</v>
      </c>
      <c r="G5" s="31">
        <v>2.7699999999999999E-2</v>
      </c>
      <c r="H5" s="32" t="s">
        <v>128</v>
      </c>
      <c r="I5" s="31">
        <v>2.63E-2</v>
      </c>
      <c r="J5" s="32" t="s">
        <v>128</v>
      </c>
      <c r="K5" s="31">
        <v>6.0699999999999997E-2</v>
      </c>
    </row>
    <row r="6" spans="2:11" ht="17" thickBot="1">
      <c r="B6" s="33" t="s">
        <v>41</v>
      </c>
      <c r="C6" s="34">
        <v>5.67E-2</v>
      </c>
      <c r="D6" s="31">
        <v>0.1623</v>
      </c>
      <c r="E6" s="31">
        <v>2.6800000000000001E-2</v>
      </c>
      <c r="F6" s="31">
        <v>2.3300000000000001E-2</v>
      </c>
      <c r="G6" s="31">
        <v>3.1E-2</v>
      </c>
      <c r="H6" s="31">
        <v>1.4200000000000001E-2</v>
      </c>
      <c r="I6" s="31">
        <v>3.8899999999999997E-2</v>
      </c>
      <c r="J6" s="32" t="s">
        <v>128</v>
      </c>
      <c r="K6" s="32" t="s">
        <v>128</v>
      </c>
    </row>
    <row r="7" spans="2:11" ht="17" thickBot="1">
      <c r="B7" s="22" t="s">
        <v>58</v>
      </c>
      <c r="C7" s="34">
        <v>5.2699999999999997E-2</v>
      </c>
      <c r="D7" s="31">
        <v>0.48349999999999999</v>
      </c>
      <c r="E7" s="31">
        <v>2.5899999999999999E-2</v>
      </c>
      <c r="F7" s="31">
        <v>6.3399999999999998E-2</v>
      </c>
      <c r="G7" s="31">
        <v>3.3300000000000003E-2</v>
      </c>
      <c r="H7" s="32" t="s">
        <v>128</v>
      </c>
      <c r="I7" s="31">
        <v>2.3900000000000001E-2</v>
      </c>
      <c r="J7" s="32" t="s">
        <v>128</v>
      </c>
      <c r="K7" s="31">
        <v>5.45E-2</v>
      </c>
    </row>
    <row r="8" spans="2:11" ht="17" thickBot="1">
      <c r="B8" s="22" t="s">
        <v>68</v>
      </c>
      <c r="C8" s="34">
        <v>4.7899999999999998E-2</v>
      </c>
      <c r="D8" s="31">
        <v>0.15179999999999999</v>
      </c>
      <c r="E8" s="31">
        <v>3.56E-2</v>
      </c>
      <c r="F8" s="31">
        <v>2.23E-2</v>
      </c>
      <c r="G8" s="31">
        <v>3.7600000000000001E-2</v>
      </c>
      <c r="H8" s="32" t="s">
        <v>128</v>
      </c>
      <c r="I8" s="31">
        <v>2.64E-2</v>
      </c>
      <c r="J8" s="32" t="s">
        <v>128</v>
      </c>
      <c r="K8" s="32" t="s">
        <v>128</v>
      </c>
    </row>
    <row r="9" spans="2:11" ht="17" thickBot="1">
      <c r="B9" s="22" t="s">
        <v>78</v>
      </c>
      <c r="C9" s="34">
        <v>0.1143</v>
      </c>
      <c r="D9" s="31">
        <v>0.1201</v>
      </c>
      <c r="E9" s="31">
        <v>1.5100000000000001E-2</v>
      </c>
      <c r="F9" s="31">
        <v>9.35E-2</v>
      </c>
      <c r="G9" s="31">
        <v>4.1200000000000001E-2</v>
      </c>
      <c r="H9" s="32" t="s">
        <v>128</v>
      </c>
      <c r="I9" s="31">
        <v>3.5299999999999998E-2</v>
      </c>
      <c r="J9" s="32" t="s">
        <v>128</v>
      </c>
      <c r="K9" s="32" t="s">
        <v>128</v>
      </c>
    </row>
    <row r="10" spans="2:11" ht="17" thickBot="1">
      <c r="B10" s="22" t="s">
        <v>88</v>
      </c>
      <c r="C10" s="34">
        <v>6.3899999999999998E-2</v>
      </c>
      <c r="D10" s="31">
        <v>0.1502</v>
      </c>
      <c r="E10" s="31">
        <v>2.8899999999999999E-2</v>
      </c>
      <c r="F10" s="31">
        <v>2.6599999999999999E-2</v>
      </c>
      <c r="G10" s="31">
        <v>3.1899999999999998E-2</v>
      </c>
      <c r="H10" s="31">
        <v>2.1600000000000001E-2</v>
      </c>
      <c r="I10" s="31">
        <v>2.7900000000000001E-2</v>
      </c>
      <c r="J10" s="32" t="s">
        <v>128</v>
      </c>
      <c r="K10" s="32" t="s">
        <v>128</v>
      </c>
    </row>
    <row r="11" spans="2:11" ht="17" thickBot="1">
      <c r="B11" s="22" t="s">
        <v>98</v>
      </c>
      <c r="C11" s="34">
        <v>6.4000000000000001E-2</v>
      </c>
      <c r="D11" s="31">
        <v>0.13780000000000001</v>
      </c>
      <c r="E11" s="31">
        <v>3.6700000000000003E-2</v>
      </c>
      <c r="F11" s="31">
        <v>3.6999999999999998E-2</v>
      </c>
      <c r="G11" s="31">
        <v>3.49E-2</v>
      </c>
      <c r="H11" s="32" t="s">
        <v>128</v>
      </c>
      <c r="I11" s="31">
        <v>3.7699999999999997E-2</v>
      </c>
      <c r="J11" s="32" t="s">
        <v>128</v>
      </c>
      <c r="K11" s="32" t="s">
        <v>128</v>
      </c>
    </row>
    <row r="12" spans="2:11" ht="17" thickBot="1">
      <c r="B12" s="22" t="s">
        <v>108</v>
      </c>
      <c r="C12" s="34">
        <v>4.4200000000000003E-2</v>
      </c>
      <c r="D12" s="31">
        <v>0.43719999999999998</v>
      </c>
      <c r="E12" s="31">
        <v>4.9200000000000001E-2</v>
      </c>
      <c r="F12" s="31">
        <v>2.6700000000000002E-2</v>
      </c>
      <c r="G12" s="31">
        <v>3.9899999999999998E-2</v>
      </c>
      <c r="H12" s="32" t="s">
        <v>128</v>
      </c>
      <c r="I12" s="31">
        <v>4.3799999999999999E-2</v>
      </c>
      <c r="J12" s="32" t="s">
        <v>128</v>
      </c>
      <c r="K12" s="32" t="s">
        <v>128</v>
      </c>
    </row>
    <row r="13" spans="2:11" ht="17" thickBot="1">
      <c r="B13" s="22" t="s">
        <v>118</v>
      </c>
      <c r="C13" s="34">
        <v>4.1200000000000001E-2</v>
      </c>
      <c r="D13" s="31">
        <v>0.1217</v>
      </c>
      <c r="E13" s="31">
        <v>3.0599999999999999E-2</v>
      </c>
      <c r="F13" s="31">
        <v>2.9899999999999999E-2</v>
      </c>
      <c r="G13" s="31">
        <v>2.64E-2</v>
      </c>
      <c r="H13" s="31">
        <v>2.5399999999999999E-2</v>
      </c>
      <c r="I13" s="31">
        <v>2.4899999999999999E-2</v>
      </c>
      <c r="J13" s="32" t="s">
        <v>128</v>
      </c>
      <c r="K13" s="32" t="s">
        <v>128</v>
      </c>
    </row>
    <row r="14" spans="2:11" ht="17" thickBot="1">
      <c r="B14" s="22" t="s">
        <v>133</v>
      </c>
      <c r="C14" s="34">
        <v>6.59E-2</v>
      </c>
      <c r="D14" s="31">
        <v>0.16819999999999999</v>
      </c>
      <c r="E14" s="31">
        <v>4.8500000000000001E-2</v>
      </c>
      <c r="F14" s="31">
        <v>5.33E-2</v>
      </c>
      <c r="G14" s="31">
        <v>5.3199999999999997E-2</v>
      </c>
      <c r="H14" s="31">
        <v>2.6800000000000001E-2</v>
      </c>
      <c r="I14" s="31">
        <v>4.4600000000000001E-2</v>
      </c>
      <c r="J14" s="32" t="s">
        <v>128</v>
      </c>
      <c r="K14" s="32" t="s">
        <v>128</v>
      </c>
    </row>
    <row r="15" spans="2:11" ht="17" thickBot="1">
      <c r="B15" s="22" t="s">
        <v>143</v>
      </c>
      <c r="C15" s="34">
        <v>4.0800000000000003E-2</v>
      </c>
      <c r="D15" s="31">
        <v>0.16719999999999999</v>
      </c>
      <c r="E15" s="31">
        <v>3.0599999999999999E-2</v>
      </c>
      <c r="F15" s="31">
        <v>3.0700000000000002E-2</v>
      </c>
      <c r="G15" s="31">
        <v>3.0300000000000001E-2</v>
      </c>
      <c r="H15" s="32">
        <v>3.1300000000000001E-2</v>
      </c>
      <c r="I15" s="31">
        <v>3.3399999999999999E-2</v>
      </c>
      <c r="J15" s="32" t="s">
        <v>128</v>
      </c>
      <c r="K15" s="31" t="s">
        <v>128</v>
      </c>
    </row>
    <row r="16" spans="2:11" ht="17" thickBot="1">
      <c r="B16" s="22" t="s">
        <v>153</v>
      </c>
      <c r="C16" s="34">
        <v>5.4800000000000001E-2</v>
      </c>
      <c r="D16" s="31">
        <v>0.83089999999999997</v>
      </c>
      <c r="E16" s="31">
        <v>2.2800000000000001E-2</v>
      </c>
      <c r="F16" s="31">
        <v>0.03</v>
      </c>
      <c r="G16" s="31">
        <v>3.6200000000000003E-2</v>
      </c>
      <c r="H16" s="32" t="s">
        <v>128</v>
      </c>
      <c r="I16" s="31">
        <v>4.4499999999999998E-2</v>
      </c>
      <c r="J16" s="32" t="s">
        <v>128</v>
      </c>
      <c r="K16" s="31">
        <v>7.2700000000000001E-2</v>
      </c>
    </row>
  </sheetData>
  <mergeCells count="10">
    <mergeCell ref="B3:B4"/>
    <mergeCell ref="C3:C4"/>
    <mergeCell ref="J3:J4"/>
    <mergeCell ref="K3:K4"/>
    <mergeCell ref="D3:D4"/>
    <mergeCell ref="E3:E4"/>
    <mergeCell ref="F3:F4"/>
    <mergeCell ref="G3:G4"/>
    <mergeCell ref="H3:H4"/>
    <mergeCell ref="I3:I4"/>
  </mergeCells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E1EAC-7EE2-E946-B15F-D86533F5F250}">
  <dimension ref="B3:AP18"/>
  <sheetViews>
    <sheetView workbookViewId="0">
      <selection activeCell="C3" sqref="C3"/>
    </sheetView>
  </sheetViews>
  <sheetFormatPr baseColWidth="10" defaultRowHeight="16"/>
  <sheetData>
    <row r="3" spans="2:42">
      <c r="C3" s="65" t="s">
        <v>269</v>
      </c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</row>
    <row r="4" spans="2:42">
      <c r="C4" s="65"/>
      <c r="D4" s="63" t="s">
        <v>177</v>
      </c>
      <c r="J4" s="63" t="s">
        <v>196</v>
      </c>
      <c r="P4" s="64" t="s">
        <v>211</v>
      </c>
      <c r="V4" s="63" t="s">
        <v>227</v>
      </c>
      <c r="AB4" s="64" t="s">
        <v>18</v>
      </c>
      <c r="AH4" s="63" t="s">
        <v>263</v>
      </c>
      <c r="AN4" s="63" t="s">
        <v>257</v>
      </c>
    </row>
    <row r="5" spans="2:42">
      <c r="C5" s="65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</row>
    <row r="6" spans="2:42">
      <c r="C6" s="65" t="s">
        <v>270</v>
      </c>
      <c r="D6" s="65" t="s">
        <v>271</v>
      </c>
      <c r="E6" s="65" t="s">
        <v>272</v>
      </c>
      <c r="F6" s="65" t="s">
        <v>273</v>
      </c>
      <c r="G6" s="65"/>
      <c r="I6" s="65" t="s">
        <v>270</v>
      </c>
      <c r="J6" s="65" t="s">
        <v>271</v>
      </c>
      <c r="K6" s="65" t="s">
        <v>272</v>
      </c>
      <c r="L6" s="65" t="s">
        <v>273</v>
      </c>
      <c r="M6" s="65"/>
      <c r="O6" s="65" t="s">
        <v>270</v>
      </c>
      <c r="P6" s="65" t="s">
        <v>271</v>
      </c>
      <c r="Q6" s="65" t="s">
        <v>272</v>
      </c>
      <c r="R6" s="65" t="s">
        <v>273</v>
      </c>
      <c r="S6" s="65"/>
      <c r="U6" s="65" t="s">
        <v>270</v>
      </c>
      <c r="V6" s="65" t="s">
        <v>271</v>
      </c>
      <c r="W6" s="65" t="s">
        <v>272</v>
      </c>
      <c r="X6" s="65" t="s">
        <v>273</v>
      </c>
      <c r="Y6" s="65"/>
      <c r="AA6" s="65" t="s">
        <v>270</v>
      </c>
      <c r="AB6" s="65" t="s">
        <v>271</v>
      </c>
      <c r="AC6" s="65" t="s">
        <v>272</v>
      </c>
      <c r="AD6" s="65" t="s">
        <v>273</v>
      </c>
      <c r="AE6" s="65"/>
      <c r="AG6" s="65" t="s">
        <v>270</v>
      </c>
      <c r="AH6" s="65" t="s">
        <v>271</v>
      </c>
      <c r="AI6" s="65" t="s">
        <v>272</v>
      </c>
      <c r="AJ6" s="65" t="s">
        <v>273</v>
      </c>
      <c r="AK6" s="65"/>
      <c r="AM6" s="65" t="s">
        <v>270</v>
      </c>
      <c r="AN6" s="65" t="s">
        <v>271</v>
      </c>
      <c r="AO6" s="65" t="s">
        <v>272</v>
      </c>
      <c r="AP6" s="65" t="s">
        <v>273</v>
      </c>
    </row>
    <row r="7" spans="2:42">
      <c r="B7" s="3" t="s">
        <v>129</v>
      </c>
      <c r="C7" s="62">
        <v>19.16</v>
      </c>
      <c r="D7" s="62">
        <v>4.37</v>
      </c>
      <c r="E7" s="62">
        <v>0.76</v>
      </c>
      <c r="F7" s="62">
        <v>1.83</v>
      </c>
      <c r="G7" s="62"/>
      <c r="H7" s="3" t="s">
        <v>129</v>
      </c>
      <c r="I7" s="62">
        <v>1.02</v>
      </c>
      <c r="J7" s="62">
        <v>1.35</v>
      </c>
      <c r="K7" s="62">
        <v>0.23</v>
      </c>
      <c r="L7" s="62">
        <v>0.32</v>
      </c>
      <c r="M7" s="62"/>
      <c r="N7" s="3" t="s">
        <v>129</v>
      </c>
      <c r="O7" s="62">
        <v>1.52</v>
      </c>
      <c r="P7" s="62">
        <v>3.23</v>
      </c>
      <c r="Q7" s="62">
        <v>0.37</v>
      </c>
      <c r="R7" s="62">
        <v>0.52</v>
      </c>
      <c r="S7" s="62"/>
      <c r="T7" s="3" t="s">
        <v>129</v>
      </c>
      <c r="U7" s="62">
        <v>0.61</v>
      </c>
      <c r="V7" s="62">
        <v>1.42</v>
      </c>
      <c r="W7" s="62">
        <v>0.28999999999999998</v>
      </c>
      <c r="X7" s="62">
        <v>0.31</v>
      </c>
      <c r="Y7" s="62"/>
      <c r="Z7" s="3" t="s">
        <v>129</v>
      </c>
      <c r="AA7" s="62">
        <v>0.72</v>
      </c>
      <c r="AB7" s="62">
        <v>1.27</v>
      </c>
      <c r="AC7" s="62">
        <v>0.35</v>
      </c>
      <c r="AD7" s="62">
        <v>0.32</v>
      </c>
      <c r="AE7" s="62"/>
      <c r="AF7" s="3" t="s">
        <v>129</v>
      </c>
      <c r="AG7" s="62">
        <v>0.52</v>
      </c>
      <c r="AH7" s="62">
        <v>1.74</v>
      </c>
      <c r="AI7" s="62">
        <v>0.23</v>
      </c>
      <c r="AJ7" s="62">
        <v>0.28999999999999998</v>
      </c>
      <c r="AK7" s="62"/>
      <c r="AL7" s="3" t="s">
        <v>129</v>
      </c>
      <c r="AM7" s="62"/>
      <c r="AN7" s="62"/>
      <c r="AO7" s="62"/>
      <c r="AP7" s="62"/>
    </row>
    <row r="8" spans="2:42">
      <c r="B8" s="3" t="s">
        <v>41</v>
      </c>
      <c r="C8" s="62">
        <v>11.17</v>
      </c>
      <c r="D8" s="62">
        <v>3.69</v>
      </c>
      <c r="E8" s="62">
        <v>0.37</v>
      </c>
      <c r="F8" s="62">
        <v>1</v>
      </c>
      <c r="G8" s="62"/>
      <c r="H8" s="3" t="s">
        <v>41</v>
      </c>
      <c r="I8" s="62">
        <v>0.69</v>
      </c>
      <c r="J8" s="62">
        <v>1.27</v>
      </c>
      <c r="K8" s="62">
        <v>0.16</v>
      </c>
      <c r="L8" s="62">
        <v>0.2</v>
      </c>
      <c r="M8" s="62"/>
      <c r="N8" s="3" t="s">
        <v>41</v>
      </c>
      <c r="O8" s="62">
        <v>1.46</v>
      </c>
      <c r="P8" s="62">
        <v>3.7</v>
      </c>
      <c r="Q8" s="62">
        <v>0.28999999999999998</v>
      </c>
      <c r="R8" s="62">
        <v>0.23</v>
      </c>
      <c r="S8" s="62"/>
      <c r="T8" s="3" t="s">
        <v>41</v>
      </c>
      <c r="U8" s="62">
        <v>0.83</v>
      </c>
      <c r="V8" s="62">
        <v>2.65</v>
      </c>
      <c r="W8" s="62">
        <v>0.13</v>
      </c>
      <c r="X8" s="62">
        <v>0.28999999999999998</v>
      </c>
      <c r="Y8" s="62"/>
      <c r="Z8" s="3" t="s">
        <v>41</v>
      </c>
      <c r="AA8" s="62">
        <v>0.76</v>
      </c>
      <c r="AB8" s="62">
        <v>1.29</v>
      </c>
      <c r="AC8" s="62">
        <v>0.26</v>
      </c>
      <c r="AD8" s="62">
        <v>0.37</v>
      </c>
      <c r="AE8" s="62"/>
      <c r="AF8" s="3" t="s">
        <v>41</v>
      </c>
      <c r="AG8" s="62">
        <v>0.56999999999999995</v>
      </c>
      <c r="AH8" s="62">
        <v>2.06</v>
      </c>
      <c r="AI8" s="62">
        <v>0.24</v>
      </c>
      <c r="AJ8" s="62">
        <v>0.24</v>
      </c>
      <c r="AK8" s="62"/>
      <c r="AL8" s="3" t="s">
        <v>41</v>
      </c>
      <c r="AM8" s="62">
        <v>0.69</v>
      </c>
      <c r="AN8" s="62">
        <v>0.56000000000000005</v>
      </c>
      <c r="AO8" s="62">
        <v>0.09</v>
      </c>
      <c r="AP8" s="62">
        <v>0.08</v>
      </c>
    </row>
    <row r="9" spans="2:42">
      <c r="B9" s="3" t="s">
        <v>58</v>
      </c>
      <c r="C9" s="62">
        <v>43.51</v>
      </c>
      <c r="D9" s="62">
        <v>2.64</v>
      </c>
      <c r="E9" s="62">
        <v>0.75</v>
      </c>
      <c r="F9" s="62">
        <v>1.45</v>
      </c>
      <c r="G9" s="62"/>
      <c r="H9" s="3" t="s">
        <v>58</v>
      </c>
      <c r="I9" s="62">
        <v>2.02</v>
      </c>
      <c r="J9" s="62">
        <v>3.08</v>
      </c>
      <c r="K9" s="62">
        <v>0.64</v>
      </c>
      <c r="L9" s="62">
        <v>0.61</v>
      </c>
      <c r="M9" s="62"/>
      <c r="N9" s="3" t="s">
        <v>58</v>
      </c>
      <c r="O9" s="62">
        <v>1.34</v>
      </c>
      <c r="P9" s="62">
        <v>3.18</v>
      </c>
      <c r="Q9" s="62">
        <v>0.34</v>
      </c>
      <c r="R9" s="62">
        <v>0.4</v>
      </c>
      <c r="S9" s="62"/>
      <c r="T9" s="3" t="s">
        <v>58</v>
      </c>
      <c r="U9" s="62">
        <v>0.52</v>
      </c>
      <c r="V9" s="62">
        <v>1.29</v>
      </c>
      <c r="W9" s="62">
        <v>0.3</v>
      </c>
      <c r="X9" s="62">
        <v>0.28000000000000003</v>
      </c>
      <c r="Y9" s="62"/>
      <c r="Z9" s="3" t="s">
        <v>58</v>
      </c>
      <c r="AA9" s="62">
        <v>0.68</v>
      </c>
      <c r="AB9" s="62">
        <v>1.1599999999999999</v>
      </c>
      <c r="AC9" s="62">
        <v>0.43</v>
      </c>
      <c r="AD9" s="62">
        <v>0.32</v>
      </c>
      <c r="AE9" s="62"/>
      <c r="AF9" s="3" t="s">
        <v>58</v>
      </c>
      <c r="AG9" s="62">
        <v>0.56000000000000005</v>
      </c>
      <c r="AH9" s="62">
        <v>1.73</v>
      </c>
      <c r="AI9" s="62">
        <v>0.57999999999999996</v>
      </c>
      <c r="AJ9" s="62">
        <v>0.46</v>
      </c>
      <c r="AK9" s="62"/>
      <c r="AL9" s="3" t="s">
        <v>58</v>
      </c>
      <c r="AM9" s="62"/>
      <c r="AN9" s="62"/>
      <c r="AO9" s="62"/>
      <c r="AP9" s="62"/>
    </row>
    <row r="10" spans="2:42">
      <c r="B10" s="3" t="s">
        <v>68</v>
      </c>
      <c r="C10" s="62">
        <v>9.69</v>
      </c>
      <c r="D10" s="62">
        <v>3.14</v>
      </c>
      <c r="E10" s="62">
        <v>0.77</v>
      </c>
      <c r="F10" s="62">
        <v>1.59</v>
      </c>
      <c r="G10" s="62"/>
      <c r="H10" s="3" t="s">
        <v>68</v>
      </c>
      <c r="I10" s="62">
        <v>0.59</v>
      </c>
      <c r="J10" s="62">
        <v>1.1100000000000001</v>
      </c>
      <c r="K10" s="62">
        <v>0.27</v>
      </c>
      <c r="L10" s="62">
        <v>0.25</v>
      </c>
      <c r="M10" s="62"/>
      <c r="N10" s="3" t="s">
        <v>68</v>
      </c>
      <c r="O10" s="62">
        <v>0.95</v>
      </c>
      <c r="P10" s="62">
        <v>3.13</v>
      </c>
      <c r="Q10" s="62">
        <v>0.25</v>
      </c>
      <c r="R10" s="62">
        <v>0.45</v>
      </c>
      <c r="S10" s="62"/>
      <c r="T10" s="3" t="s">
        <v>68</v>
      </c>
      <c r="U10" s="62">
        <v>0.61</v>
      </c>
      <c r="V10" s="62">
        <v>1.35</v>
      </c>
      <c r="W10" s="62">
        <v>0.33</v>
      </c>
      <c r="X10" s="62">
        <v>0.35</v>
      </c>
      <c r="Y10" s="62"/>
      <c r="Z10" s="3" t="s">
        <v>68</v>
      </c>
      <c r="AA10" s="62">
        <v>0.93</v>
      </c>
      <c r="AB10" s="62">
        <v>1.72</v>
      </c>
      <c r="AC10" s="62">
        <v>0.46</v>
      </c>
      <c r="AD10" s="62">
        <v>0.44</v>
      </c>
      <c r="AE10" s="62"/>
      <c r="AF10" s="3" t="s">
        <v>68</v>
      </c>
      <c r="AG10" s="62">
        <v>0.74</v>
      </c>
      <c r="AH10" s="62">
        <v>1.8</v>
      </c>
      <c r="AI10" s="62">
        <v>0.54</v>
      </c>
      <c r="AJ10" s="62">
        <v>0.68</v>
      </c>
      <c r="AK10" s="62"/>
      <c r="AL10" s="3" t="s">
        <v>68</v>
      </c>
      <c r="AM10" s="62"/>
      <c r="AN10" s="62"/>
      <c r="AO10" s="62"/>
      <c r="AP10" s="62"/>
    </row>
    <row r="11" spans="2:42">
      <c r="B11" s="3" t="s">
        <v>78</v>
      </c>
      <c r="C11" s="62">
        <v>7.64</v>
      </c>
      <c r="D11" s="62">
        <v>2.04</v>
      </c>
      <c r="E11" s="62">
        <v>0.68</v>
      </c>
      <c r="F11" s="62">
        <v>1.67</v>
      </c>
      <c r="G11" s="62"/>
      <c r="H11" s="3" t="s">
        <v>78</v>
      </c>
      <c r="I11" s="62">
        <v>2.2400000000000002</v>
      </c>
      <c r="J11" s="62">
        <v>5.51</v>
      </c>
      <c r="K11" s="62">
        <v>0.94</v>
      </c>
      <c r="L11" s="62">
        <v>0.65</v>
      </c>
      <c r="M11" s="62"/>
      <c r="N11" s="3" t="s">
        <v>78</v>
      </c>
      <c r="O11" s="62">
        <v>2.29</v>
      </c>
      <c r="P11" s="62">
        <v>7.1</v>
      </c>
      <c r="Q11" s="62">
        <v>1.1299999999999999</v>
      </c>
      <c r="R11" s="62">
        <v>0.91</v>
      </c>
      <c r="S11" s="62"/>
      <c r="T11" s="3" t="s">
        <v>78</v>
      </c>
      <c r="U11" s="62">
        <v>0.85</v>
      </c>
      <c r="V11" s="62">
        <v>2.2200000000000002</v>
      </c>
      <c r="W11" s="62">
        <v>0.23</v>
      </c>
      <c r="X11" s="62">
        <v>0.23</v>
      </c>
      <c r="Y11" s="62"/>
      <c r="Z11" s="3" t="s">
        <v>78</v>
      </c>
      <c r="AA11" s="62">
        <v>0.46</v>
      </c>
      <c r="AB11" s="62">
        <v>0.71</v>
      </c>
      <c r="AC11" s="62">
        <v>0.2</v>
      </c>
      <c r="AD11" s="62">
        <v>0.14000000000000001</v>
      </c>
      <c r="AE11" s="62"/>
      <c r="AF11" s="3" t="s">
        <v>78</v>
      </c>
      <c r="AG11" s="62">
        <v>1.08</v>
      </c>
      <c r="AH11" s="62">
        <v>2.56</v>
      </c>
      <c r="AI11" s="62">
        <v>0.26</v>
      </c>
      <c r="AJ11" s="62">
        <v>0.22</v>
      </c>
      <c r="AK11" s="62"/>
      <c r="AL11" s="3" t="s">
        <v>78</v>
      </c>
      <c r="AM11" s="62"/>
      <c r="AN11" s="62"/>
      <c r="AO11" s="62"/>
      <c r="AP11" s="62"/>
    </row>
    <row r="12" spans="2:42">
      <c r="B12" s="3" t="s">
        <v>88</v>
      </c>
      <c r="C12" s="62">
        <v>7.15</v>
      </c>
      <c r="D12" s="62">
        <v>3.62</v>
      </c>
      <c r="E12" s="62">
        <v>1.52</v>
      </c>
      <c r="F12" s="62">
        <v>2.73</v>
      </c>
      <c r="G12" s="62"/>
      <c r="H12" s="3" t="s">
        <v>88</v>
      </c>
      <c r="I12" s="62">
        <v>0.62</v>
      </c>
      <c r="J12" s="62">
        <v>1.6</v>
      </c>
      <c r="K12" s="62">
        <v>0.22</v>
      </c>
      <c r="L12" s="62">
        <v>0.22</v>
      </c>
      <c r="M12" s="62"/>
      <c r="N12" s="3" t="s">
        <v>88</v>
      </c>
      <c r="O12" s="62">
        <v>1.2</v>
      </c>
      <c r="P12" s="62">
        <v>4.6500000000000004</v>
      </c>
      <c r="Q12" s="62">
        <v>0.26</v>
      </c>
      <c r="R12" s="62">
        <v>0.3</v>
      </c>
      <c r="S12" s="62"/>
      <c r="T12" s="3" t="s">
        <v>88</v>
      </c>
      <c r="U12" s="62">
        <v>0.61</v>
      </c>
      <c r="V12" s="62">
        <v>1.71</v>
      </c>
      <c r="W12" s="62">
        <v>0.25</v>
      </c>
      <c r="X12" s="62">
        <v>0.22</v>
      </c>
      <c r="Y12" s="62"/>
      <c r="Z12" s="3" t="s">
        <v>88</v>
      </c>
      <c r="AA12" s="62">
        <v>0.61</v>
      </c>
      <c r="AB12" s="62">
        <v>1.64</v>
      </c>
      <c r="AC12" s="62">
        <v>0.28000000000000003</v>
      </c>
      <c r="AD12" s="62">
        <v>0.36</v>
      </c>
      <c r="AE12" s="62"/>
      <c r="AF12" s="3" t="s">
        <v>88</v>
      </c>
      <c r="AG12" s="62">
        <v>0.6</v>
      </c>
      <c r="AH12" s="62">
        <v>1.87</v>
      </c>
      <c r="AI12" s="62">
        <v>0.4</v>
      </c>
      <c r="AJ12" s="62">
        <v>0.32</v>
      </c>
      <c r="AK12" s="62"/>
      <c r="AL12" s="3" t="s">
        <v>88</v>
      </c>
      <c r="AM12" s="62">
        <v>0.41</v>
      </c>
      <c r="AN12" s="62">
        <v>1.1100000000000001</v>
      </c>
      <c r="AO12" s="62">
        <v>0.28000000000000003</v>
      </c>
      <c r="AP12" s="62">
        <v>0.36</v>
      </c>
    </row>
    <row r="13" spans="2:42">
      <c r="B13" s="3" t="s">
        <v>268</v>
      </c>
      <c r="C13" s="62">
        <v>7.6</v>
      </c>
      <c r="D13" s="62">
        <v>3.27</v>
      </c>
      <c r="E13" s="62">
        <v>0.93</v>
      </c>
      <c r="F13" s="62">
        <v>1.98</v>
      </c>
      <c r="G13" s="62"/>
      <c r="H13" s="3" t="s">
        <v>268</v>
      </c>
      <c r="I13" s="62">
        <v>0.74</v>
      </c>
      <c r="J13" s="62">
        <v>1.85</v>
      </c>
      <c r="K13" s="62">
        <v>0.35</v>
      </c>
      <c r="L13" s="62">
        <v>0.76</v>
      </c>
      <c r="M13" s="62"/>
      <c r="N13" s="3" t="s">
        <v>268</v>
      </c>
      <c r="O13" s="62">
        <v>1.29</v>
      </c>
      <c r="P13" s="62">
        <v>3.96</v>
      </c>
      <c r="Q13" s="62">
        <v>0.49</v>
      </c>
      <c r="R13" s="62">
        <v>0.65</v>
      </c>
      <c r="S13" s="62"/>
      <c r="T13" s="3" t="s">
        <v>268</v>
      </c>
      <c r="U13" s="62">
        <v>1.08</v>
      </c>
      <c r="V13" s="62">
        <v>1.9</v>
      </c>
      <c r="W13" s="62">
        <v>0.27</v>
      </c>
      <c r="X13" s="62">
        <v>0.52</v>
      </c>
      <c r="Y13" s="62"/>
      <c r="Z13" s="3" t="s">
        <v>268</v>
      </c>
      <c r="AA13" s="62">
        <v>0.94</v>
      </c>
      <c r="AB13" s="62">
        <v>1.86</v>
      </c>
      <c r="AC13" s="62">
        <v>0.28000000000000003</v>
      </c>
      <c r="AD13" s="62">
        <v>0.59</v>
      </c>
      <c r="AE13" s="62"/>
      <c r="AF13" s="3" t="s">
        <v>268</v>
      </c>
      <c r="AG13" s="62">
        <v>1.5</v>
      </c>
      <c r="AH13" s="62">
        <v>1.38</v>
      </c>
      <c r="AI13" s="62">
        <v>0.18</v>
      </c>
      <c r="AJ13" s="62">
        <v>0.43</v>
      </c>
      <c r="AK13" s="62"/>
      <c r="AL13" s="3" t="s">
        <v>268</v>
      </c>
      <c r="AM13" s="62"/>
      <c r="AN13" s="62"/>
      <c r="AO13" s="62"/>
      <c r="AP13" s="62"/>
    </row>
    <row r="14" spans="2:42">
      <c r="B14" s="3" t="s">
        <v>108</v>
      </c>
      <c r="C14" s="62">
        <v>37.72</v>
      </c>
      <c r="D14" s="62">
        <v>4.1900000000000004</v>
      </c>
      <c r="E14" s="62">
        <v>0.46</v>
      </c>
      <c r="F14" s="62">
        <v>1.35</v>
      </c>
      <c r="G14" s="62"/>
      <c r="H14" s="3" t="s">
        <v>108</v>
      </c>
      <c r="I14" s="62">
        <v>0.48</v>
      </c>
      <c r="J14" s="62">
        <v>1.62</v>
      </c>
      <c r="K14" s="62">
        <v>0.25</v>
      </c>
      <c r="L14" s="62">
        <v>0.32</v>
      </c>
      <c r="M14" s="62"/>
      <c r="N14" s="3" t="s">
        <v>108</v>
      </c>
      <c r="O14" s="62">
        <v>0.87</v>
      </c>
      <c r="P14" s="62">
        <v>2.82</v>
      </c>
      <c r="Q14" s="62">
        <v>0.28000000000000003</v>
      </c>
      <c r="R14" s="62">
        <v>0.45</v>
      </c>
      <c r="S14" s="62"/>
      <c r="T14" s="3" t="s">
        <v>108</v>
      </c>
      <c r="U14" s="62">
        <v>2.0699999999999998</v>
      </c>
      <c r="V14" s="62">
        <v>1.79</v>
      </c>
      <c r="W14" s="62">
        <v>0.2</v>
      </c>
      <c r="X14" s="62">
        <v>0.31</v>
      </c>
      <c r="Y14" s="62"/>
      <c r="Z14" s="3" t="s">
        <v>108</v>
      </c>
      <c r="AA14" s="62">
        <v>2.02</v>
      </c>
      <c r="AB14" s="62">
        <v>2.3199999999999998</v>
      </c>
      <c r="AC14" s="62">
        <v>0.28000000000000003</v>
      </c>
      <c r="AD14" s="62">
        <v>0.28999999999999998</v>
      </c>
      <c r="AE14" s="62"/>
      <c r="AF14" s="3" t="s">
        <v>108</v>
      </c>
      <c r="AG14" s="62">
        <v>2.08</v>
      </c>
      <c r="AH14" s="62">
        <v>1.56</v>
      </c>
      <c r="AI14" s="62">
        <v>0.14000000000000001</v>
      </c>
      <c r="AJ14" s="62">
        <v>0.21</v>
      </c>
      <c r="AK14" s="62"/>
      <c r="AL14" s="3" t="s">
        <v>108</v>
      </c>
      <c r="AM14" s="62"/>
      <c r="AN14" s="62"/>
      <c r="AO14" s="62"/>
      <c r="AP14" s="62"/>
    </row>
    <row r="15" spans="2:42">
      <c r="B15" s="3" t="s">
        <v>118</v>
      </c>
      <c r="C15" s="62">
        <v>2.81</v>
      </c>
      <c r="D15" s="62">
        <v>5.69</v>
      </c>
      <c r="E15" s="62">
        <v>1.17</v>
      </c>
      <c r="F15" s="62">
        <v>2.5</v>
      </c>
      <c r="G15" s="62"/>
      <c r="H15" s="3" t="s">
        <v>118</v>
      </c>
      <c r="I15" s="62">
        <v>0.52</v>
      </c>
      <c r="J15" s="62">
        <v>1.81</v>
      </c>
      <c r="K15" s="62">
        <v>0.31</v>
      </c>
      <c r="L15" s="62">
        <v>0.36</v>
      </c>
      <c r="M15" s="62"/>
      <c r="N15" s="3" t="s">
        <v>118</v>
      </c>
      <c r="O15" s="62">
        <v>0.59</v>
      </c>
      <c r="P15" s="62">
        <v>2.81</v>
      </c>
      <c r="Q15" s="62">
        <v>0.28000000000000003</v>
      </c>
      <c r="R15" s="62">
        <v>0.45</v>
      </c>
      <c r="S15" s="62"/>
      <c r="T15" s="3" t="s">
        <v>118</v>
      </c>
      <c r="U15" s="62">
        <v>0.6</v>
      </c>
      <c r="V15" s="62">
        <v>1.3</v>
      </c>
      <c r="W15" s="62">
        <v>0.19</v>
      </c>
      <c r="X15" s="62">
        <v>0.4</v>
      </c>
      <c r="Y15" s="62"/>
      <c r="Z15" s="3" t="s">
        <v>118</v>
      </c>
      <c r="AA15" s="62">
        <v>1.33</v>
      </c>
      <c r="AB15" s="62">
        <v>1.25</v>
      </c>
      <c r="AC15" s="62">
        <v>0.14000000000000001</v>
      </c>
      <c r="AD15" s="62">
        <v>0.34</v>
      </c>
      <c r="AE15" s="62"/>
      <c r="AF15" s="3" t="s">
        <v>118</v>
      </c>
      <c r="AG15" s="62">
        <v>0.7</v>
      </c>
      <c r="AH15" s="62">
        <v>1.42</v>
      </c>
      <c r="AI15" s="62">
        <v>0.19</v>
      </c>
      <c r="AJ15" s="62">
        <v>0.34</v>
      </c>
      <c r="AK15" s="62"/>
      <c r="AL15" s="3" t="s">
        <v>118</v>
      </c>
      <c r="AM15" s="62">
        <v>1.03</v>
      </c>
      <c r="AN15" s="62">
        <v>0.96</v>
      </c>
      <c r="AO15" s="62">
        <v>0.23</v>
      </c>
      <c r="AP15" s="62">
        <v>0.32</v>
      </c>
    </row>
    <row r="16" spans="2:42">
      <c r="B16" s="3" t="s">
        <v>133</v>
      </c>
      <c r="C16" s="62">
        <v>10.72</v>
      </c>
      <c r="D16" s="62">
        <v>4.62</v>
      </c>
      <c r="E16" s="62">
        <v>0.46</v>
      </c>
      <c r="F16" s="62">
        <v>1.02</v>
      </c>
      <c r="G16" s="62"/>
      <c r="H16" s="3" t="s">
        <v>133</v>
      </c>
      <c r="I16" s="62">
        <v>1.1100000000000001</v>
      </c>
      <c r="J16" s="62">
        <v>3.49</v>
      </c>
      <c r="K16" s="62">
        <v>0.33</v>
      </c>
      <c r="L16" s="62">
        <v>0.41</v>
      </c>
      <c r="M16" s="62"/>
      <c r="N16" s="3" t="s">
        <v>133</v>
      </c>
      <c r="O16" s="62">
        <v>1.17</v>
      </c>
      <c r="P16" s="62">
        <v>5</v>
      </c>
      <c r="Q16" s="62">
        <v>0.18</v>
      </c>
      <c r="R16" s="62">
        <v>0.24</v>
      </c>
      <c r="S16" s="62"/>
      <c r="T16" s="3" t="s">
        <v>133</v>
      </c>
      <c r="U16" s="62">
        <v>1.46</v>
      </c>
      <c r="V16" s="62">
        <v>2.46</v>
      </c>
      <c r="W16" s="62">
        <v>0.26</v>
      </c>
      <c r="X16" s="62">
        <v>0.28000000000000003</v>
      </c>
      <c r="Y16" s="62"/>
      <c r="Z16" s="3" t="s">
        <v>133</v>
      </c>
      <c r="AA16" s="62">
        <v>1.62</v>
      </c>
      <c r="AB16" s="62">
        <v>2.41</v>
      </c>
      <c r="AC16" s="62">
        <v>0.33</v>
      </c>
      <c r="AD16" s="62">
        <v>0.48</v>
      </c>
      <c r="AE16" s="62"/>
      <c r="AF16" s="3" t="s">
        <v>133</v>
      </c>
      <c r="AG16" s="62">
        <v>1.8</v>
      </c>
      <c r="AH16" s="62">
        <v>2.68</v>
      </c>
      <c r="AI16" s="62">
        <v>0.4</v>
      </c>
      <c r="AJ16" s="62">
        <v>0.43</v>
      </c>
      <c r="AK16" s="62"/>
      <c r="AL16" s="3" t="s">
        <v>133</v>
      </c>
      <c r="AM16" s="62">
        <v>0.81</v>
      </c>
      <c r="AN16" s="62">
        <v>1.41</v>
      </c>
      <c r="AO16" s="62">
        <v>0.22</v>
      </c>
      <c r="AP16" s="62">
        <v>0.25</v>
      </c>
    </row>
    <row r="17" spans="2:42" ht="26">
      <c r="B17" s="3" t="s">
        <v>143</v>
      </c>
      <c r="C17" s="62">
        <v>11.49</v>
      </c>
      <c r="D17" s="62">
        <v>3.22</v>
      </c>
      <c r="E17" s="62">
        <v>0.6</v>
      </c>
      <c r="F17" s="62">
        <v>1.41</v>
      </c>
      <c r="G17" s="62"/>
      <c r="H17" s="3" t="s">
        <v>143</v>
      </c>
      <c r="I17" s="62">
        <v>0.76</v>
      </c>
      <c r="J17" s="62">
        <v>1.65</v>
      </c>
      <c r="K17" s="62">
        <v>0.28000000000000003</v>
      </c>
      <c r="L17" s="62">
        <v>0.38</v>
      </c>
      <c r="M17" s="62"/>
      <c r="N17" s="3" t="s">
        <v>143</v>
      </c>
      <c r="O17" s="62">
        <v>0.85</v>
      </c>
      <c r="P17" s="62">
        <v>2.71</v>
      </c>
      <c r="Q17" s="62">
        <v>0.22</v>
      </c>
      <c r="R17" s="62">
        <v>0.28999999999999998</v>
      </c>
      <c r="S17" s="62"/>
      <c r="T17" s="3" t="s">
        <v>143</v>
      </c>
      <c r="U17" s="62">
        <v>0.75</v>
      </c>
      <c r="V17" s="62">
        <v>2.0099999999999998</v>
      </c>
      <c r="W17" s="62">
        <v>0.27</v>
      </c>
      <c r="X17" s="62">
        <v>0.32</v>
      </c>
      <c r="Y17" s="62"/>
      <c r="Z17" s="3" t="s">
        <v>143</v>
      </c>
      <c r="AA17" s="62">
        <v>0.81</v>
      </c>
      <c r="AB17" s="62">
        <v>1.66</v>
      </c>
      <c r="AC17" s="62">
        <v>0.32</v>
      </c>
      <c r="AD17" s="62">
        <v>0.28000000000000003</v>
      </c>
      <c r="AE17" s="62"/>
      <c r="AF17" s="3" t="s">
        <v>143</v>
      </c>
      <c r="AG17" s="62">
        <v>0.72</v>
      </c>
      <c r="AH17" s="62">
        <v>1.75</v>
      </c>
      <c r="AI17" s="62">
        <v>0.28000000000000003</v>
      </c>
      <c r="AJ17" s="62">
        <v>0.28000000000000003</v>
      </c>
      <c r="AK17" s="62"/>
      <c r="AL17" s="3" t="s">
        <v>143</v>
      </c>
      <c r="AM17" s="62">
        <v>0.93</v>
      </c>
      <c r="AN17" s="62">
        <v>1.1599999999999999</v>
      </c>
      <c r="AO17" s="62">
        <v>0.5</v>
      </c>
      <c r="AP17" s="62">
        <v>0.54</v>
      </c>
    </row>
    <row r="18" spans="2:42">
      <c r="B18" s="3" t="s">
        <v>153</v>
      </c>
      <c r="C18" s="62">
        <v>79.849999999999994</v>
      </c>
      <c r="D18" s="62">
        <v>2.95</v>
      </c>
      <c r="E18" s="62">
        <v>0.11</v>
      </c>
      <c r="F18" s="62">
        <v>0.18</v>
      </c>
      <c r="G18" s="62"/>
      <c r="H18" s="3" t="s">
        <v>153</v>
      </c>
      <c r="I18" s="62">
        <v>0.7</v>
      </c>
      <c r="J18" s="62">
        <v>1.59</v>
      </c>
      <c r="K18" s="62">
        <v>0.22</v>
      </c>
      <c r="L18" s="62">
        <v>0.5</v>
      </c>
      <c r="M18" s="62"/>
      <c r="N18" s="3" t="s">
        <v>153</v>
      </c>
      <c r="O18" s="62">
        <v>1.4</v>
      </c>
      <c r="P18" s="62">
        <v>3.24</v>
      </c>
      <c r="Q18" s="62">
        <v>0.32</v>
      </c>
      <c r="R18" s="62">
        <v>0.52</v>
      </c>
      <c r="S18" s="62"/>
      <c r="T18" s="3" t="s">
        <v>153</v>
      </c>
      <c r="U18" s="62">
        <v>0.98</v>
      </c>
      <c r="V18" s="62">
        <v>2.5099999999999998</v>
      </c>
      <c r="W18" s="62">
        <v>0.25</v>
      </c>
      <c r="X18" s="62">
        <v>0.71</v>
      </c>
      <c r="Y18" s="62"/>
      <c r="Z18" s="3" t="s">
        <v>153</v>
      </c>
      <c r="AA18" s="62">
        <v>0.56999999999999995</v>
      </c>
      <c r="AB18" s="62">
        <v>1.33</v>
      </c>
      <c r="AC18" s="62">
        <v>0.15</v>
      </c>
      <c r="AD18" s="62">
        <v>0.22</v>
      </c>
      <c r="AE18" s="62"/>
      <c r="AF18" s="3" t="s">
        <v>153</v>
      </c>
      <c r="AG18" s="62">
        <v>0.79</v>
      </c>
      <c r="AH18" s="62">
        <v>2.2200000000000002</v>
      </c>
      <c r="AI18" s="62">
        <v>0.17</v>
      </c>
      <c r="AJ18" s="62">
        <v>0.45</v>
      </c>
      <c r="AK18" s="62"/>
      <c r="AL18" s="3" t="s">
        <v>153</v>
      </c>
      <c r="AM18" s="62"/>
      <c r="AN18" s="62"/>
      <c r="AO18" s="62"/>
      <c r="AP18" s="62"/>
    </row>
  </sheetData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51A4B-309D-3C4B-8A80-504E05C1E387}">
  <dimension ref="B2:I15"/>
  <sheetViews>
    <sheetView workbookViewId="0">
      <selection activeCell="E27" sqref="E27"/>
    </sheetView>
  </sheetViews>
  <sheetFormatPr baseColWidth="10" defaultRowHeight="16"/>
  <cols>
    <col min="2" max="2" width="12.6640625" customWidth="1"/>
    <col min="7" max="7" width="13.33203125" customWidth="1"/>
    <col min="9" max="9" width="14.6640625" customWidth="1"/>
  </cols>
  <sheetData>
    <row r="2" spans="2:9" ht="17" thickBot="1">
      <c r="B2" s="65" t="s">
        <v>291</v>
      </c>
    </row>
    <row r="3" spans="2:9" ht="17" thickBot="1">
      <c r="B3" s="33" t="s">
        <v>274</v>
      </c>
      <c r="C3" s="60" t="s">
        <v>12</v>
      </c>
      <c r="D3" s="60" t="s">
        <v>8</v>
      </c>
      <c r="E3" s="30" t="s">
        <v>18</v>
      </c>
      <c r="F3" s="60" t="s">
        <v>11</v>
      </c>
      <c r="G3" s="30" t="s">
        <v>32</v>
      </c>
      <c r="H3" s="60" t="s">
        <v>33</v>
      </c>
      <c r="I3" s="60" t="s">
        <v>17</v>
      </c>
    </row>
    <row r="4" spans="2:9" ht="17" thickBot="1">
      <c r="B4" s="66" t="s">
        <v>22</v>
      </c>
      <c r="C4" s="28">
        <v>12275</v>
      </c>
      <c r="D4" s="28">
        <v>10478</v>
      </c>
      <c r="E4" s="28">
        <v>3547</v>
      </c>
      <c r="F4" s="28">
        <v>5651</v>
      </c>
      <c r="G4" s="28">
        <v>3336</v>
      </c>
      <c r="H4" s="61" t="s">
        <v>128</v>
      </c>
      <c r="I4" s="28">
        <v>6545</v>
      </c>
    </row>
    <row r="5" spans="2:9" ht="17" thickBot="1">
      <c r="B5" s="66" t="s">
        <v>41</v>
      </c>
      <c r="C5" s="28">
        <v>3588</v>
      </c>
      <c r="D5" s="28">
        <v>8366</v>
      </c>
      <c r="E5" s="28">
        <v>1884</v>
      </c>
      <c r="F5" s="28">
        <v>2560</v>
      </c>
      <c r="G5" s="28">
        <v>3793</v>
      </c>
      <c r="H5" s="24">
        <v>390</v>
      </c>
      <c r="I5" s="28">
        <v>2142</v>
      </c>
    </row>
    <row r="6" spans="2:9" ht="17" thickBot="1">
      <c r="B6" s="66" t="s">
        <v>58</v>
      </c>
      <c r="C6" s="28">
        <v>2143</v>
      </c>
      <c r="D6" s="28">
        <v>3070</v>
      </c>
      <c r="E6" s="28">
        <v>1324</v>
      </c>
      <c r="F6" s="28">
        <v>2482</v>
      </c>
      <c r="G6" s="28">
        <v>1249</v>
      </c>
      <c r="H6" s="61" t="s">
        <v>128</v>
      </c>
      <c r="I6" s="28">
        <v>1526</v>
      </c>
    </row>
    <row r="7" spans="2:9" ht="17" thickBot="1">
      <c r="B7" s="66" t="s">
        <v>68</v>
      </c>
      <c r="C7" s="28">
        <v>3945</v>
      </c>
      <c r="D7" s="28">
        <v>6722</v>
      </c>
      <c r="E7" s="28">
        <v>2318</v>
      </c>
      <c r="F7" s="28">
        <v>1820</v>
      </c>
      <c r="G7" s="28">
        <v>1723</v>
      </c>
      <c r="H7" s="61" t="s">
        <v>128</v>
      </c>
      <c r="I7" s="28">
        <v>3132</v>
      </c>
    </row>
    <row r="8" spans="2:9" ht="17" thickBot="1">
      <c r="B8" s="66" t="s">
        <v>78</v>
      </c>
      <c r="C8" s="28">
        <v>2948</v>
      </c>
      <c r="D8" s="28">
        <v>14024</v>
      </c>
      <c r="E8" s="28">
        <v>1324</v>
      </c>
      <c r="F8" s="28">
        <v>3946</v>
      </c>
      <c r="G8" s="24">
        <v>742</v>
      </c>
      <c r="H8" s="61" t="s">
        <v>128</v>
      </c>
      <c r="I8" s="24">
        <v>631</v>
      </c>
    </row>
    <row r="9" spans="2:9" ht="17" thickBot="1">
      <c r="B9" s="66" t="s">
        <v>88</v>
      </c>
      <c r="C9" s="28">
        <v>1597</v>
      </c>
      <c r="D9" s="28">
        <v>2807</v>
      </c>
      <c r="E9" s="24">
        <v>743</v>
      </c>
      <c r="F9" s="24">
        <v>697</v>
      </c>
      <c r="G9" s="24">
        <v>965</v>
      </c>
      <c r="H9" s="24">
        <v>652</v>
      </c>
      <c r="I9" s="24">
        <v>841</v>
      </c>
    </row>
    <row r="10" spans="2:9" ht="17" thickBot="1">
      <c r="B10" s="66" t="s">
        <v>261</v>
      </c>
      <c r="C10" s="28">
        <v>3082</v>
      </c>
      <c r="D10" s="28">
        <v>4748</v>
      </c>
      <c r="E10" s="24">
        <v>959</v>
      </c>
      <c r="F10" s="28">
        <v>3254</v>
      </c>
      <c r="G10" s="28">
        <v>2539</v>
      </c>
      <c r="H10" s="61" t="s">
        <v>128</v>
      </c>
      <c r="I10" s="28">
        <v>1204</v>
      </c>
    </row>
    <row r="11" spans="2:9" ht="17" thickBot="1">
      <c r="B11" s="66" t="s">
        <v>108</v>
      </c>
      <c r="C11" s="28">
        <v>1297</v>
      </c>
      <c r="D11" s="28">
        <v>3386</v>
      </c>
      <c r="E11" s="28">
        <v>1512</v>
      </c>
      <c r="F11" s="28">
        <v>2264</v>
      </c>
      <c r="G11" s="28">
        <v>1199</v>
      </c>
      <c r="H11" s="61" t="s">
        <v>128</v>
      </c>
      <c r="I11" s="28">
        <v>3015</v>
      </c>
    </row>
    <row r="12" spans="2:9" ht="17" thickBot="1">
      <c r="B12" s="66" t="s">
        <v>118</v>
      </c>
      <c r="C12" s="28">
        <v>1024</v>
      </c>
      <c r="D12" s="28">
        <v>3240</v>
      </c>
      <c r="E12" s="24">
        <v>493</v>
      </c>
      <c r="F12" s="28">
        <v>1067</v>
      </c>
      <c r="G12" s="28">
        <v>1426</v>
      </c>
      <c r="H12" s="24">
        <v>550</v>
      </c>
      <c r="I12" s="28">
        <v>1853</v>
      </c>
    </row>
    <row r="13" spans="2:9" ht="17" thickBot="1">
      <c r="B13" s="66" t="s">
        <v>133</v>
      </c>
      <c r="C13" s="24">
        <v>964</v>
      </c>
      <c r="D13" s="28">
        <v>1823</v>
      </c>
      <c r="E13" s="28">
        <v>1220</v>
      </c>
      <c r="F13" s="28">
        <v>1156</v>
      </c>
      <c r="G13" s="28">
        <v>1839</v>
      </c>
      <c r="H13" s="24">
        <v>912</v>
      </c>
      <c r="I13" s="28">
        <v>1962</v>
      </c>
    </row>
    <row r="14" spans="2:9" ht="17" thickBot="1">
      <c r="B14" s="66" t="s">
        <v>163</v>
      </c>
      <c r="C14" s="24">
        <v>903</v>
      </c>
      <c r="D14" s="28">
        <v>2386</v>
      </c>
      <c r="E14" s="28">
        <v>2511</v>
      </c>
      <c r="F14" s="28">
        <v>1988</v>
      </c>
      <c r="G14" s="28">
        <v>2224</v>
      </c>
      <c r="H14" s="28">
        <v>2942</v>
      </c>
      <c r="I14" s="28">
        <v>1323</v>
      </c>
    </row>
    <row r="15" spans="2:9" ht="17" thickBot="1">
      <c r="B15" s="66" t="s">
        <v>153</v>
      </c>
      <c r="C15" s="28">
        <v>2230</v>
      </c>
      <c r="D15" s="28">
        <v>1086</v>
      </c>
      <c r="E15" s="24">
        <v>755</v>
      </c>
      <c r="F15" s="28">
        <v>2315</v>
      </c>
      <c r="G15" s="24">
        <v>813</v>
      </c>
      <c r="H15" s="61" t="s">
        <v>128</v>
      </c>
      <c r="I15" s="28">
        <v>2530</v>
      </c>
    </row>
  </sheetData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74412-6E46-284E-A634-14C6F6D46CF2}">
  <dimension ref="B2:K16"/>
  <sheetViews>
    <sheetView workbookViewId="0">
      <selection activeCell="G21" sqref="G21"/>
    </sheetView>
  </sheetViews>
  <sheetFormatPr baseColWidth="10" defaultRowHeight="16"/>
  <cols>
    <col min="2" max="2" width="13.83203125" customWidth="1"/>
  </cols>
  <sheetData>
    <row r="2" spans="2:11" ht="17" thickBot="1"/>
    <row r="3" spans="2:11">
      <c r="B3" s="92" t="s">
        <v>132</v>
      </c>
      <c r="C3" s="86" t="s">
        <v>51</v>
      </c>
      <c r="D3" s="86" t="s">
        <v>52</v>
      </c>
      <c r="E3" s="90" t="s">
        <v>18</v>
      </c>
      <c r="F3" s="86" t="s">
        <v>53</v>
      </c>
      <c r="G3" s="90" t="s">
        <v>54</v>
      </c>
      <c r="H3" s="86" t="s">
        <v>55</v>
      </c>
      <c r="I3" s="86" t="s">
        <v>57</v>
      </c>
      <c r="J3" s="86" t="s">
        <v>56</v>
      </c>
      <c r="K3" s="86" t="s">
        <v>34</v>
      </c>
    </row>
    <row r="4" spans="2:11" ht="17" thickBot="1">
      <c r="B4" s="93"/>
      <c r="C4" s="87"/>
      <c r="D4" s="87"/>
      <c r="E4" s="91"/>
      <c r="F4" s="87"/>
      <c r="G4" s="91"/>
      <c r="H4" s="87"/>
      <c r="I4" s="87"/>
      <c r="J4" s="87"/>
      <c r="K4" s="87"/>
    </row>
    <row r="5" spans="2:11" ht="17" thickBot="1">
      <c r="B5" s="33" t="s">
        <v>129</v>
      </c>
      <c r="C5" s="31">
        <v>2.9000000000000001E-2</v>
      </c>
      <c r="D5" s="31">
        <v>1.9300000000000001E-2</v>
      </c>
      <c r="E5" s="31">
        <v>1.0999999999999999E-2</v>
      </c>
      <c r="F5" s="31">
        <v>1.6E-2</v>
      </c>
      <c r="G5" s="31">
        <v>1.2200000000000001E-2</v>
      </c>
      <c r="H5" s="32" t="s">
        <v>128</v>
      </c>
      <c r="I5" s="31">
        <v>1.7600000000000001E-2</v>
      </c>
      <c r="J5" s="32" t="s">
        <v>128</v>
      </c>
      <c r="K5" s="31">
        <v>2.86E-2</v>
      </c>
    </row>
    <row r="6" spans="2:11" ht="17" thickBot="1">
      <c r="B6" s="33" t="s">
        <v>41</v>
      </c>
      <c r="C6" s="34">
        <v>1.4800000000000001E-2</v>
      </c>
      <c r="D6" s="31">
        <v>2.7400000000000001E-2</v>
      </c>
      <c r="E6" s="31">
        <v>1.14E-2</v>
      </c>
      <c r="F6" s="31">
        <v>5.4000000000000003E-3</v>
      </c>
      <c r="G6" s="31">
        <v>1.2500000000000001E-2</v>
      </c>
      <c r="H6" s="31">
        <v>3.5000000000000001E-3</v>
      </c>
      <c r="I6" s="31">
        <v>9.7000000000000003E-3</v>
      </c>
      <c r="J6" s="32" t="s">
        <v>128</v>
      </c>
      <c r="K6" s="32" t="s">
        <v>128</v>
      </c>
    </row>
    <row r="7" spans="2:11" ht="17" thickBot="1">
      <c r="B7" s="22" t="s">
        <v>58</v>
      </c>
      <c r="C7" s="34">
        <v>1.7399999999999999E-2</v>
      </c>
      <c r="D7" s="31">
        <v>3.4299999999999997E-2</v>
      </c>
      <c r="E7" s="31">
        <v>1.41E-2</v>
      </c>
      <c r="F7" s="31">
        <v>1.4999999999999999E-2</v>
      </c>
      <c r="G7" s="31">
        <v>1.26E-2</v>
      </c>
      <c r="H7" s="32" t="s">
        <v>128</v>
      </c>
      <c r="I7" s="31">
        <v>2.9000000000000001E-2</v>
      </c>
      <c r="J7" s="32" t="s">
        <v>128</v>
      </c>
      <c r="K7" s="31">
        <v>2.7900000000000001E-2</v>
      </c>
    </row>
    <row r="8" spans="2:11" ht="17" thickBot="1">
      <c r="B8" s="22" t="s">
        <v>68</v>
      </c>
      <c r="C8" s="34">
        <v>3.0300000000000001E-2</v>
      </c>
      <c r="D8" s="31">
        <v>3.8800000000000001E-2</v>
      </c>
      <c r="E8" s="31">
        <v>1.66E-2</v>
      </c>
      <c r="F8" s="31">
        <v>1.4999999999999999E-2</v>
      </c>
      <c r="G8" s="31">
        <v>1.7600000000000001E-2</v>
      </c>
      <c r="H8" s="32" t="s">
        <v>128</v>
      </c>
      <c r="I8" s="31">
        <v>1.9599999999999999E-2</v>
      </c>
      <c r="J8" s="32" t="s">
        <v>128</v>
      </c>
      <c r="K8" s="32" t="s">
        <v>128</v>
      </c>
    </row>
    <row r="9" spans="2:11" ht="17" thickBot="1">
      <c r="B9" s="22" t="s">
        <v>78</v>
      </c>
      <c r="C9" s="34">
        <v>1.41E-2</v>
      </c>
      <c r="D9" s="31">
        <v>0.10199999999999999</v>
      </c>
      <c r="E9" s="31">
        <v>3.7000000000000002E-3</v>
      </c>
      <c r="F9" s="31">
        <v>8.6E-3</v>
      </c>
      <c r="G9" s="31">
        <v>2.5999999999999999E-3</v>
      </c>
      <c r="H9" s="32" t="s">
        <v>128</v>
      </c>
      <c r="I9" s="31">
        <v>5.0000000000000001E-3</v>
      </c>
      <c r="J9" s="32" t="s">
        <v>128</v>
      </c>
      <c r="K9" s="32" t="s">
        <v>128</v>
      </c>
    </row>
    <row r="10" spans="2:11" ht="17" thickBot="1">
      <c r="B10" s="22" t="s">
        <v>88</v>
      </c>
      <c r="C10" s="34">
        <v>1.1599999999999999E-2</v>
      </c>
      <c r="D10" s="31">
        <v>1.38E-2</v>
      </c>
      <c r="E10" s="31">
        <v>5.1000000000000004E-3</v>
      </c>
      <c r="F10" s="31">
        <v>8.0999999999999996E-3</v>
      </c>
      <c r="G10" s="31">
        <v>9.1000000000000004E-3</v>
      </c>
      <c r="H10" s="31">
        <v>8.8999999999999999E-3</v>
      </c>
      <c r="I10" s="31">
        <v>7.6E-3</v>
      </c>
      <c r="J10" s="32" t="s">
        <v>128</v>
      </c>
      <c r="K10" s="32" t="s">
        <v>128</v>
      </c>
    </row>
    <row r="11" spans="2:11" ht="17" thickBot="1">
      <c r="B11" s="22" t="s">
        <v>98</v>
      </c>
      <c r="C11" s="34">
        <v>1.78E-2</v>
      </c>
      <c r="D11" s="31">
        <v>3.1899999999999998E-2</v>
      </c>
      <c r="E11" s="31">
        <v>1.09E-2</v>
      </c>
      <c r="F11" s="31">
        <v>2.1399999999999999E-2</v>
      </c>
      <c r="G11" s="31">
        <v>2.4799999999999999E-2</v>
      </c>
      <c r="H11" s="32" t="s">
        <v>128</v>
      </c>
      <c r="I11" s="31">
        <v>1.1599999999999999E-2</v>
      </c>
      <c r="J11" s="32" t="s">
        <v>128</v>
      </c>
      <c r="K11" s="32" t="s">
        <v>128</v>
      </c>
    </row>
    <row r="12" spans="2:11" ht="17" thickBot="1">
      <c r="B12" s="22" t="s">
        <v>108</v>
      </c>
      <c r="C12" s="34">
        <v>1.47E-2</v>
      </c>
      <c r="D12" s="31">
        <v>6.4500000000000002E-2</v>
      </c>
      <c r="E12" s="31">
        <v>1.6299999999999999E-2</v>
      </c>
      <c r="F12" s="31">
        <v>1.7899999999999999E-2</v>
      </c>
      <c r="G12" s="31">
        <v>1.9199999999999998E-2</v>
      </c>
      <c r="H12" s="32" t="s">
        <v>128</v>
      </c>
      <c r="I12" s="31">
        <v>2.3199999999999998E-2</v>
      </c>
      <c r="J12" s="32" t="s">
        <v>128</v>
      </c>
      <c r="K12" s="32" t="s">
        <v>128</v>
      </c>
    </row>
    <row r="13" spans="2:11" ht="17" thickBot="1">
      <c r="B13" s="22" t="s">
        <v>118</v>
      </c>
      <c r="C13" s="34">
        <v>1.4500000000000001E-2</v>
      </c>
      <c r="D13" s="31">
        <v>3.3500000000000002E-2</v>
      </c>
      <c r="E13" s="31">
        <v>4.4000000000000003E-3</v>
      </c>
      <c r="F13" s="31">
        <v>9.2999999999999992E-3</v>
      </c>
      <c r="G13" s="31">
        <v>0.01</v>
      </c>
      <c r="H13" s="31">
        <v>1.35E-2</v>
      </c>
      <c r="I13" s="31">
        <v>1.3299999999999999E-2</v>
      </c>
      <c r="J13" s="32" t="s">
        <v>128</v>
      </c>
      <c r="K13" s="32" t="s">
        <v>128</v>
      </c>
    </row>
    <row r="14" spans="2:11" ht="17" thickBot="1">
      <c r="B14" s="22" t="s">
        <v>133</v>
      </c>
      <c r="C14" s="34">
        <v>1.7299999999999999E-2</v>
      </c>
      <c r="D14" s="31">
        <v>2.4799999999999999E-2</v>
      </c>
      <c r="E14" s="31">
        <v>1.6299999999999999E-2</v>
      </c>
      <c r="F14" s="31">
        <v>1.77E-2</v>
      </c>
      <c r="G14" s="31">
        <v>1.5800000000000002E-2</v>
      </c>
      <c r="H14" s="31">
        <v>1.3100000000000001E-2</v>
      </c>
      <c r="I14" s="31">
        <v>1.9E-2</v>
      </c>
      <c r="J14" s="32" t="s">
        <v>128</v>
      </c>
      <c r="K14" s="32" t="s">
        <v>128</v>
      </c>
    </row>
    <row r="15" spans="2:11" ht="17" thickBot="1">
      <c r="B15" s="22" t="s">
        <v>143</v>
      </c>
      <c r="C15" s="34">
        <v>1.01E-2</v>
      </c>
      <c r="D15" s="31">
        <v>2.3199999999999998E-2</v>
      </c>
      <c r="E15" s="31">
        <v>2.3199999999999998E-2</v>
      </c>
      <c r="F15" s="31">
        <v>1.35E-2</v>
      </c>
      <c r="G15" s="31">
        <v>1.2500000000000001E-2</v>
      </c>
      <c r="H15" s="32">
        <v>1.9699999999999999E-2</v>
      </c>
      <c r="I15" s="31">
        <v>1.5699999999999999E-2</v>
      </c>
      <c r="J15" s="32" t="s">
        <v>128</v>
      </c>
      <c r="K15" s="31" t="s">
        <v>128</v>
      </c>
    </row>
    <row r="16" spans="2:11" ht="17" thickBot="1">
      <c r="B16" s="22" t="s">
        <v>153</v>
      </c>
      <c r="C16" s="34">
        <v>2.1000000000000001E-2</v>
      </c>
      <c r="D16" s="31">
        <v>1.1900000000000001E-2</v>
      </c>
      <c r="E16" s="31">
        <v>7.4000000000000003E-3</v>
      </c>
      <c r="F16" s="31">
        <v>2.2200000000000001E-2</v>
      </c>
      <c r="G16" s="31">
        <v>8.8999999999999999E-3</v>
      </c>
      <c r="H16" s="32" t="s">
        <v>128</v>
      </c>
      <c r="I16" s="31">
        <v>1.8200000000000001E-2</v>
      </c>
      <c r="J16" s="32" t="s">
        <v>128</v>
      </c>
      <c r="K16" s="31">
        <v>6.4100000000000004E-2</v>
      </c>
    </row>
  </sheetData>
  <mergeCells count="10">
    <mergeCell ref="G3:G4"/>
    <mergeCell ref="H3:H4"/>
    <mergeCell ref="I3:I4"/>
    <mergeCell ref="J3:J4"/>
    <mergeCell ref="K3:K4"/>
    <mergeCell ref="B3:B4"/>
    <mergeCell ref="C3:C4"/>
    <mergeCell ref="D3:D4"/>
    <mergeCell ref="E3:E4"/>
    <mergeCell ref="F3:F4"/>
  </mergeCells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78FB5-EC71-264C-805E-4B787E682450}">
  <dimension ref="B3:O16"/>
  <sheetViews>
    <sheetView workbookViewId="0">
      <selection activeCell="J22" sqref="J22"/>
    </sheetView>
  </sheetViews>
  <sheetFormatPr baseColWidth="10" defaultRowHeight="16"/>
  <sheetData>
    <row r="3" spans="2:15">
      <c r="B3" s="96" t="s">
        <v>282</v>
      </c>
      <c r="C3" s="72" t="s">
        <v>283</v>
      </c>
      <c r="D3" s="51">
        <v>0.38559535822401603</v>
      </c>
      <c r="E3" s="51">
        <v>0.56507967060556297</v>
      </c>
      <c r="F3" s="51">
        <v>0.59325157178110299</v>
      </c>
      <c r="G3" s="51">
        <v>0.62469007668800003</v>
      </c>
      <c r="H3" s="51">
        <v>0.69457209457209401</v>
      </c>
      <c r="I3" s="51">
        <v>0.53066629370962304</v>
      </c>
      <c r="J3" s="51">
        <v>0.79261262204788097</v>
      </c>
      <c r="K3" s="51">
        <v>0.57348261531943201</v>
      </c>
      <c r="L3" s="51">
        <v>0.63095706032993804</v>
      </c>
      <c r="M3" s="51">
        <v>0.71784686318562796</v>
      </c>
      <c r="N3" s="51">
        <v>0.59546002983768198</v>
      </c>
      <c r="O3" s="51">
        <v>0.83077651081497705</v>
      </c>
    </row>
    <row r="4" spans="2:15">
      <c r="B4" s="97"/>
      <c r="C4" t="s">
        <v>284</v>
      </c>
      <c r="D4" s="6">
        <v>0.94816321740150999</v>
      </c>
      <c r="E4" s="6">
        <v>0.94549597977014277</v>
      </c>
      <c r="F4" s="6">
        <v>0.95958352234679112</v>
      </c>
      <c r="G4" s="6">
        <v>0.94014511839285253</v>
      </c>
      <c r="H4" s="6">
        <v>0.88573108584868676</v>
      </c>
      <c r="I4" s="6">
        <v>0.96946744864578127</v>
      </c>
      <c r="J4" s="6">
        <v>0.95569950630483314</v>
      </c>
      <c r="K4" s="6">
        <v>0.91650677974299855</v>
      </c>
      <c r="L4" s="6">
        <v>0.95062120468477829</v>
      </c>
      <c r="M4" s="6">
        <v>0.9470748889682985</v>
      </c>
      <c r="N4" s="6">
        <v>0.94436150713675537</v>
      </c>
      <c r="O4" s="6">
        <v>0.98094253213177729</v>
      </c>
    </row>
    <row r="5" spans="2:15">
      <c r="B5" s="98" t="s">
        <v>285</v>
      </c>
      <c r="C5" s="72" t="s">
        <v>283</v>
      </c>
      <c r="D5" s="51">
        <v>0.45211225644997899</v>
      </c>
      <c r="E5" s="51">
        <v>0.55211662986113696</v>
      </c>
      <c r="F5" s="51">
        <v>0.38841392040338502</v>
      </c>
      <c r="G5" s="51">
        <v>0.83526517107301201</v>
      </c>
      <c r="H5" s="51">
        <v>0.48638269022480501</v>
      </c>
      <c r="I5" s="51">
        <v>0.32930562658079099</v>
      </c>
      <c r="J5" s="51">
        <v>0.76606516941451297</v>
      </c>
      <c r="K5" s="51">
        <v>0.75700971502846504</v>
      </c>
      <c r="L5" s="51">
        <v>0.61934786412377796</v>
      </c>
      <c r="M5" s="51">
        <v>0.48661955401753598</v>
      </c>
      <c r="N5" s="51">
        <v>0.80665095861720404</v>
      </c>
      <c r="O5" s="51">
        <v>0.83131765813330005</v>
      </c>
    </row>
    <row r="6" spans="2:15">
      <c r="B6" s="99"/>
      <c r="C6" t="s">
        <v>284</v>
      </c>
      <c r="D6" s="6">
        <v>0.9698770732059272</v>
      </c>
      <c r="E6" s="6">
        <v>0.98676135547299937</v>
      </c>
      <c r="F6" s="6">
        <v>0.97718011409942951</v>
      </c>
      <c r="G6" s="6">
        <v>0.97824244856871623</v>
      </c>
      <c r="H6" s="6">
        <v>0.96644669741005818</v>
      </c>
      <c r="I6" s="6">
        <v>0.98669988155245958</v>
      </c>
      <c r="J6" s="6">
        <v>0.96301253193819203</v>
      </c>
      <c r="K6" s="6">
        <v>0.97206371599427266</v>
      </c>
      <c r="L6" s="6">
        <v>0.9801889574794822</v>
      </c>
      <c r="M6" s="6">
        <v>0.94991611291050193</v>
      </c>
      <c r="N6" s="6">
        <v>0.97222147996869801</v>
      </c>
      <c r="O6" s="6">
        <v>0.95937867380374697</v>
      </c>
    </row>
    <row r="7" spans="2:15">
      <c r="B7" s="100" t="s">
        <v>286</v>
      </c>
      <c r="C7" s="72" t="s">
        <v>283</v>
      </c>
      <c r="D7" s="73">
        <v>0.45755213008797302</v>
      </c>
      <c r="E7" s="73">
        <v>0.35117323639789899</v>
      </c>
      <c r="F7" s="73">
        <v>0.59653984155742601</v>
      </c>
      <c r="G7" s="73">
        <v>0.55825540960642805</v>
      </c>
      <c r="H7" s="73">
        <v>0.60089612971361095</v>
      </c>
      <c r="I7" s="73">
        <v>0.63447893078301199</v>
      </c>
      <c r="J7" s="73">
        <v>0.77541637957661103</v>
      </c>
      <c r="K7" s="73">
        <v>0.67887492085001999</v>
      </c>
      <c r="L7" s="73">
        <v>0.73991688486391605</v>
      </c>
      <c r="M7" s="73">
        <v>0.78764679024015105</v>
      </c>
      <c r="N7" s="73">
        <v>0.80146455145951001</v>
      </c>
      <c r="O7" s="73">
        <v>0.83915789814223196</v>
      </c>
    </row>
    <row r="8" spans="2:15">
      <c r="B8" s="101"/>
      <c r="C8" t="s">
        <v>284</v>
      </c>
      <c r="D8" s="6">
        <v>0.93624141543475736</v>
      </c>
      <c r="E8" s="6">
        <v>0.94314841743757927</v>
      </c>
      <c r="F8" s="6">
        <v>0.96614569956993368</v>
      </c>
      <c r="G8" s="6">
        <v>0.9567528007656364</v>
      </c>
      <c r="H8" s="6">
        <v>0.95993496536773648</v>
      </c>
      <c r="I8" s="6">
        <v>0.97507956572088794</v>
      </c>
      <c r="J8" s="6">
        <v>0.96766925499734935</v>
      </c>
      <c r="K8" s="6">
        <v>0.97146906396190269</v>
      </c>
      <c r="L8" s="6">
        <v>0.96809013810123679</v>
      </c>
      <c r="M8" s="6">
        <v>0.93993284961712953</v>
      </c>
      <c r="N8" s="6">
        <v>0.97332936059503861</v>
      </c>
      <c r="O8" s="6">
        <v>0.95436345928716881</v>
      </c>
    </row>
    <row r="9" spans="2:15">
      <c r="B9" s="102" t="s">
        <v>287</v>
      </c>
      <c r="C9" s="72" t="s">
        <v>283</v>
      </c>
      <c r="D9" s="51">
        <v>0.28822515795519799</v>
      </c>
      <c r="E9" s="51">
        <v>0.10685910251377601</v>
      </c>
      <c r="F9" s="51">
        <v>0.62073360238795205</v>
      </c>
      <c r="G9" s="51">
        <v>0.63825981475579996</v>
      </c>
      <c r="H9" s="51">
        <v>0.61605732049253203</v>
      </c>
      <c r="I9" s="51">
        <v>0.50163913991897702</v>
      </c>
      <c r="J9" s="51">
        <v>0.22781319539250899</v>
      </c>
      <c r="K9" s="51">
        <v>0.18049067780213399</v>
      </c>
      <c r="L9" s="51">
        <v>0.29056588953880502</v>
      </c>
      <c r="M9" s="51">
        <v>0.55155444246394303</v>
      </c>
      <c r="N9" s="51">
        <v>0.49419886663196</v>
      </c>
      <c r="O9" s="51">
        <v>0.72434837775772198</v>
      </c>
    </row>
    <row r="10" spans="2:15">
      <c r="B10" s="103"/>
      <c r="C10" t="s">
        <v>284</v>
      </c>
      <c r="D10" s="6">
        <v>0.96749997626349415</v>
      </c>
      <c r="E10" s="6">
        <v>0.96976791236740945</v>
      </c>
      <c r="F10" s="6">
        <v>0.96431224072027688</v>
      </c>
      <c r="G10" s="6">
        <v>0.9695917653850219</v>
      </c>
      <c r="H10" s="6">
        <v>0.98671836330638496</v>
      </c>
      <c r="I10" s="6">
        <v>0.98669959135911101</v>
      </c>
      <c r="J10" s="6">
        <v>0.98131873230940558</v>
      </c>
      <c r="K10" s="6">
        <v>0.97197394152439676</v>
      </c>
      <c r="L10" s="6">
        <v>0.97692499216911499</v>
      </c>
      <c r="M10" s="6">
        <v>0.95036496350364963</v>
      </c>
      <c r="N10" s="6">
        <v>0.97048755257319408</v>
      </c>
      <c r="O10" s="6">
        <v>0.96737024956572815</v>
      </c>
    </row>
    <row r="11" spans="2:15">
      <c r="B11" s="104" t="s">
        <v>240</v>
      </c>
      <c r="C11" s="72" t="s">
        <v>283</v>
      </c>
      <c r="D11" s="51">
        <v>0.32792781423523398</v>
      </c>
      <c r="E11" s="51">
        <v>0.381857339282206</v>
      </c>
      <c r="F11" s="51">
        <v>0.38830828993327099</v>
      </c>
      <c r="G11" s="51">
        <v>0.48875533593064502</v>
      </c>
      <c r="H11" s="51">
        <v>0.52433301766645901</v>
      </c>
      <c r="I11" s="51">
        <v>0.72067957382133796</v>
      </c>
      <c r="J11" s="51">
        <v>0.69387007952744995</v>
      </c>
      <c r="K11" s="51">
        <v>0.44103288797533402</v>
      </c>
      <c r="L11" s="51">
        <v>0.39272361738148898</v>
      </c>
      <c r="M11" s="51">
        <v>0.59502547811588502</v>
      </c>
      <c r="N11" s="51">
        <v>0.30255844794445003</v>
      </c>
      <c r="O11" s="51">
        <v>0.27340877348003301</v>
      </c>
    </row>
    <row r="12" spans="2:15">
      <c r="B12" s="105"/>
      <c r="C12" t="s">
        <v>284</v>
      </c>
      <c r="D12" s="6">
        <v>0.97914210667824864</v>
      </c>
      <c r="E12" s="6">
        <v>0.97742070700013972</v>
      </c>
      <c r="F12" s="6">
        <v>0.98231407964119044</v>
      </c>
      <c r="G12" s="6">
        <v>0.97422626812621704</v>
      </c>
      <c r="H12" s="6">
        <v>0.9909450177210426</v>
      </c>
      <c r="I12" s="6">
        <v>0.98942079674286143</v>
      </c>
      <c r="J12" s="6">
        <v>0.97811599463992005</v>
      </c>
      <c r="K12" s="6">
        <v>0.97292028439435141</v>
      </c>
      <c r="L12" s="6">
        <v>0.99170238762919638</v>
      </c>
      <c r="M12" s="6">
        <v>0.96152755123750089</v>
      </c>
      <c r="N12" s="6">
        <v>0.96821933224959367</v>
      </c>
      <c r="O12" s="6">
        <v>0.98259560162487747</v>
      </c>
    </row>
    <row r="13" spans="2:15">
      <c r="B13" s="106" t="s">
        <v>288</v>
      </c>
      <c r="C13" s="72" t="s">
        <v>283</v>
      </c>
      <c r="D13" s="51">
        <v>0.257743494512296</v>
      </c>
      <c r="E13" s="51">
        <v>5.4164485684828297E-2</v>
      </c>
      <c r="F13" s="51">
        <v>0.75814935459199395</v>
      </c>
      <c r="G13" s="51">
        <v>0.68800539689678397</v>
      </c>
      <c r="H13" s="51">
        <v>0.60739551556731897</v>
      </c>
      <c r="I13" s="51">
        <v>0.64053398600581202</v>
      </c>
      <c r="J13" s="51">
        <v>0.11502786928690301</v>
      </c>
      <c r="K13" s="51">
        <v>0.29296152934670899</v>
      </c>
      <c r="L13" s="51">
        <v>0.20674763240968</v>
      </c>
      <c r="M13" s="51">
        <v>0.45033346922136103</v>
      </c>
      <c r="N13" s="51">
        <v>0.50446282317859903</v>
      </c>
      <c r="O13" s="51">
        <v>0.68881921992532302</v>
      </c>
    </row>
    <row r="14" spans="2:15">
      <c r="B14" s="107"/>
      <c r="C14" t="s">
        <v>284</v>
      </c>
      <c r="D14" s="6">
        <v>0.96853578735962731</v>
      </c>
      <c r="E14" s="6">
        <v>0.96106969589397706</v>
      </c>
      <c r="F14" s="6">
        <v>0.98221865189920288</v>
      </c>
      <c r="G14" s="6">
        <v>0.97054133779797502</v>
      </c>
      <c r="H14" s="6">
        <v>0.98798462898482753</v>
      </c>
      <c r="I14" s="6">
        <v>0.98683070147227958</v>
      </c>
      <c r="J14" s="6">
        <v>0.96765643606192142</v>
      </c>
      <c r="K14" s="6">
        <v>0.97605526426337652</v>
      </c>
      <c r="L14" s="6">
        <v>0.98229668170729079</v>
      </c>
      <c r="M14" s="6">
        <v>0.95766079377740854</v>
      </c>
      <c r="N14" s="6">
        <v>0.97384120746628566</v>
      </c>
      <c r="O14" s="6">
        <v>0.97578938996261833</v>
      </c>
    </row>
    <row r="15" spans="2:15">
      <c r="B15" s="94" t="s">
        <v>289</v>
      </c>
      <c r="C15" s="72" t="s">
        <v>283</v>
      </c>
      <c r="D15" s="51"/>
      <c r="E15" s="51">
        <v>0.21248818853871301</v>
      </c>
      <c r="F15" s="51"/>
      <c r="G15" s="51"/>
      <c r="H15" s="51"/>
      <c r="I15" s="51">
        <v>0.14976905516130701</v>
      </c>
      <c r="J15" s="51"/>
      <c r="K15" s="51"/>
      <c r="L15" s="51">
        <v>8.2756402237432303E-2</v>
      </c>
      <c r="M15" s="51">
        <v>0.33091628323792199</v>
      </c>
      <c r="N15" s="51">
        <v>0.229043652217154</v>
      </c>
      <c r="O15" s="51"/>
    </row>
    <row r="16" spans="2:15">
      <c r="B16" s="95"/>
      <c r="C16" s="48" t="s">
        <v>284</v>
      </c>
      <c r="D16" s="53"/>
      <c r="E16" s="53">
        <v>0.99480000000000002</v>
      </c>
      <c r="F16" s="53"/>
      <c r="G16" s="53"/>
      <c r="H16" s="53"/>
      <c r="I16" s="53">
        <v>0.98950000000000005</v>
      </c>
      <c r="J16" s="53"/>
      <c r="K16" s="53"/>
      <c r="L16" s="53">
        <v>0.97770000000000001</v>
      </c>
      <c r="M16" s="53">
        <v>0.97511449680123796</v>
      </c>
      <c r="N16" s="53">
        <v>0.97895143543482999</v>
      </c>
      <c r="O16" s="53"/>
    </row>
  </sheetData>
  <mergeCells count="7">
    <mergeCell ref="B15:B16"/>
    <mergeCell ref="B3:B4"/>
    <mergeCell ref="B5:B6"/>
    <mergeCell ref="B7:B8"/>
    <mergeCell ref="B9:B10"/>
    <mergeCell ref="B11:B12"/>
    <mergeCell ref="B13:B14"/>
  </mergeCells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2823F-BF89-9549-8C82-A4918A1AD3BB}">
  <dimension ref="B2:L23"/>
  <sheetViews>
    <sheetView workbookViewId="0">
      <selection activeCell="Q31" sqref="Q31"/>
    </sheetView>
  </sheetViews>
  <sheetFormatPr baseColWidth="10" defaultRowHeight="16"/>
  <sheetData>
    <row r="2" spans="2:12" ht="17" thickBot="1"/>
    <row r="3" spans="2:12" ht="18" thickTop="1" thickBot="1">
      <c r="B3" s="79" t="s">
        <v>1</v>
      </c>
      <c r="C3" s="112"/>
      <c r="D3" s="115" t="s">
        <v>2</v>
      </c>
      <c r="E3" s="84"/>
      <c r="F3" s="116"/>
      <c r="G3" s="115" t="s">
        <v>3</v>
      </c>
      <c r="H3" s="84"/>
      <c r="I3" s="116"/>
      <c r="J3" s="115" t="s">
        <v>4</v>
      </c>
      <c r="K3" s="84"/>
      <c r="L3" s="116"/>
    </row>
    <row r="4" spans="2:12" ht="17" thickBot="1">
      <c r="B4" s="113"/>
      <c r="C4" s="114"/>
      <c r="D4" s="2" t="s">
        <v>5</v>
      </c>
      <c r="E4" s="2" t="s">
        <v>6</v>
      </c>
      <c r="F4" s="2" t="s">
        <v>7</v>
      </c>
      <c r="G4" s="2" t="s">
        <v>5</v>
      </c>
      <c r="H4" s="2" t="s">
        <v>6</v>
      </c>
      <c r="I4" s="2" t="s">
        <v>7</v>
      </c>
      <c r="J4" s="2" t="s">
        <v>5</v>
      </c>
      <c r="K4" s="2" t="s">
        <v>6</v>
      </c>
      <c r="L4" s="2" t="s">
        <v>7</v>
      </c>
    </row>
    <row r="5" spans="2:12" ht="17" thickBot="1">
      <c r="B5" s="108" t="s">
        <v>8</v>
      </c>
      <c r="C5" s="5" t="s">
        <v>9</v>
      </c>
      <c r="D5" s="12">
        <v>6.4000000000000003E-3</v>
      </c>
      <c r="E5" s="12">
        <v>9.7999999999999997E-3</v>
      </c>
      <c r="F5" s="12">
        <v>5.0000000000000001E-3</v>
      </c>
      <c r="G5" s="12">
        <v>0.52200000000000002</v>
      </c>
      <c r="H5" s="12">
        <v>0.39100000000000001</v>
      </c>
      <c r="I5" s="12">
        <v>0.49</v>
      </c>
      <c r="J5" s="13">
        <v>0.58099999999999996</v>
      </c>
      <c r="K5" s="14">
        <v>0.44500000000000001</v>
      </c>
      <c r="L5" s="15">
        <v>0.42399999999999999</v>
      </c>
    </row>
    <row r="6" spans="2:12" ht="17" thickBot="1">
      <c r="B6" s="109"/>
      <c r="C6" s="5" t="s">
        <v>10</v>
      </c>
      <c r="D6" s="12">
        <v>4.1000000000000003E-3</v>
      </c>
      <c r="E6" s="12">
        <v>8.0999999999999996E-3</v>
      </c>
      <c r="F6" s="12">
        <v>2.8E-3</v>
      </c>
      <c r="G6" s="12">
        <v>0.94799999999999995</v>
      </c>
      <c r="H6" s="12">
        <v>0.95499999999999996</v>
      </c>
      <c r="I6" s="12">
        <v>0.92400000000000004</v>
      </c>
      <c r="J6" s="13">
        <v>0.94399999999999995</v>
      </c>
      <c r="K6" s="14">
        <v>0.93100000000000005</v>
      </c>
      <c r="L6" s="15">
        <v>0.89900000000000002</v>
      </c>
    </row>
    <row r="7" spans="2:12" ht="17" thickBot="1">
      <c r="B7" s="108" t="s">
        <v>11</v>
      </c>
      <c r="C7" s="5" t="s">
        <v>9</v>
      </c>
      <c r="D7" s="12">
        <v>3.8E-3</v>
      </c>
      <c r="E7" s="12">
        <v>5.3E-3</v>
      </c>
      <c r="F7" s="12">
        <v>3.8999999999999998E-3</v>
      </c>
      <c r="G7" s="12">
        <v>0.23799999999999999</v>
      </c>
      <c r="H7" s="12">
        <v>0.21299999999999999</v>
      </c>
      <c r="I7" s="12">
        <v>0.23200000000000001</v>
      </c>
      <c r="J7" s="13">
        <v>0.14899999999999999</v>
      </c>
      <c r="K7" s="14">
        <v>0.113</v>
      </c>
      <c r="L7" s="15">
        <v>9.9400000000000002E-2</v>
      </c>
    </row>
    <row r="8" spans="2:12" ht="17" thickBot="1">
      <c r="B8" s="109"/>
      <c r="C8" s="5" t="s">
        <v>10</v>
      </c>
      <c r="D8" s="12">
        <v>1.8E-3</v>
      </c>
      <c r="E8" s="12">
        <v>6.1999999999999998E-3</v>
      </c>
      <c r="F8" s="12">
        <v>2.8999999999999998E-3</v>
      </c>
      <c r="G8" s="12">
        <v>0.755</v>
      </c>
      <c r="H8" s="12">
        <v>0.79100000000000004</v>
      </c>
      <c r="I8" s="12">
        <v>0.68400000000000005</v>
      </c>
      <c r="J8" s="13">
        <v>0.41799999999999998</v>
      </c>
      <c r="K8" s="14">
        <v>0.502</v>
      </c>
      <c r="L8" s="15">
        <v>0.35399999999999998</v>
      </c>
    </row>
    <row r="9" spans="2:12" ht="17" thickBot="1">
      <c r="B9" s="108" t="s">
        <v>12</v>
      </c>
      <c r="C9" s="5" t="s">
        <v>9</v>
      </c>
      <c r="D9" s="12">
        <v>3.8E-3</v>
      </c>
      <c r="E9" s="12">
        <v>8.3000000000000001E-3</v>
      </c>
      <c r="F9" s="12">
        <v>4.4000000000000003E-3</v>
      </c>
      <c r="G9" s="12">
        <v>0.35499999999999998</v>
      </c>
      <c r="H9" s="12">
        <v>0.26300000000000001</v>
      </c>
      <c r="I9" s="12">
        <v>0.34</v>
      </c>
      <c r="J9" s="13">
        <v>0.35199999999999998</v>
      </c>
      <c r="K9" s="14">
        <v>0.255</v>
      </c>
      <c r="L9" s="15">
        <v>0.26200000000000001</v>
      </c>
    </row>
    <row r="10" spans="2:12" ht="17" thickBot="1">
      <c r="B10" s="109"/>
      <c r="C10" s="5" t="s">
        <v>10</v>
      </c>
      <c r="D10" s="12">
        <v>1.5E-3</v>
      </c>
      <c r="E10" s="12">
        <v>4.1999999999999997E-3</v>
      </c>
      <c r="F10" s="12">
        <v>2.8E-3</v>
      </c>
      <c r="G10" s="12">
        <v>0.78600000000000003</v>
      </c>
      <c r="H10" s="12">
        <v>0.84199999999999997</v>
      </c>
      <c r="I10" s="12">
        <v>0.72199999999999998</v>
      </c>
      <c r="J10" s="13">
        <v>0.79100000000000004</v>
      </c>
      <c r="K10" s="14">
        <v>0.84199999999999997</v>
      </c>
      <c r="L10" s="15">
        <v>0.67900000000000005</v>
      </c>
    </row>
    <row r="11" spans="2:12" ht="17" thickBot="1">
      <c r="B11" s="4" t="s">
        <v>13</v>
      </c>
      <c r="C11" s="5" t="s">
        <v>9</v>
      </c>
      <c r="D11" s="12">
        <v>1.0699999999999999E-2</v>
      </c>
      <c r="E11" s="12">
        <v>1.17E-2</v>
      </c>
      <c r="F11" s="12">
        <v>8.0000000000000002E-3</v>
      </c>
      <c r="G11" s="12">
        <v>7.2400000000000006E-2</v>
      </c>
      <c r="H11" s="12">
        <v>6.9400000000000003E-2</v>
      </c>
      <c r="I11" s="12">
        <v>7.0199999999999999E-2</v>
      </c>
      <c r="J11" s="13">
        <v>1.8800000000000001E-2</v>
      </c>
      <c r="K11" s="14">
        <v>1.7299999999999999E-2</v>
      </c>
      <c r="L11" s="15">
        <v>2.1299999999999999E-2</v>
      </c>
    </row>
    <row r="12" spans="2:12" ht="17" thickBot="1">
      <c r="B12" s="11" t="s">
        <v>14</v>
      </c>
      <c r="C12" s="5" t="s">
        <v>10</v>
      </c>
      <c r="D12" s="12">
        <v>7.1999999999999998E-3</v>
      </c>
      <c r="E12" s="12">
        <v>7.6E-3</v>
      </c>
      <c r="F12" s="12">
        <v>7.1999999999999998E-3</v>
      </c>
      <c r="G12" s="12">
        <v>0.157</v>
      </c>
      <c r="H12" s="12">
        <v>0.16500000000000001</v>
      </c>
      <c r="I12" s="12">
        <v>0.16800000000000001</v>
      </c>
      <c r="J12" s="13">
        <v>1.47E-2</v>
      </c>
      <c r="K12" s="14">
        <v>1.78E-2</v>
      </c>
      <c r="L12" s="15">
        <v>2.0899999999999998E-2</v>
      </c>
    </row>
    <row r="13" spans="2:12" ht="17" thickBot="1">
      <c r="B13" s="4" t="s">
        <v>15</v>
      </c>
      <c r="C13" s="5" t="s">
        <v>9</v>
      </c>
      <c r="D13" s="12">
        <v>1.0999999999999999E-2</v>
      </c>
      <c r="E13" s="12">
        <v>8.2000000000000007E-3</v>
      </c>
      <c r="F13" s="12">
        <v>9.4000000000000004E-3</v>
      </c>
      <c r="G13" s="12">
        <v>0.14299999999999999</v>
      </c>
      <c r="H13" s="12">
        <v>0.13500000000000001</v>
      </c>
      <c r="I13" s="12">
        <v>0.13300000000000001</v>
      </c>
      <c r="J13" s="13">
        <v>6.4000000000000001E-2</v>
      </c>
      <c r="K13" s="14">
        <v>6.0199999999999997E-2</v>
      </c>
      <c r="L13" s="15">
        <v>6.7900000000000002E-2</v>
      </c>
    </row>
    <row r="14" spans="2:12" ht="17" thickBot="1">
      <c r="B14" s="11" t="s">
        <v>16</v>
      </c>
      <c r="C14" s="5" t="s">
        <v>10</v>
      </c>
      <c r="D14" s="12">
        <v>7.4999999999999997E-3</v>
      </c>
      <c r="E14" s="12">
        <v>7.0000000000000001E-3</v>
      </c>
      <c r="F14" s="12">
        <v>5.1999999999999998E-3</v>
      </c>
      <c r="G14" s="12">
        <v>0.47199999999999998</v>
      </c>
      <c r="H14" s="12">
        <v>0.45900000000000002</v>
      </c>
      <c r="I14" s="12">
        <v>0.44900000000000001</v>
      </c>
      <c r="J14" s="13">
        <v>0.14199999999999999</v>
      </c>
      <c r="K14" s="14">
        <v>0.14099999999999999</v>
      </c>
      <c r="L14" s="15">
        <v>0.14499999999999999</v>
      </c>
    </row>
    <row r="15" spans="2:12" ht="17" thickBot="1">
      <c r="B15" s="75" t="s">
        <v>17</v>
      </c>
      <c r="C15" s="5" t="s">
        <v>9</v>
      </c>
      <c r="D15" s="12">
        <v>3.0000000000000001E-3</v>
      </c>
      <c r="E15" s="12">
        <v>2.5999999999999999E-3</v>
      </c>
      <c r="F15" s="12">
        <v>2.5000000000000001E-3</v>
      </c>
      <c r="G15" s="12">
        <v>8.8300000000000003E-2</v>
      </c>
      <c r="H15" s="12">
        <v>9.1600000000000001E-2</v>
      </c>
      <c r="I15" s="12">
        <v>6.2E-2</v>
      </c>
      <c r="J15" s="13">
        <v>9.3399999999999997E-2</v>
      </c>
      <c r="K15" s="14">
        <v>8.6499999999999994E-2</v>
      </c>
      <c r="L15" s="15">
        <v>6.3E-2</v>
      </c>
    </row>
    <row r="16" spans="2:12" ht="17" thickBot="1">
      <c r="B16" s="109"/>
      <c r="C16" s="5" t="s">
        <v>10</v>
      </c>
      <c r="D16" s="12">
        <v>3.0999999999999999E-3</v>
      </c>
      <c r="E16" s="12">
        <v>3.0000000000000001E-3</v>
      </c>
      <c r="F16" s="12">
        <v>3.5999999999999999E-3</v>
      </c>
      <c r="G16" s="12">
        <v>0.20499999999999999</v>
      </c>
      <c r="H16" s="12">
        <v>0.20499999999999999</v>
      </c>
      <c r="I16" s="12">
        <v>0.14000000000000001</v>
      </c>
      <c r="J16" s="13">
        <v>0.25600000000000001</v>
      </c>
      <c r="K16" s="14">
        <v>0.23</v>
      </c>
      <c r="L16" s="15">
        <v>0.16800000000000001</v>
      </c>
    </row>
    <row r="17" spans="2:12" ht="17" thickBot="1">
      <c r="B17" s="110" t="s">
        <v>18</v>
      </c>
      <c r="C17" s="5" t="s">
        <v>9</v>
      </c>
      <c r="D17" s="12">
        <v>4.4999999999999997E-3</v>
      </c>
      <c r="E17" s="12">
        <v>5.7999999999999996E-3</v>
      </c>
      <c r="F17" s="12">
        <v>4.1999999999999997E-3</v>
      </c>
      <c r="G17" s="12">
        <v>4.1200000000000001E-2</v>
      </c>
      <c r="H17" s="12">
        <v>4.8099999999999997E-2</v>
      </c>
      <c r="I17" s="12">
        <v>2.69E-2</v>
      </c>
      <c r="J17" s="13">
        <v>0.30099999999999999</v>
      </c>
      <c r="K17" s="14">
        <v>0.22</v>
      </c>
      <c r="L17" s="15">
        <v>0.21299999999999999</v>
      </c>
    </row>
    <row r="18" spans="2:12" ht="17" thickBot="1">
      <c r="B18" s="111"/>
      <c r="C18" s="5" t="s">
        <v>10</v>
      </c>
      <c r="D18" s="12">
        <v>2.3999999999999998E-3</v>
      </c>
      <c r="E18" s="12">
        <v>2.8E-3</v>
      </c>
      <c r="F18" s="12">
        <v>2.8E-3</v>
      </c>
      <c r="G18" s="12">
        <v>0.125</v>
      </c>
      <c r="H18" s="12">
        <v>0.14199999999999999</v>
      </c>
      <c r="I18" s="12">
        <v>8.5599999999999996E-2</v>
      </c>
      <c r="J18" s="13">
        <v>0.55000000000000004</v>
      </c>
      <c r="K18" s="14">
        <v>0.624</v>
      </c>
      <c r="L18" s="15">
        <v>0.47799999999999998</v>
      </c>
    </row>
    <row r="19" spans="2:12" ht="17" thickBot="1">
      <c r="B19" s="16" t="s">
        <v>18</v>
      </c>
      <c r="C19" s="5" t="s">
        <v>9</v>
      </c>
      <c r="D19" s="12">
        <v>3.5999999999999999E-3</v>
      </c>
      <c r="E19" s="12">
        <v>6.7999999999999996E-3</v>
      </c>
      <c r="F19" s="12">
        <v>2.5999999999999999E-3</v>
      </c>
      <c r="G19" s="12">
        <v>7.9600000000000004E-2</v>
      </c>
      <c r="H19" s="12">
        <v>6.9199999999999998E-2</v>
      </c>
      <c r="I19" s="12">
        <v>7.2900000000000006E-2</v>
      </c>
      <c r="J19" s="13">
        <v>0.13800000000000001</v>
      </c>
      <c r="K19" s="14">
        <v>0.112</v>
      </c>
      <c r="L19" s="15">
        <v>9.0999999999999998E-2</v>
      </c>
    </row>
    <row r="20" spans="2:12" ht="17" thickBot="1">
      <c r="B20" s="11" t="s">
        <v>19</v>
      </c>
      <c r="C20" s="5" t="s">
        <v>10</v>
      </c>
      <c r="D20" s="12">
        <v>5.3E-3</v>
      </c>
      <c r="E20" s="12">
        <v>3.5000000000000001E-3</v>
      </c>
      <c r="F20" s="12">
        <v>3.2000000000000002E-3</v>
      </c>
      <c r="G20" s="12">
        <v>0.21</v>
      </c>
      <c r="H20" s="12">
        <v>0.28799999999999998</v>
      </c>
      <c r="I20" s="12">
        <v>0.17100000000000001</v>
      </c>
      <c r="J20" s="13">
        <v>0.25900000000000001</v>
      </c>
      <c r="K20" s="14">
        <v>0.30399999999999999</v>
      </c>
      <c r="L20" s="15">
        <v>0.222</v>
      </c>
    </row>
    <row r="21" spans="2:12" ht="17" thickBot="1">
      <c r="B21" s="4" t="s">
        <v>20</v>
      </c>
      <c r="C21" s="5" t="s">
        <v>9</v>
      </c>
      <c r="D21" s="12">
        <v>4.1000000000000003E-3</v>
      </c>
      <c r="E21" s="12">
        <v>6.7999999999999996E-3</v>
      </c>
      <c r="F21" s="12">
        <v>4.1999999999999997E-3</v>
      </c>
      <c r="G21" s="12">
        <v>1.52E-2</v>
      </c>
      <c r="H21" s="12">
        <v>1.54E-2</v>
      </c>
      <c r="I21" s="12">
        <v>1.0500000000000001E-2</v>
      </c>
      <c r="J21" s="13">
        <v>2.3800000000000002E-2</v>
      </c>
      <c r="K21" s="14">
        <v>1.8800000000000001E-2</v>
      </c>
      <c r="L21" s="15">
        <v>1.7399999999999999E-2</v>
      </c>
    </row>
    <row r="22" spans="2:12" ht="17" thickBot="1">
      <c r="B22" s="17" t="s">
        <v>21</v>
      </c>
      <c r="C22" s="2" t="s">
        <v>10</v>
      </c>
      <c r="D22" s="68">
        <v>1.4E-3</v>
      </c>
      <c r="E22" s="68">
        <v>4.7000000000000002E-3</v>
      </c>
      <c r="F22" s="68">
        <v>2.5000000000000001E-3</v>
      </c>
      <c r="G22" s="68">
        <v>3.49E-2</v>
      </c>
      <c r="H22" s="68">
        <v>3.0599999999999999E-2</v>
      </c>
      <c r="I22" s="68">
        <v>1.66E-2</v>
      </c>
      <c r="J22" s="69">
        <v>7.0900000000000005E-2</v>
      </c>
      <c r="K22" s="70">
        <v>6.4000000000000001E-2</v>
      </c>
      <c r="L22" s="71">
        <v>3.7199999999999997E-2</v>
      </c>
    </row>
    <row r="23" spans="2:12" ht="17" thickTop="1"/>
  </sheetData>
  <mergeCells count="9">
    <mergeCell ref="G3:I3"/>
    <mergeCell ref="J3:L3"/>
    <mergeCell ref="B5:B6"/>
    <mergeCell ref="B7:B8"/>
    <mergeCell ref="B9:B10"/>
    <mergeCell ref="B15:B16"/>
    <mergeCell ref="B17:B18"/>
    <mergeCell ref="B3:C4"/>
    <mergeCell ref="D3:F3"/>
  </mergeCells>
  <phoneticPr fontId="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BA8E0-B03A-8940-A48F-1377AC8E9B4E}">
  <dimension ref="A2:G14"/>
  <sheetViews>
    <sheetView workbookViewId="0">
      <selection activeCell="O29" sqref="O29"/>
    </sheetView>
  </sheetViews>
  <sheetFormatPr baseColWidth="10" defaultRowHeight="16"/>
  <sheetData>
    <row r="2" spans="1:7">
      <c r="A2" s="67"/>
      <c r="B2" s="63"/>
      <c r="C2" s="63" t="s">
        <v>275</v>
      </c>
      <c r="D2" s="63" t="s">
        <v>277</v>
      </c>
      <c r="E2" s="63" t="s">
        <v>278</v>
      </c>
      <c r="F2" s="67"/>
      <c r="G2" s="67"/>
    </row>
    <row r="3" spans="1:7">
      <c r="A3" s="67"/>
      <c r="B3" s="65" t="s">
        <v>171</v>
      </c>
      <c r="C3" s="62">
        <v>0.56999999999999995</v>
      </c>
      <c r="D3" s="62">
        <v>2.61</v>
      </c>
      <c r="E3" s="62">
        <v>14.87</v>
      </c>
      <c r="F3" s="67"/>
      <c r="G3" s="67"/>
    </row>
    <row r="4" spans="1:7">
      <c r="A4" s="67"/>
      <c r="B4" s="65" t="s">
        <v>170</v>
      </c>
      <c r="C4" s="62">
        <v>0.32</v>
      </c>
      <c r="D4" s="62">
        <v>0.35</v>
      </c>
      <c r="E4" s="62">
        <v>0.06</v>
      </c>
      <c r="F4" s="67"/>
      <c r="G4" s="67"/>
    </row>
    <row r="5" spans="1:7">
      <c r="A5" s="67"/>
      <c r="B5" s="65" t="s">
        <v>169</v>
      </c>
      <c r="C5" s="62">
        <v>0.5</v>
      </c>
      <c r="D5" s="62">
        <v>0.6</v>
      </c>
      <c r="E5" s="62">
        <v>4.22</v>
      </c>
      <c r="F5" s="67"/>
      <c r="G5" s="67"/>
    </row>
    <row r="6" spans="1:7">
      <c r="A6" s="67"/>
      <c r="B6" s="65" t="s">
        <v>164</v>
      </c>
      <c r="C6" s="62">
        <v>0.14000000000000001</v>
      </c>
      <c r="D6" s="62">
        <v>0.35</v>
      </c>
      <c r="E6" s="62">
        <v>0.56000000000000005</v>
      </c>
      <c r="F6" s="67"/>
      <c r="G6" s="67"/>
    </row>
    <row r="7" spans="1:7">
      <c r="A7" s="67"/>
      <c r="B7" s="65" t="s">
        <v>143</v>
      </c>
      <c r="C7" s="62">
        <v>0.32</v>
      </c>
      <c r="D7" s="62">
        <v>0.23</v>
      </c>
      <c r="E7" s="62">
        <v>0.24</v>
      </c>
      <c r="F7" s="67"/>
      <c r="G7" s="67"/>
    </row>
    <row r="8" spans="1:7">
      <c r="A8" s="67"/>
      <c r="B8" s="65" t="s">
        <v>129</v>
      </c>
      <c r="C8" s="62">
        <v>0.81</v>
      </c>
      <c r="D8" s="62">
        <v>2.17</v>
      </c>
      <c r="E8" s="62">
        <v>9.81</v>
      </c>
      <c r="F8" s="67"/>
      <c r="G8" s="67"/>
    </row>
    <row r="9" spans="1:7">
      <c r="A9" s="67"/>
      <c r="B9" s="65" t="s">
        <v>172</v>
      </c>
      <c r="C9" s="62">
        <v>0.38</v>
      </c>
      <c r="D9" s="62">
        <v>1.05</v>
      </c>
      <c r="E9" s="62">
        <v>4.18</v>
      </c>
      <c r="F9" s="67"/>
      <c r="G9" s="67"/>
    </row>
    <row r="10" spans="1:7">
      <c r="A10" s="67"/>
      <c r="B10" s="65" t="s">
        <v>168</v>
      </c>
      <c r="C10" s="62">
        <v>0.31</v>
      </c>
      <c r="D10" s="62">
        <v>0.48</v>
      </c>
      <c r="E10" s="62">
        <v>0.08</v>
      </c>
      <c r="F10" s="67"/>
      <c r="G10" s="67"/>
    </row>
    <row r="11" spans="1:7">
      <c r="A11" s="67"/>
      <c r="B11" s="65" t="s">
        <v>280</v>
      </c>
      <c r="C11" s="62">
        <v>0.89</v>
      </c>
      <c r="D11" s="62">
        <v>0.79</v>
      </c>
      <c r="E11" s="62">
        <v>2.0699999999999998</v>
      </c>
      <c r="F11" s="67"/>
      <c r="G11" s="67"/>
    </row>
    <row r="12" spans="1:7">
      <c r="A12" s="67"/>
      <c r="B12" s="65" t="s">
        <v>108</v>
      </c>
      <c r="C12" s="62">
        <v>0.11</v>
      </c>
      <c r="D12" s="62">
        <v>0.17</v>
      </c>
      <c r="E12" s="62">
        <v>2.56</v>
      </c>
      <c r="F12" s="67"/>
      <c r="G12" s="67"/>
    </row>
    <row r="13" spans="1:7">
      <c r="A13" s="67"/>
      <c r="B13" s="65" t="s">
        <v>165</v>
      </c>
      <c r="C13" s="62">
        <v>0.14000000000000001</v>
      </c>
      <c r="D13" s="62">
        <v>0.4</v>
      </c>
      <c r="E13" s="62">
        <v>0.15</v>
      </c>
      <c r="F13" s="67"/>
      <c r="G13" s="67"/>
    </row>
    <row r="14" spans="1:7">
      <c r="A14" s="67"/>
      <c r="B14" s="65" t="s">
        <v>153</v>
      </c>
      <c r="C14" s="62">
        <v>0.1</v>
      </c>
      <c r="D14" s="62">
        <v>0.77</v>
      </c>
      <c r="E14" s="62">
        <v>6.5</v>
      </c>
      <c r="F14" s="67"/>
      <c r="G14" s="67"/>
    </row>
  </sheetData>
  <phoneticPr fontId="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B95E1-72B6-3641-A56E-B10BF677ACA3}">
  <dimension ref="B2:BJ48"/>
  <sheetViews>
    <sheetView topLeftCell="P1" zoomScale="75" workbookViewId="0">
      <selection activeCell="Y44" sqref="Y44"/>
    </sheetView>
  </sheetViews>
  <sheetFormatPr baseColWidth="10" defaultRowHeight="16"/>
  <sheetData>
    <row r="2" spans="2:62">
      <c r="K2" s="6"/>
      <c r="P2" s="6"/>
      <c r="U2" s="6"/>
      <c r="Z2" s="6"/>
      <c r="AE2" s="6"/>
      <c r="AJ2" s="6"/>
      <c r="AO2" s="6"/>
      <c r="AR2" s="36"/>
      <c r="AT2" s="6"/>
      <c r="AY2" s="6"/>
      <c r="BD2" s="6"/>
      <c r="BI2" s="6"/>
    </row>
    <row r="3" spans="2:62">
      <c r="B3" s="37" t="s">
        <v>153</v>
      </c>
      <c r="C3" s="37"/>
      <c r="D3" s="37"/>
      <c r="E3" s="37"/>
      <c r="F3" s="37"/>
      <c r="G3" s="37" t="s">
        <v>163</v>
      </c>
      <c r="H3" s="37"/>
      <c r="I3" s="37"/>
      <c r="J3" s="37"/>
      <c r="K3" s="38"/>
      <c r="L3" s="37" t="s">
        <v>164</v>
      </c>
      <c r="M3" s="37"/>
      <c r="N3" s="37"/>
      <c r="O3" s="37"/>
      <c r="P3" s="38"/>
      <c r="Q3" s="37" t="s">
        <v>165</v>
      </c>
      <c r="R3" s="37"/>
      <c r="S3" s="37"/>
      <c r="T3" s="37"/>
      <c r="U3" s="38"/>
      <c r="V3" s="37" t="s">
        <v>166</v>
      </c>
      <c r="W3" s="37"/>
      <c r="X3" s="37"/>
      <c r="Y3" s="37"/>
      <c r="Z3" s="38"/>
      <c r="AA3" s="37" t="s">
        <v>167</v>
      </c>
      <c r="AB3" s="37"/>
      <c r="AC3" s="37"/>
      <c r="AD3" s="37"/>
      <c r="AE3" s="38"/>
      <c r="AF3" s="37" t="s">
        <v>168</v>
      </c>
      <c r="AG3" s="37"/>
      <c r="AH3" s="37"/>
      <c r="AI3" s="37"/>
      <c r="AJ3" s="38"/>
      <c r="AK3" s="37" t="s">
        <v>169</v>
      </c>
      <c r="AL3" s="37"/>
      <c r="AM3" s="37"/>
      <c r="AN3" s="37"/>
      <c r="AO3" s="38"/>
      <c r="AP3" s="37" t="s">
        <v>170</v>
      </c>
      <c r="AQ3" s="37"/>
      <c r="AR3" s="37" t="str">
        <f>UPPER(AR2)</f>
        <v/>
      </c>
      <c r="AS3" s="37"/>
      <c r="AT3" s="38"/>
      <c r="AU3" s="37" t="s">
        <v>171</v>
      </c>
      <c r="AV3" s="37"/>
      <c r="AW3" s="37"/>
      <c r="AX3" s="37"/>
      <c r="AY3" s="38"/>
      <c r="AZ3" s="37" t="s">
        <v>172</v>
      </c>
      <c r="BA3" s="37"/>
      <c r="BB3" s="37"/>
      <c r="BC3" s="37"/>
      <c r="BD3" s="38"/>
      <c r="BE3" s="37" t="s">
        <v>129</v>
      </c>
      <c r="BF3" s="37"/>
      <c r="BG3" s="37"/>
      <c r="BH3" s="37"/>
      <c r="BI3" s="38"/>
      <c r="BJ3" s="37"/>
    </row>
    <row r="4" spans="2:62">
      <c r="F4" s="6"/>
      <c r="G4" s="6"/>
      <c r="K4" s="6"/>
      <c r="P4" s="6"/>
      <c r="U4" s="6"/>
      <c r="Z4" s="6"/>
      <c r="AE4" s="6"/>
      <c r="AJ4" s="6"/>
      <c r="AO4" s="6"/>
      <c r="AT4" s="6"/>
      <c r="AY4" s="6"/>
      <c r="BD4" s="6"/>
      <c r="BI4" s="6"/>
    </row>
    <row r="5" spans="2:62">
      <c r="B5" s="39"/>
      <c r="C5" s="40">
        <v>23694460</v>
      </c>
      <c r="D5" s="41" t="s">
        <v>173</v>
      </c>
      <c r="E5" s="40"/>
      <c r="F5" s="42" t="s">
        <v>174</v>
      </c>
      <c r="G5" s="43"/>
      <c r="H5" s="40">
        <v>3669799</v>
      </c>
      <c r="I5" s="41" t="s">
        <v>175</v>
      </c>
      <c r="J5" s="40"/>
      <c r="K5" s="42" t="s">
        <v>174</v>
      </c>
      <c r="L5" s="39"/>
      <c r="M5" s="40">
        <v>171540060</v>
      </c>
      <c r="N5" s="40"/>
      <c r="O5" s="40"/>
      <c r="P5" s="42" t="s">
        <v>174</v>
      </c>
      <c r="Q5" s="39"/>
      <c r="R5" s="40">
        <v>53618546</v>
      </c>
      <c r="S5" s="41" t="s">
        <v>176</v>
      </c>
      <c r="T5" s="40"/>
      <c r="U5" s="42" t="s">
        <v>174</v>
      </c>
      <c r="V5" s="39"/>
      <c r="W5" s="40">
        <v>24841151</v>
      </c>
      <c r="X5" s="41" t="s">
        <v>173</v>
      </c>
      <c r="Y5" s="40"/>
      <c r="Z5" s="42" t="s">
        <v>177</v>
      </c>
      <c r="AA5" s="39"/>
      <c r="AB5" s="40">
        <v>68160040</v>
      </c>
      <c r="AC5" s="41" t="s">
        <v>178</v>
      </c>
      <c r="AD5" s="40"/>
      <c r="AE5" s="42" t="s">
        <v>177</v>
      </c>
      <c r="AF5" s="39"/>
      <c r="AG5" s="40">
        <v>5227272</v>
      </c>
      <c r="AH5" s="41" t="s">
        <v>173</v>
      </c>
      <c r="AI5" s="40"/>
      <c r="AJ5" s="42" t="s">
        <v>177</v>
      </c>
      <c r="AK5" s="39"/>
      <c r="AL5" s="40">
        <v>131387304</v>
      </c>
      <c r="AM5" s="41" t="s">
        <v>175</v>
      </c>
      <c r="AN5" s="40"/>
      <c r="AO5" s="42" t="s">
        <v>177</v>
      </c>
      <c r="AP5" s="39"/>
      <c r="AQ5" s="40">
        <v>32228438</v>
      </c>
      <c r="AR5" s="41" t="s">
        <v>178</v>
      </c>
      <c r="AS5" s="40"/>
      <c r="AT5" s="42" t="s">
        <v>177</v>
      </c>
      <c r="AU5" s="39"/>
      <c r="AV5" s="40">
        <v>99731530</v>
      </c>
      <c r="AW5" s="41" t="s">
        <v>179</v>
      </c>
      <c r="AX5" s="40"/>
      <c r="AY5" s="42" t="s">
        <v>177</v>
      </c>
      <c r="AZ5" s="39"/>
      <c r="BA5" s="40">
        <v>43704092</v>
      </c>
      <c r="BB5" s="40"/>
      <c r="BC5" s="40"/>
      <c r="BD5" s="42" t="s">
        <v>177</v>
      </c>
      <c r="BE5" s="39"/>
      <c r="BF5" s="40">
        <v>43769543</v>
      </c>
      <c r="BG5" s="40"/>
      <c r="BH5" s="40"/>
      <c r="BI5" s="42" t="s">
        <v>177</v>
      </c>
    </row>
    <row r="6" spans="2:62">
      <c r="B6" s="44">
        <v>42267</v>
      </c>
      <c r="C6">
        <v>23694460</v>
      </c>
      <c r="D6">
        <v>23694461</v>
      </c>
      <c r="E6" t="s">
        <v>180</v>
      </c>
      <c r="F6" s="45">
        <v>0.93932928861924125</v>
      </c>
      <c r="G6" s="44">
        <v>21151</v>
      </c>
      <c r="H6">
        <v>3669798</v>
      </c>
      <c r="I6">
        <v>3669799</v>
      </c>
      <c r="J6" t="s">
        <v>180</v>
      </c>
      <c r="K6" s="45">
        <v>0.52463041968449253</v>
      </c>
      <c r="L6" s="44">
        <v>7274</v>
      </c>
      <c r="M6">
        <v>171540146</v>
      </c>
      <c r="N6">
        <v>171540002</v>
      </c>
      <c r="O6" t="s">
        <v>181</v>
      </c>
      <c r="P6" s="45">
        <v>0.1379768205011476</v>
      </c>
      <c r="Q6" s="44">
        <v>2024</v>
      </c>
      <c r="R6">
        <v>53618544</v>
      </c>
      <c r="S6">
        <v>53618545</v>
      </c>
      <c r="T6" t="s">
        <v>182</v>
      </c>
      <c r="U6" s="46">
        <v>0.16011391503836722</v>
      </c>
      <c r="V6" s="44">
        <v>42766</v>
      </c>
      <c r="W6">
        <v>24841150</v>
      </c>
      <c r="X6">
        <v>24841151</v>
      </c>
      <c r="Y6" t="s">
        <v>183</v>
      </c>
      <c r="Z6" s="45">
        <v>0.78851685227524149</v>
      </c>
      <c r="AA6" s="44">
        <v>8058</v>
      </c>
      <c r="AB6">
        <v>68160039</v>
      </c>
      <c r="AC6">
        <v>68160040</v>
      </c>
      <c r="AD6" t="s">
        <v>184</v>
      </c>
      <c r="AE6" s="45">
        <v>0.36779405723675201</v>
      </c>
      <c r="AF6" s="44">
        <v>5563</v>
      </c>
      <c r="AG6">
        <v>5227272</v>
      </c>
      <c r="AH6">
        <v>5227273</v>
      </c>
      <c r="AI6" t="s">
        <v>183</v>
      </c>
      <c r="AJ6" s="45">
        <v>0.21835380900000001</v>
      </c>
      <c r="AK6" s="44">
        <v>639</v>
      </c>
      <c r="AL6">
        <v>131387303</v>
      </c>
      <c r="AM6">
        <v>131387304</v>
      </c>
      <c r="AN6" t="s">
        <v>180</v>
      </c>
      <c r="AO6" s="45">
        <f>AK6/1226</f>
        <v>0.52120717781402937</v>
      </c>
      <c r="AP6" s="44">
        <v>5373</v>
      </c>
      <c r="AQ6">
        <v>32228438</v>
      </c>
      <c r="AR6">
        <v>32228439</v>
      </c>
      <c r="AS6" t="s">
        <v>181</v>
      </c>
      <c r="AT6" s="45">
        <f>AP6/17635</f>
        <v>0.30467819676779134</v>
      </c>
      <c r="AU6" s="44">
        <v>94085</v>
      </c>
      <c r="AV6">
        <v>99731528</v>
      </c>
      <c r="AW6">
        <v>99731529</v>
      </c>
      <c r="AX6" t="s">
        <v>181</v>
      </c>
      <c r="AY6" s="45">
        <f>AU6/111911</f>
        <v>0.84071270920642294</v>
      </c>
      <c r="AZ6" s="44">
        <v>7655</v>
      </c>
      <c r="BA6">
        <v>43704092</v>
      </c>
      <c r="BB6">
        <v>43704093</v>
      </c>
      <c r="BC6" t="s">
        <v>183</v>
      </c>
      <c r="BD6" s="45">
        <f>AZ6/21432</f>
        <v>0.35717618514371036</v>
      </c>
      <c r="BE6" s="44">
        <v>10153</v>
      </c>
      <c r="BF6">
        <v>43769542</v>
      </c>
      <c r="BG6">
        <v>43769543</v>
      </c>
      <c r="BH6" t="s">
        <v>180</v>
      </c>
      <c r="BI6" s="45">
        <f>BE6/20024</f>
        <v>0.50704155013983221</v>
      </c>
    </row>
    <row r="7" spans="2:62">
      <c r="B7" s="44">
        <v>607</v>
      </c>
      <c r="C7">
        <v>23694460</v>
      </c>
      <c r="D7">
        <v>23694461</v>
      </c>
      <c r="E7" t="s">
        <v>185</v>
      </c>
      <c r="F7" s="46">
        <v>1.3489788208102763E-2</v>
      </c>
      <c r="G7" s="44">
        <v>2424</v>
      </c>
      <c r="H7">
        <v>3669799</v>
      </c>
      <c r="I7">
        <v>3669800</v>
      </c>
      <c r="J7" t="s">
        <v>183</v>
      </c>
      <c r="K7" s="46">
        <v>6.012501240202401E-2</v>
      </c>
      <c r="L7" s="44">
        <v>3214</v>
      </c>
      <c r="M7">
        <v>171540146</v>
      </c>
      <c r="N7">
        <v>171540002</v>
      </c>
      <c r="O7" t="s">
        <v>183</v>
      </c>
      <c r="P7" s="46">
        <v>6.0964737570894746E-2</v>
      </c>
      <c r="Q7" s="44">
        <v>1082</v>
      </c>
      <c r="R7">
        <v>53618546</v>
      </c>
      <c r="S7">
        <v>53618547</v>
      </c>
      <c r="T7" t="s">
        <v>183</v>
      </c>
      <c r="U7" s="46">
        <v>8.5594494106478916E-2</v>
      </c>
      <c r="V7" s="44">
        <v>1460</v>
      </c>
      <c r="W7">
        <v>24841149</v>
      </c>
      <c r="X7">
        <v>24841150</v>
      </c>
      <c r="Y7" t="s">
        <v>186</v>
      </c>
      <c r="Z7" s="46">
        <v>2.6919389335496719E-2</v>
      </c>
      <c r="AA7" s="44">
        <v>1885</v>
      </c>
      <c r="AB7">
        <v>68160040</v>
      </c>
      <c r="AC7">
        <v>68160041</v>
      </c>
      <c r="AD7" t="s">
        <v>180</v>
      </c>
      <c r="AE7" s="46">
        <v>8.6037701401250624E-2</v>
      </c>
      <c r="AF7" s="44">
        <v>2141</v>
      </c>
      <c r="AG7">
        <v>5227271</v>
      </c>
      <c r="AH7">
        <v>5227272</v>
      </c>
      <c r="AI7" t="s">
        <v>181</v>
      </c>
      <c r="AJ7" s="46">
        <v>8.4036581999999999E-2</v>
      </c>
      <c r="AK7" s="44">
        <v>61</v>
      </c>
      <c r="AL7">
        <v>131387304</v>
      </c>
      <c r="AM7">
        <v>131387305</v>
      </c>
      <c r="AN7" t="s">
        <v>183</v>
      </c>
      <c r="AO7" s="46">
        <f t="shared" ref="AO7:AO10" si="0">AK7/1226</f>
        <v>4.9755301794453505E-2</v>
      </c>
      <c r="AP7" s="44">
        <v>2230</v>
      </c>
      <c r="AQ7">
        <v>32228437</v>
      </c>
      <c r="AR7">
        <v>32228438</v>
      </c>
      <c r="AS7" t="s">
        <v>183</v>
      </c>
      <c r="AT7" s="46">
        <f t="shared" ref="AT7:AT10" si="1">AP7/17635</f>
        <v>0.12645307626878366</v>
      </c>
      <c r="AU7" s="44">
        <v>1568</v>
      </c>
      <c r="AV7">
        <v>99731530</v>
      </c>
      <c r="AW7">
        <v>99731531</v>
      </c>
      <c r="AX7" t="s">
        <v>180</v>
      </c>
      <c r="AY7" s="46">
        <f t="shared" ref="AY7:AY10" si="2">AU7/111911</f>
        <v>1.4011133847432335E-2</v>
      </c>
      <c r="AZ7" s="44">
        <v>2632</v>
      </c>
      <c r="BA7">
        <v>43704090</v>
      </c>
      <c r="BB7">
        <v>43704091</v>
      </c>
      <c r="BC7" t="s">
        <v>180</v>
      </c>
      <c r="BD7" s="46">
        <f t="shared" ref="BD7:BD10" si="3">AZ7/21432</f>
        <v>0.12280701754385964</v>
      </c>
      <c r="BE7" s="44">
        <v>1289</v>
      </c>
      <c r="BF7">
        <v>43769543</v>
      </c>
      <c r="BG7">
        <v>43769544</v>
      </c>
      <c r="BH7" t="s">
        <v>183</v>
      </c>
      <c r="BI7" s="46">
        <f t="shared" ref="BI7:BI10" si="4">BE7/20024</f>
        <v>6.4372752696763888E-2</v>
      </c>
    </row>
    <row r="8" spans="2:62">
      <c r="B8" s="44">
        <v>188</v>
      </c>
      <c r="C8">
        <v>23694460</v>
      </c>
      <c r="D8">
        <v>23694461</v>
      </c>
      <c r="E8" t="s">
        <v>187</v>
      </c>
      <c r="F8" s="46">
        <v>4.1780563148654352E-3</v>
      </c>
      <c r="G8" s="44">
        <v>1218</v>
      </c>
      <c r="H8">
        <v>3669799</v>
      </c>
      <c r="I8">
        <v>3669800</v>
      </c>
      <c r="J8" t="s">
        <v>181</v>
      </c>
      <c r="K8" s="46">
        <v>3.0211330489135827E-2</v>
      </c>
      <c r="L8" s="44">
        <v>2911</v>
      </c>
      <c r="M8">
        <v>171540146</v>
      </c>
      <c r="N8">
        <v>171540002</v>
      </c>
      <c r="O8" t="s">
        <v>180</v>
      </c>
      <c r="P8" s="46">
        <v>5.5217284091124641E-2</v>
      </c>
      <c r="Q8" s="44">
        <v>932</v>
      </c>
      <c r="R8">
        <v>53618546</v>
      </c>
      <c r="S8">
        <v>53618547</v>
      </c>
      <c r="T8" t="s">
        <v>188</v>
      </c>
      <c r="U8" s="46">
        <v>7.3728344276560401E-2</v>
      </c>
      <c r="V8" s="44">
        <v>1349</v>
      </c>
      <c r="W8">
        <v>24841151</v>
      </c>
      <c r="X8">
        <v>24841152</v>
      </c>
      <c r="Y8" t="s">
        <v>180</v>
      </c>
      <c r="Z8" s="46">
        <v>2.4872778228482925E-2</v>
      </c>
      <c r="AA8" s="44">
        <v>1392</v>
      </c>
      <c r="AB8">
        <v>68160040</v>
      </c>
      <c r="AC8">
        <v>68160041</v>
      </c>
      <c r="AD8" t="s">
        <v>183</v>
      </c>
      <c r="AE8" s="46">
        <v>6.3535533342462008E-2</v>
      </c>
      <c r="AF8" s="44">
        <v>1939</v>
      </c>
      <c r="AG8">
        <v>5227272</v>
      </c>
      <c r="AH8">
        <v>5227273</v>
      </c>
      <c r="AI8" t="s">
        <v>180</v>
      </c>
      <c r="AJ8" s="46">
        <v>7.6107861999999998E-2</v>
      </c>
      <c r="AK8" s="44">
        <v>33</v>
      </c>
      <c r="AL8">
        <v>131387304</v>
      </c>
      <c r="AM8">
        <v>131387305</v>
      </c>
      <c r="AN8" t="s">
        <v>184</v>
      </c>
      <c r="AO8" s="46">
        <f t="shared" si="0"/>
        <v>2.6916802610114192E-2</v>
      </c>
      <c r="AP8" s="44">
        <v>1917</v>
      </c>
      <c r="AQ8">
        <v>32228438</v>
      </c>
      <c r="AR8">
        <v>32228439</v>
      </c>
      <c r="AS8" t="s">
        <v>180</v>
      </c>
      <c r="AT8" s="46">
        <f t="shared" si="1"/>
        <v>0.10870428125886022</v>
      </c>
      <c r="AU8" s="44">
        <v>1010</v>
      </c>
      <c r="AV8">
        <v>99731529</v>
      </c>
      <c r="AW8">
        <v>99731530</v>
      </c>
      <c r="AX8" t="s">
        <v>189</v>
      </c>
      <c r="AY8" s="46">
        <f t="shared" si="2"/>
        <v>9.025028817542512E-3</v>
      </c>
      <c r="AZ8" s="44">
        <v>2223</v>
      </c>
      <c r="BA8">
        <v>43704092</v>
      </c>
      <c r="BB8">
        <v>43704093</v>
      </c>
      <c r="BC8" t="s">
        <v>184</v>
      </c>
      <c r="BD8" s="46">
        <f t="shared" si="3"/>
        <v>0.10372340425531915</v>
      </c>
      <c r="BE8" s="44">
        <v>1202</v>
      </c>
      <c r="BF8">
        <v>43769543</v>
      </c>
      <c r="BG8">
        <v>43769544</v>
      </c>
      <c r="BH8" t="s">
        <v>181</v>
      </c>
      <c r="BI8" s="46">
        <f t="shared" si="4"/>
        <v>6.0027966440271675E-2</v>
      </c>
    </row>
    <row r="9" spans="2:62">
      <c r="B9" s="44">
        <v>186</v>
      </c>
      <c r="C9">
        <v>23694461</v>
      </c>
      <c r="D9">
        <v>23694462</v>
      </c>
      <c r="E9" t="s">
        <v>184</v>
      </c>
      <c r="F9" s="46">
        <v>4.1336089072604842E-3</v>
      </c>
      <c r="G9" s="44">
        <v>1064</v>
      </c>
      <c r="H9">
        <v>3669799</v>
      </c>
      <c r="I9">
        <v>3669800</v>
      </c>
      <c r="J9" t="s">
        <v>184</v>
      </c>
      <c r="K9" s="46">
        <v>2.6391507093957736E-2</v>
      </c>
      <c r="L9" s="44">
        <v>2142</v>
      </c>
      <c r="M9">
        <v>171540146</v>
      </c>
      <c r="N9">
        <v>171540002</v>
      </c>
      <c r="O9" t="s">
        <v>184</v>
      </c>
      <c r="P9" s="46">
        <v>4.0630512718374777E-2</v>
      </c>
      <c r="Q9" s="44">
        <v>507</v>
      </c>
      <c r="R9">
        <v>53618544</v>
      </c>
      <c r="S9">
        <v>53618545</v>
      </c>
      <c r="T9" t="s">
        <v>184</v>
      </c>
      <c r="U9" s="46">
        <v>4.0107586425124596E-2</v>
      </c>
      <c r="V9" s="44">
        <v>450</v>
      </c>
      <c r="W9">
        <v>24841151</v>
      </c>
      <c r="X9">
        <v>24841152</v>
      </c>
      <c r="Y9" t="s">
        <v>184</v>
      </c>
      <c r="Z9" s="46">
        <v>8.2970720554613169E-3</v>
      </c>
      <c r="AA9" s="44">
        <v>590</v>
      </c>
      <c r="AB9">
        <v>68160038</v>
      </c>
      <c r="AC9">
        <v>68160039</v>
      </c>
      <c r="AD9" t="s">
        <v>190</v>
      </c>
      <c r="AE9" s="46">
        <v>2.6929572321876854E-2</v>
      </c>
      <c r="AF9" s="44">
        <v>1647</v>
      </c>
      <c r="AG9">
        <v>5227270</v>
      </c>
      <c r="AH9">
        <v>5227271</v>
      </c>
      <c r="AI9" t="s">
        <v>191</v>
      </c>
      <c r="AJ9" s="46">
        <v>6.4646544E-2</v>
      </c>
      <c r="AK9" s="44">
        <v>14</v>
      </c>
      <c r="AL9">
        <v>131387304</v>
      </c>
      <c r="AM9">
        <v>131387305</v>
      </c>
      <c r="AN9" t="s">
        <v>181</v>
      </c>
      <c r="AO9" s="46">
        <f t="shared" si="0"/>
        <v>1.1419249592169658E-2</v>
      </c>
      <c r="AP9" s="44">
        <v>1082</v>
      </c>
      <c r="AQ9">
        <v>32228438</v>
      </c>
      <c r="AR9">
        <v>32228439</v>
      </c>
      <c r="AS9" t="s">
        <v>184</v>
      </c>
      <c r="AT9" s="46">
        <f t="shared" si="1"/>
        <v>6.1355259427275308E-2</v>
      </c>
      <c r="AU9" s="44">
        <v>870</v>
      </c>
      <c r="AV9">
        <v>99731530</v>
      </c>
      <c r="AW9">
        <v>99731531</v>
      </c>
      <c r="AX9" t="s">
        <v>183</v>
      </c>
      <c r="AY9" s="46">
        <f t="shared" si="2"/>
        <v>7.774034724021767E-3</v>
      </c>
      <c r="AZ9" s="44">
        <v>929</v>
      </c>
      <c r="BA9">
        <v>43704092</v>
      </c>
      <c r="BB9">
        <v>43704093</v>
      </c>
      <c r="BC9" t="s">
        <v>181</v>
      </c>
      <c r="BD9" s="46">
        <f t="shared" si="3"/>
        <v>4.3346397909667787E-2</v>
      </c>
      <c r="BE9" s="44">
        <v>816</v>
      </c>
      <c r="BF9">
        <v>43769543</v>
      </c>
      <c r="BG9">
        <v>43769544</v>
      </c>
      <c r="BH9" t="s">
        <v>184</v>
      </c>
      <c r="BI9" s="46">
        <f t="shared" si="4"/>
        <v>4.0751098681582103E-2</v>
      </c>
    </row>
    <row r="10" spans="2:62">
      <c r="B10" s="47">
        <v>146</v>
      </c>
      <c r="C10" s="48">
        <v>23694459</v>
      </c>
      <c r="D10" s="48">
        <v>23694460</v>
      </c>
      <c r="E10" s="48" t="s">
        <v>189</v>
      </c>
      <c r="F10" s="49">
        <v>3.2446607551614554E-3</v>
      </c>
      <c r="G10" s="47">
        <v>684</v>
      </c>
      <c r="H10" s="48">
        <v>3669798</v>
      </c>
      <c r="I10" s="48">
        <v>3669799</v>
      </c>
      <c r="J10" s="48" t="s">
        <v>185</v>
      </c>
      <c r="K10" s="49">
        <v>1.6965968846115686E-2</v>
      </c>
      <c r="L10" s="47">
        <v>666</v>
      </c>
      <c r="M10" s="48">
        <v>171540146</v>
      </c>
      <c r="N10" s="48">
        <v>171540003</v>
      </c>
      <c r="O10" s="48" t="s">
        <v>192</v>
      </c>
      <c r="P10" s="49">
        <v>1.263301655949468E-2</v>
      </c>
      <c r="Q10" s="47">
        <v>400</v>
      </c>
      <c r="R10" s="48">
        <v>53618546</v>
      </c>
      <c r="S10" s="48">
        <v>53618547</v>
      </c>
      <c r="T10" s="48" t="s">
        <v>180</v>
      </c>
      <c r="U10" s="49">
        <v>3.164306621311605E-2</v>
      </c>
      <c r="V10" s="47">
        <v>423</v>
      </c>
      <c r="W10" s="48">
        <v>24841150</v>
      </c>
      <c r="X10" s="48">
        <v>24841151</v>
      </c>
      <c r="Y10" s="48" t="s">
        <v>193</v>
      </c>
      <c r="Z10" s="49">
        <v>7.799247732133638E-3</v>
      </c>
      <c r="AA10" s="47">
        <v>361</v>
      </c>
      <c r="AB10" s="48">
        <v>68160039</v>
      </c>
      <c r="AC10" s="48">
        <v>68160040</v>
      </c>
      <c r="AD10" s="48" t="s">
        <v>182</v>
      </c>
      <c r="AE10" s="49">
        <v>1.647724679355516E-2</v>
      </c>
      <c r="AF10" s="47">
        <v>1327</v>
      </c>
      <c r="AG10" s="48">
        <v>5227272</v>
      </c>
      <c r="AH10" s="48">
        <v>5227273</v>
      </c>
      <c r="AI10" s="48" t="s">
        <v>184</v>
      </c>
      <c r="AJ10" s="49">
        <v>5.2086195000000002E-2</v>
      </c>
      <c r="AK10" s="47">
        <v>8</v>
      </c>
      <c r="AL10" s="48">
        <v>131387303</v>
      </c>
      <c r="AM10" s="48">
        <v>131387304</v>
      </c>
      <c r="AN10" s="48" t="s">
        <v>185</v>
      </c>
      <c r="AO10" s="49">
        <f t="shared" si="0"/>
        <v>6.5252854812398045E-3</v>
      </c>
      <c r="AP10" s="47">
        <v>317</v>
      </c>
      <c r="AQ10" s="48">
        <v>32228438</v>
      </c>
      <c r="AR10" s="48">
        <v>32228439</v>
      </c>
      <c r="AS10" s="48" t="s">
        <v>189</v>
      </c>
      <c r="AT10" s="49">
        <f t="shared" si="1"/>
        <v>1.7975616671392119E-2</v>
      </c>
      <c r="AU10" s="47">
        <v>828</v>
      </c>
      <c r="AV10" s="48">
        <v>99731528</v>
      </c>
      <c r="AW10" s="48">
        <v>99731529</v>
      </c>
      <c r="AX10" s="48" t="s">
        <v>192</v>
      </c>
      <c r="AY10" s="49">
        <f t="shared" si="2"/>
        <v>7.3987364959655442E-3</v>
      </c>
      <c r="AZ10" s="47">
        <v>389</v>
      </c>
      <c r="BA10" s="48">
        <v>43704092</v>
      </c>
      <c r="BB10" s="48">
        <v>43704093</v>
      </c>
      <c r="BC10" s="48" t="s">
        <v>194</v>
      </c>
      <c r="BD10" s="49">
        <f t="shared" si="3"/>
        <v>1.8150429264650988E-2</v>
      </c>
      <c r="BE10" s="47">
        <v>454</v>
      </c>
      <c r="BF10" s="48">
        <v>43769542</v>
      </c>
      <c r="BG10" s="48">
        <v>43769543</v>
      </c>
      <c r="BH10" s="48" t="s">
        <v>185</v>
      </c>
      <c r="BI10" s="49">
        <f t="shared" si="4"/>
        <v>2.2672792648821414E-2</v>
      </c>
    </row>
    <row r="11" spans="2:62">
      <c r="B11" s="39"/>
      <c r="C11" s="40">
        <v>23694456</v>
      </c>
      <c r="D11" s="40"/>
      <c r="E11" s="40"/>
      <c r="F11" s="42" t="s">
        <v>195</v>
      </c>
      <c r="G11" s="43"/>
      <c r="H11" s="40">
        <v>3669803</v>
      </c>
      <c r="I11" s="40"/>
      <c r="J11" s="40"/>
      <c r="K11" s="42" t="s">
        <v>195</v>
      </c>
      <c r="L11" s="39"/>
      <c r="M11" s="40">
        <v>171540056</v>
      </c>
      <c r="N11" s="40"/>
      <c r="O11" s="40"/>
      <c r="P11" s="42" t="s">
        <v>195</v>
      </c>
      <c r="Q11" s="39"/>
      <c r="R11" s="40">
        <v>53618542</v>
      </c>
      <c r="S11" s="40"/>
      <c r="T11" s="40"/>
      <c r="U11" s="42" t="s">
        <v>195</v>
      </c>
      <c r="V11" s="39"/>
      <c r="W11" s="40">
        <v>24841155</v>
      </c>
      <c r="X11" s="40"/>
      <c r="Y11" s="40"/>
      <c r="Z11" s="42" t="s">
        <v>196</v>
      </c>
      <c r="AA11" s="39"/>
      <c r="AB11" s="40">
        <v>68160025</v>
      </c>
      <c r="AC11" s="40"/>
      <c r="AD11" s="40"/>
      <c r="AE11" s="42" t="s">
        <v>196</v>
      </c>
      <c r="AF11" s="39"/>
      <c r="AG11" s="40"/>
      <c r="AH11" s="40"/>
      <c r="AI11" s="40"/>
      <c r="AJ11" s="42" t="s">
        <v>196</v>
      </c>
      <c r="AK11" s="39"/>
      <c r="AL11" s="40"/>
      <c r="AM11" s="40"/>
      <c r="AN11" s="40"/>
      <c r="AO11" s="42" t="s">
        <v>196</v>
      </c>
      <c r="AP11" s="39"/>
      <c r="AQ11" s="40"/>
      <c r="AR11" s="40"/>
      <c r="AS11" s="40"/>
      <c r="AT11" s="42" t="s">
        <v>196</v>
      </c>
      <c r="AU11" s="39"/>
      <c r="AV11" s="40"/>
      <c r="AW11" s="40"/>
      <c r="AX11" s="40"/>
      <c r="AY11" s="42" t="s">
        <v>196</v>
      </c>
      <c r="AZ11" s="39"/>
      <c r="BA11" s="40"/>
      <c r="BB11" s="40"/>
      <c r="BC11" s="40"/>
      <c r="BD11" s="42" t="s">
        <v>196</v>
      </c>
      <c r="BE11" s="39"/>
      <c r="BF11" s="40"/>
      <c r="BG11" s="40"/>
      <c r="BH11" s="40"/>
      <c r="BI11" s="42" t="s">
        <v>196</v>
      </c>
    </row>
    <row r="12" spans="2:62">
      <c r="B12" s="44">
        <v>23</v>
      </c>
      <c r="C12">
        <v>23694460</v>
      </c>
      <c r="D12">
        <v>23694461</v>
      </c>
      <c r="E12" t="s">
        <v>180</v>
      </c>
      <c r="F12" s="46">
        <v>1.9182652210175146E-2</v>
      </c>
      <c r="G12" s="44">
        <v>261</v>
      </c>
      <c r="H12">
        <v>3669802</v>
      </c>
      <c r="I12">
        <v>3669803</v>
      </c>
      <c r="J12" t="s">
        <v>184</v>
      </c>
      <c r="K12" s="46">
        <v>3.2503113325031134E-2</v>
      </c>
      <c r="L12" s="44">
        <v>119</v>
      </c>
      <c r="M12">
        <v>171540146</v>
      </c>
      <c r="N12">
        <v>171540002</v>
      </c>
      <c r="O12" t="s">
        <v>181</v>
      </c>
      <c r="P12" s="46">
        <v>1.1306413301662708E-2</v>
      </c>
      <c r="Q12" s="44">
        <v>307</v>
      </c>
      <c r="R12">
        <v>53618540</v>
      </c>
      <c r="S12">
        <v>53618541</v>
      </c>
      <c r="T12" t="s">
        <v>181</v>
      </c>
      <c r="U12" s="46">
        <v>5.2175390890550649E-2</v>
      </c>
      <c r="V12" s="44">
        <v>181</v>
      </c>
      <c r="W12">
        <v>24841157</v>
      </c>
      <c r="X12">
        <v>24841158</v>
      </c>
      <c r="Y12" t="s">
        <v>188</v>
      </c>
      <c r="Z12" s="46">
        <v>3.5686119873817035E-2</v>
      </c>
      <c r="AA12" s="44">
        <v>51</v>
      </c>
      <c r="AB12">
        <v>68160022</v>
      </c>
      <c r="AC12">
        <v>68160023</v>
      </c>
      <c r="AD12" t="s">
        <v>197</v>
      </c>
      <c r="AE12" s="46">
        <v>2.3954908407703146E-2</v>
      </c>
      <c r="AF12" s="44">
        <v>256</v>
      </c>
      <c r="AG12">
        <v>5227272</v>
      </c>
      <c r="AH12">
        <v>5227273</v>
      </c>
      <c r="AI12" t="s">
        <v>180</v>
      </c>
      <c r="AJ12" s="46">
        <v>5.1036682615629984E-2</v>
      </c>
      <c r="AK12" s="44">
        <v>257</v>
      </c>
      <c r="AL12">
        <v>131387306</v>
      </c>
      <c r="AM12">
        <v>131387307</v>
      </c>
      <c r="AN12" t="s">
        <v>184</v>
      </c>
      <c r="AO12" s="46">
        <f>AK12/10728</f>
        <v>2.3956002982848619E-2</v>
      </c>
      <c r="AP12" s="44">
        <v>132</v>
      </c>
      <c r="AQ12">
        <v>32228432</v>
      </c>
      <c r="AR12">
        <v>32228433</v>
      </c>
      <c r="AS12" t="s">
        <v>181</v>
      </c>
      <c r="AT12" s="46">
        <f>AP12/3497</f>
        <v>3.7746639977123249E-2</v>
      </c>
      <c r="AU12" s="44">
        <v>1804</v>
      </c>
      <c r="AV12">
        <v>99731528</v>
      </c>
      <c r="AW12">
        <v>99731529</v>
      </c>
      <c r="AX12" t="s">
        <v>181</v>
      </c>
      <c r="AY12" s="45">
        <f>AU12/10743</f>
        <v>0.16792329889230195</v>
      </c>
      <c r="AZ12" s="44">
        <v>113</v>
      </c>
      <c r="BA12">
        <v>43704092</v>
      </c>
      <c r="BB12">
        <v>43704093</v>
      </c>
      <c r="BC12" t="s">
        <v>183</v>
      </c>
      <c r="BD12" s="46">
        <f>AZ12/3402</f>
        <v>3.3215755437977661E-2</v>
      </c>
      <c r="BE12" s="44">
        <v>229</v>
      </c>
      <c r="BF12">
        <v>43769542</v>
      </c>
      <c r="BG12">
        <v>43769543</v>
      </c>
      <c r="BH12" t="s">
        <v>180</v>
      </c>
      <c r="BI12" s="46">
        <f>BE12/3232</f>
        <v>7.0853960396039598E-2</v>
      </c>
    </row>
    <row r="13" spans="2:62">
      <c r="B13" s="44">
        <v>19</v>
      </c>
      <c r="C13">
        <v>23694454</v>
      </c>
      <c r="D13">
        <v>23694455</v>
      </c>
      <c r="E13" t="s">
        <v>181</v>
      </c>
      <c r="F13" s="46">
        <v>1.5846538782318599E-2</v>
      </c>
      <c r="G13" s="44">
        <v>197</v>
      </c>
      <c r="H13">
        <v>3669798</v>
      </c>
      <c r="I13">
        <v>3669799</v>
      </c>
      <c r="J13" t="s">
        <v>183</v>
      </c>
      <c r="K13" s="46">
        <v>2.4533001245330012E-2</v>
      </c>
      <c r="L13" s="44">
        <v>87</v>
      </c>
      <c r="M13">
        <v>171540146</v>
      </c>
      <c r="N13">
        <v>171540002</v>
      </c>
      <c r="O13" t="s">
        <v>182</v>
      </c>
      <c r="P13" s="46">
        <v>8.2660332541567693E-3</v>
      </c>
      <c r="Q13" s="44">
        <v>135</v>
      </c>
      <c r="R13">
        <v>53618540</v>
      </c>
      <c r="S13">
        <v>53618541</v>
      </c>
      <c r="T13" t="s">
        <v>198</v>
      </c>
      <c r="U13" s="46">
        <v>2.2943575798776341E-2</v>
      </c>
      <c r="V13" s="44">
        <v>156</v>
      </c>
      <c r="W13">
        <v>24841153</v>
      </c>
      <c r="X13">
        <v>24841154</v>
      </c>
      <c r="Y13" t="s">
        <v>199</v>
      </c>
      <c r="Z13" s="46">
        <v>3.0757097791798107E-2</v>
      </c>
      <c r="AA13" s="44">
        <v>48</v>
      </c>
      <c r="AB13">
        <v>68160017</v>
      </c>
      <c r="AC13">
        <v>68160018</v>
      </c>
      <c r="AD13" t="s">
        <v>183</v>
      </c>
      <c r="AE13" s="46">
        <v>2.254579614842649E-2</v>
      </c>
      <c r="AF13" s="44">
        <v>164</v>
      </c>
      <c r="AG13">
        <v>5227272</v>
      </c>
      <c r="AH13">
        <v>5227273</v>
      </c>
      <c r="AI13" t="s">
        <v>183</v>
      </c>
      <c r="AJ13" s="46">
        <v>3.2695374800637958E-2</v>
      </c>
      <c r="AK13" s="44">
        <v>123</v>
      </c>
      <c r="AL13">
        <v>131387303</v>
      </c>
      <c r="AM13">
        <v>131387304</v>
      </c>
      <c r="AN13" t="s">
        <v>184</v>
      </c>
      <c r="AO13" s="46">
        <f t="shared" ref="AO13:AO16" si="5">AK13/10728</f>
        <v>1.1465324384787472E-2</v>
      </c>
      <c r="AP13" s="44">
        <v>97</v>
      </c>
      <c r="AQ13">
        <v>32228435</v>
      </c>
      <c r="AR13">
        <v>32228436</v>
      </c>
      <c r="AS13" t="s">
        <v>183</v>
      </c>
      <c r="AT13" s="46">
        <f t="shared" ref="AT13:AT16" si="6">AP13/3497</f>
        <v>2.7738061195310266E-2</v>
      </c>
      <c r="AU13" s="44">
        <v>665</v>
      </c>
      <c r="AV13">
        <v>99731532</v>
      </c>
      <c r="AW13">
        <v>99731533</v>
      </c>
      <c r="AX13" t="s">
        <v>184</v>
      </c>
      <c r="AY13" s="46">
        <f t="shared" ref="AY13:AY16" si="7">AU13/10743</f>
        <v>6.1900772596109092E-2</v>
      </c>
      <c r="AZ13" s="44">
        <v>100</v>
      </c>
      <c r="BA13">
        <v>43704099</v>
      </c>
      <c r="BB13">
        <v>43704100</v>
      </c>
      <c r="BC13" t="s">
        <v>180</v>
      </c>
      <c r="BD13" s="46">
        <f t="shared" ref="BD13:BD16" si="8">AZ13/3402</f>
        <v>2.9394473838918283E-2</v>
      </c>
      <c r="BE13" s="44">
        <v>126</v>
      </c>
      <c r="BF13">
        <v>43769536</v>
      </c>
      <c r="BG13">
        <v>43769537</v>
      </c>
      <c r="BH13" t="s">
        <v>184</v>
      </c>
      <c r="BI13" s="46">
        <f t="shared" ref="BI13:BI16" si="9">BE13/3232</f>
        <v>3.8985148514851485E-2</v>
      </c>
    </row>
    <row r="14" spans="2:62">
      <c r="B14" s="44">
        <v>14</v>
      </c>
      <c r="C14">
        <v>23694445</v>
      </c>
      <c r="D14">
        <v>23694521</v>
      </c>
      <c r="E14" t="s">
        <v>184</v>
      </c>
      <c r="F14" s="46">
        <v>1.1676396997497914E-2</v>
      </c>
      <c r="G14" s="44">
        <v>194</v>
      </c>
      <c r="H14">
        <v>3669798</v>
      </c>
      <c r="I14">
        <v>3669799</v>
      </c>
      <c r="J14" t="s">
        <v>180</v>
      </c>
      <c r="K14" s="46">
        <v>2.4159402241594023E-2</v>
      </c>
      <c r="L14" s="44">
        <v>86</v>
      </c>
      <c r="M14">
        <v>171540146</v>
      </c>
      <c r="N14">
        <v>171540002</v>
      </c>
      <c r="O14" t="s">
        <v>184</v>
      </c>
      <c r="P14" s="46">
        <v>8.1710213776722083E-3</v>
      </c>
      <c r="Q14" s="44">
        <v>80</v>
      </c>
      <c r="R14">
        <v>53618544</v>
      </c>
      <c r="S14">
        <v>53618545</v>
      </c>
      <c r="T14" t="s">
        <v>181</v>
      </c>
      <c r="U14" s="46">
        <v>1.3596193065941536E-2</v>
      </c>
      <c r="V14" s="44">
        <v>150</v>
      </c>
      <c r="W14">
        <v>24841150</v>
      </c>
      <c r="X14">
        <v>24841151</v>
      </c>
      <c r="Y14" t="s">
        <v>200</v>
      </c>
      <c r="Z14" s="46">
        <v>2.9574132492113565E-2</v>
      </c>
      <c r="AA14" s="44">
        <v>40</v>
      </c>
      <c r="AB14">
        <v>68160028</v>
      </c>
      <c r="AC14">
        <v>68160029</v>
      </c>
      <c r="AD14" t="s">
        <v>201</v>
      </c>
      <c r="AE14" s="46">
        <v>1.8788163457022077E-2</v>
      </c>
      <c r="AF14" s="44">
        <v>138</v>
      </c>
      <c r="AG14">
        <v>5227274</v>
      </c>
      <c r="AH14">
        <v>5227275</v>
      </c>
      <c r="AI14" t="s">
        <v>183</v>
      </c>
      <c r="AJ14" s="46">
        <v>2.751196172248804E-2</v>
      </c>
      <c r="AK14" s="44">
        <v>122</v>
      </c>
      <c r="AL14">
        <v>131387290</v>
      </c>
      <c r="AM14">
        <v>131387357</v>
      </c>
      <c r="AN14" t="s">
        <v>181</v>
      </c>
      <c r="AO14" s="46">
        <f t="shared" si="5"/>
        <v>1.1372110365398955E-2</v>
      </c>
      <c r="AP14" s="44">
        <v>86</v>
      </c>
      <c r="AQ14">
        <v>32228433</v>
      </c>
      <c r="AR14">
        <v>32228434</v>
      </c>
      <c r="AS14" t="s">
        <v>183</v>
      </c>
      <c r="AT14" s="46">
        <f t="shared" si="6"/>
        <v>2.4592507863883329E-2</v>
      </c>
      <c r="AU14" s="44">
        <v>524</v>
      </c>
      <c r="AV14">
        <v>99731530</v>
      </c>
      <c r="AW14">
        <v>99731531</v>
      </c>
      <c r="AX14" t="s">
        <v>189</v>
      </c>
      <c r="AY14" s="46">
        <f t="shared" si="7"/>
        <v>4.8775947128362654E-2</v>
      </c>
      <c r="AZ14" s="44">
        <v>72</v>
      </c>
      <c r="BA14">
        <v>43704089</v>
      </c>
      <c r="BB14">
        <v>43704090</v>
      </c>
      <c r="BC14" t="s">
        <v>181</v>
      </c>
      <c r="BD14" s="46">
        <f t="shared" si="8"/>
        <v>2.1164021164021163E-2</v>
      </c>
      <c r="BE14" s="44">
        <v>83</v>
      </c>
      <c r="BF14">
        <v>43769538</v>
      </c>
      <c r="BG14">
        <v>43769539</v>
      </c>
      <c r="BH14" t="s">
        <v>202</v>
      </c>
      <c r="BI14" s="46">
        <f t="shared" si="9"/>
        <v>2.5680693069306929E-2</v>
      </c>
    </row>
    <row r="15" spans="2:62">
      <c r="B15" s="44">
        <v>10</v>
      </c>
      <c r="C15">
        <v>23694456</v>
      </c>
      <c r="D15">
        <v>23694457</v>
      </c>
      <c r="E15" t="s">
        <v>183</v>
      </c>
      <c r="F15" s="46">
        <v>8.3402835696413675E-3</v>
      </c>
      <c r="G15" s="44">
        <v>104</v>
      </c>
      <c r="H15">
        <v>3669803</v>
      </c>
      <c r="I15">
        <v>3669804</v>
      </c>
      <c r="J15" t="s">
        <v>181</v>
      </c>
      <c r="K15" s="46">
        <v>1.2951432129514322E-2</v>
      </c>
      <c r="L15" s="44">
        <v>63</v>
      </c>
      <c r="M15">
        <v>171540146</v>
      </c>
      <c r="N15">
        <v>171540005</v>
      </c>
      <c r="O15" t="s">
        <v>203</v>
      </c>
      <c r="P15" s="46">
        <v>5.985748218527316E-3</v>
      </c>
      <c r="Q15" s="44">
        <v>79</v>
      </c>
      <c r="R15">
        <v>53618546</v>
      </c>
      <c r="S15">
        <v>53618547</v>
      </c>
      <c r="T15" t="s">
        <v>198</v>
      </c>
      <c r="U15" s="46">
        <v>1.3426240652617267E-2</v>
      </c>
      <c r="V15" s="44">
        <v>93</v>
      </c>
      <c r="W15">
        <v>24841149</v>
      </c>
      <c r="X15">
        <v>24841150</v>
      </c>
      <c r="Y15" t="s">
        <v>182</v>
      </c>
      <c r="Z15" s="46">
        <v>1.8335962145110411E-2</v>
      </c>
      <c r="AA15" s="44">
        <v>40</v>
      </c>
      <c r="AB15">
        <v>68160028</v>
      </c>
      <c r="AC15">
        <v>68160029</v>
      </c>
      <c r="AD15" t="s">
        <v>183</v>
      </c>
      <c r="AE15" s="46">
        <v>1.8788163457022077E-2</v>
      </c>
      <c r="AF15" s="44">
        <v>72</v>
      </c>
      <c r="AG15">
        <v>5227273</v>
      </c>
      <c r="AH15">
        <v>5227274</v>
      </c>
      <c r="AI15" t="s">
        <v>204</v>
      </c>
      <c r="AJ15" s="46">
        <v>1.4354066985645933E-2</v>
      </c>
      <c r="AK15" s="44">
        <v>66</v>
      </c>
      <c r="AL15">
        <v>131387305</v>
      </c>
      <c r="AM15">
        <v>131387306</v>
      </c>
      <c r="AN15" t="s">
        <v>180</v>
      </c>
      <c r="AO15" s="46">
        <f t="shared" si="5"/>
        <v>6.1521252796420582E-3</v>
      </c>
      <c r="AP15" s="44">
        <v>62</v>
      </c>
      <c r="AQ15">
        <v>32228437</v>
      </c>
      <c r="AR15">
        <v>32228438</v>
      </c>
      <c r="AS15" t="s">
        <v>181</v>
      </c>
      <c r="AT15" s="46">
        <f t="shared" si="6"/>
        <v>1.7729482413497283E-2</v>
      </c>
      <c r="AU15" s="44">
        <v>379</v>
      </c>
      <c r="AV15">
        <v>99731531</v>
      </c>
      <c r="AW15">
        <v>99731532</v>
      </c>
      <c r="AX15" t="s">
        <v>205</v>
      </c>
      <c r="AY15" s="46">
        <f t="shared" si="7"/>
        <v>3.5278786186353904E-2</v>
      </c>
      <c r="AZ15" s="44">
        <v>62</v>
      </c>
      <c r="BA15">
        <v>43704092</v>
      </c>
      <c r="BB15">
        <v>43704093</v>
      </c>
      <c r="BC15" t="s">
        <v>184</v>
      </c>
      <c r="BD15" s="46">
        <f t="shared" si="8"/>
        <v>1.8224573780129337E-2</v>
      </c>
      <c r="BE15" s="44">
        <v>64</v>
      </c>
      <c r="BF15">
        <v>43769538</v>
      </c>
      <c r="BG15">
        <v>43769539</v>
      </c>
      <c r="BH15" t="s">
        <v>183</v>
      </c>
      <c r="BI15" s="46">
        <f t="shared" si="9"/>
        <v>1.9801980198019802E-2</v>
      </c>
    </row>
    <row r="16" spans="2:62">
      <c r="B16" s="47">
        <v>9</v>
      </c>
      <c r="C16" s="48">
        <v>23694454</v>
      </c>
      <c r="D16" s="48">
        <v>23694455</v>
      </c>
      <c r="E16" s="48" t="s">
        <v>206</v>
      </c>
      <c r="F16" s="49">
        <v>7.5062552126772307E-3</v>
      </c>
      <c r="G16" s="47">
        <v>87</v>
      </c>
      <c r="H16" s="48">
        <v>3669802</v>
      </c>
      <c r="I16" s="48">
        <v>3669803</v>
      </c>
      <c r="J16" s="48" t="s">
        <v>207</v>
      </c>
      <c r="K16" s="49">
        <v>1.0834371108343711E-2</v>
      </c>
      <c r="L16" s="47">
        <v>58</v>
      </c>
      <c r="M16" s="48">
        <v>171540146</v>
      </c>
      <c r="N16" s="48">
        <v>171540003</v>
      </c>
      <c r="O16" s="48" t="s">
        <v>190</v>
      </c>
      <c r="P16" s="49">
        <v>5.5106888361045134E-3</v>
      </c>
      <c r="Q16" s="47">
        <v>75</v>
      </c>
      <c r="R16" s="48">
        <v>53618545</v>
      </c>
      <c r="S16" s="48">
        <v>53618546</v>
      </c>
      <c r="T16" s="48" t="s">
        <v>198</v>
      </c>
      <c r="U16" s="49">
        <v>1.274643099932019E-2</v>
      </c>
      <c r="V16" s="47">
        <v>72</v>
      </c>
      <c r="W16" s="48">
        <v>24841150</v>
      </c>
      <c r="X16" s="48">
        <v>24841151</v>
      </c>
      <c r="Y16" s="48" t="s">
        <v>184</v>
      </c>
      <c r="Z16" s="49">
        <v>1.4195583596214511E-2</v>
      </c>
      <c r="AA16" s="47">
        <v>25</v>
      </c>
      <c r="AB16" s="48">
        <v>68160025</v>
      </c>
      <c r="AC16" s="48">
        <v>68160026</v>
      </c>
      <c r="AD16" s="48" t="s">
        <v>183</v>
      </c>
      <c r="AE16" s="49">
        <v>1.1742602160638797E-2</v>
      </c>
      <c r="AF16" s="47">
        <v>69</v>
      </c>
      <c r="AG16" s="48">
        <v>5227272</v>
      </c>
      <c r="AH16" s="48">
        <v>5227273</v>
      </c>
      <c r="AI16" s="48" t="s">
        <v>208</v>
      </c>
      <c r="AJ16" s="49">
        <v>1.375598086124402E-2</v>
      </c>
      <c r="AK16" s="47">
        <v>59</v>
      </c>
      <c r="AL16" s="48">
        <v>131387287</v>
      </c>
      <c r="AM16" s="48">
        <v>131387344</v>
      </c>
      <c r="AN16" s="48" t="s">
        <v>209</v>
      </c>
      <c r="AO16" s="49">
        <f t="shared" si="5"/>
        <v>5.499627143922446E-3</v>
      </c>
      <c r="AP16" s="47">
        <v>41</v>
      </c>
      <c r="AQ16" s="48">
        <v>32228434</v>
      </c>
      <c r="AR16" s="48">
        <v>32228435</v>
      </c>
      <c r="AS16" s="48" t="s">
        <v>183</v>
      </c>
      <c r="AT16" s="49">
        <f t="shared" si="6"/>
        <v>1.1724335144409494E-2</v>
      </c>
      <c r="AU16" s="47">
        <v>134</v>
      </c>
      <c r="AV16" s="48">
        <v>99731532</v>
      </c>
      <c r="AW16" s="48">
        <v>99731533</v>
      </c>
      <c r="AX16" s="48" t="s">
        <v>182</v>
      </c>
      <c r="AY16" s="49">
        <f t="shared" si="7"/>
        <v>1.2473238387787397E-2</v>
      </c>
      <c r="AZ16" s="47">
        <v>61</v>
      </c>
      <c r="BA16" s="48">
        <v>43704091</v>
      </c>
      <c r="BB16" s="48">
        <v>43704092</v>
      </c>
      <c r="BC16" s="48" t="s">
        <v>184</v>
      </c>
      <c r="BD16" s="49">
        <f t="shared" si="8"/>
        <v>1.7930629041740153E-2</v>
      </c>
      <c r="BE16" s="47">
        <v>54</v>
      </c>
      <c r="BF16" s="48">
        <v>43769541</v>
      </c>
      <c r="BG16" s="48">
        <v>43769542</v>
      </c>
      <c r="BH16" s="48" t="s">
        <v>183</v>
      </c>
      <c r="BI16" s="49">
        <f t="shared" si="9"/>
        <v>1.6707920792079209E-2</v>
      </c>
    </row>
    <row r="17" spans="2:61">
      <c r="B17" s="39"/>
      <c r="C17" s="40">
        <v>23694456</v>
      </c>
      <c r="D17" s="40"/>
      <c r="E17" s="40"/>
      <c r="F17" s="42" t="s">
        <v>210</v>
      </c>
      <c r="G17" s="43"/>
      <c r="H17" s="40">
        <v>3669803</v>
      </c>
      <c r="I17" s="40"/>
      <c r="J17" s="40"/>
      <c r="K17" s="42" t="s">
        <v>210</v>
      </c>
      <c r="L17" s="39"/>
      <c r="M17" s="40">
        <v>171540056</v>
      </c>
      <c r="N17" s="40"/>
      <c r="O17" s="40"/>
      <c r="P17" s="42" t="s">
        <v>210</v>
      </c>
      <c r="Q17" s="39"/>
      <c r="R17" s="40">
        <v>53618542</v>
      </c>
      <c r="S17" s="40"/>
      <c r="T17" s="40"/>
      <c r="U17" s="42" t="s">
        <v>210</v>
      </c>
      <c r="V17" s="39"/>
      <c r="W17" s="40">
        <v>24841155</v>
      </c>
      <c r="X17" s="40"/>
      <c r="Y17" s="40"/>
      <c r="Z17" s="42" t="s">
        <v>211</v>
      </c>
      <c r="AA17" s="39"/>
      <c r="AB17" s="40">
        <v>68160025</v>
      </c>
      <c r="AC17" s="40"/>
      <c r="AD17" s="40"/>
      <c r="AE17" s="42" t="s">
        <v>211</v>
      </c>
      <c r="AF17" s="39"/>
      <c r="AG17" s="40"/>
      <c r="AH17" s="40"/>
      <c r="AI17" s="40"/>
      <c r="AJ17" s="42" t="s">
        <v>211</v>
      </c>
      <c r="AK17" s="39"/>
      <c r="AL17" s="40"/>
      <c r="AM17" s="40"/>
      <c r="AN17" s="40"/>
      <c r="AO17" s="42" t="s">
        <v>211</v>
      </c>
      <c r="AP17" s="39"/>
      <c r="AQ17" s="40"/>
      <c r="AR17" s="40"/>
      <c r="AS17" s="40"/>
      <c r="AT17" s="42" t="s">
        <v>211</v>
      </c>
      <c r="AU17" s="39"/>
      <c r="AV17" s="40"/>
      <c r="AW17" s="40"/>
      <c r="AX17" s="40"/>
      <c r="AY17" s="42" t="s">
        <v>211</v>
      </c>
      <c r="AZ17" s="39"/>
      <c r="BA17" s="40"/>
      <c r="BB17" s="40"/>
      <c r="BC17" s="40"/>
      <c r="BD17" s="42" t="s">
        <v>211</v>
      </c>
      <c r="BE17" s="39"/>
      <c r="BF17" s="40"/>
      <c r="BG17" s="40"/>
      <c r="BH17" s="40"/>
      <c r="BI17" s="42" t="s">
        <v>211</v>
      </c>
    </row>
    <row r="18" spans="2:61">
      <c r="B18" s="44">
        <v>423</v>
      </c>
      <c r="C18">
        <v>23694454</v>
      </c>
      <c r="D18">
        <v>23694455</v>
      </c>
      <c r="E18" t="s">
        <v>181</v>
      </c>
      <c r="F18" s="46">
        <v>7.5928917609046853E-2</v>
      </c>
      <c r="G18" s="44">
        <v>1182</v>
      </c>
      <c r="H18">
        <v>3669797</v>
      </c>
      <c r="I18">
        <v>3669798</v>
      </c>
      <c r="J18" t="s">
        <v>212</v>
      </c>
      <c r="K18" s="46">
        <v>5.2680839684449796E-2</v>
      </c>
      <c r="L18" s="44">
        <v>707</v>
      </c>
      <c r="M18">
        <v>171540146</v>
      </c>
      <c r="N18">
        <v>171540004</v>
      </c>
      <c r="O18" t="s">
        <v>213</v>
      </c>
      <c r="P18" s="46">
        <v>2.7617187500000001E-2</v>
      </c>
      <c r="Q18" s="44">
        <v>304</v>
      </c>
      <c r="R18">
        <v>53618545</v>
      </c>
      <c r="S18">
        <v>53618546</v>
      </c>
      <c r="T18" t="s">
        <v>214</v>
      </c>
      <c r="U18" s="46">
        <v>3.4521916874858054E-2</v>
      </c>
      <c r="V18" s="44">
        <v>866</v>
      </c>
      <c r="W18">
        <v>24841150</v>
      </c>
      <c r="X18">
        <v>24841151</v>
      </c>
      <c r="Y18" t="s">
        <v>200</v>
      </c>
      <c r="Z18" s="45">
        <v>0.11775904269785151</v>
      </c>
      <c r="AA18" s="44">
        <v>241</v>
      </c>
      <c r="AB18">
        <v>68160028</v>
      </c>
      <c r="AC18">
        <v>68160029</v>
      </c>
      <c r="AD18" t="s">
        <v>183</v>
      </c>
      <c r="AE18" s="46">
        <v>2.9375914188200878E-2</v>
      </c>
      <c r="AF18" s="44">
        <v>2521</v>
      </c>
      <c r="AG18">
        <v>5227277</v>
      </c>
      <c r="AH18">
        <v>5227278</v>
      </c>
      <c r="AI18" t="s">
        <v>208</v>
      </c>
      <c r="AJ18" s="45">
        <f>AF18/24126</f>
        <v>0.10449307800712924</v>
      </c>
      <c r="AK18" s="44">
        <v>294</v>
      </c>
      <c r="AL18">
        <v>131387283</v>
      </c>
      <c r="AM18">
        <v>131387345</v>
      </c>
      <c r="AN18" t="s">
        <v>180</v>
      </c>
      <c r="AO18" s="46">
        <f>AK18/8648</f>
        <v>3.3996299722479188E-2</v>
      </c>
      <c r="AP18" s="44">
        <v>200</v>
      </c>
      <c r="AQ18">
        <v>32228439</v>
      </c>
      <c r="AR18">
        <v>32228440</v>
      </c>
      <c r="AS18" t="s">
        <v>186</v>
      </c>
      <c r="AT18" s="46">
        <f>AP18/4251</f>
        <v>4.7047753469771816E-2</v>
      </c>
      <c r="AU18" s="44">
        <v>755</v>
      </c>
      <c r="AV18">
        <v>99731528</v>
      </c>
      <c r="AW18">
        <v>99731529</v>
      </c>
      <c r="AX18" t="s">
        <v>181</v>
      </c>
      <c r="AY18" s="46">
        <f>AU18/11288</f>
        <v>6.6885187810063779E-2</v>
      </c>
      <c r="AZ18" s="44">
        <v>85</v>
      </c>
      <c r="BA18">
        <v>43704089</v>
      </c>
      <c r="BB18">
        <v>43704090</v>
      </c>
      <c r="BC18" t="s">
        <v>181</v>
      </c>
      <c r="BD18" s="46">
        <f>AZ18/3667</f>
        <v>2.317971093536951E-2</v>
      </c>
      <c r="BE18" s="44">
        <v>170</v>
      </c>
      <c r="BF18">
        <v>43769542</v>
      </c>
      <c r="BG18">
        <v>43769543</v>
      </c>
      <c r="BH18" t="s">
        <v>180</v>
      </c>
      <c r="BI18" s="46">
        <f>BE18/1937</f>
        <v>8.7764584408879714E-2</v>
      </c>
    </row>
    <row r="19" spans="2:61">
      <c r="B19" s="44">
        <v>296</v>
      </c>
      <c r="C19">
        <v>23694458</v>
      </c>
      <c r="D19">
        <v>23694459</v>
      </c>
      <c r="E19" t="s">
        <v>181</v>
      </c>
      <c r="F19" s="46">
        <v>5.313229222760725E-2</v>
      </c>
      <c r="G19" s="44">
        <v>746</v>
      </c>
      <c r="H19">
        <v>3669802</v>
      </c>
      <c r="I19">
        <v>3669803</v>
      </c>
      <c r="J19" t="s">
        <v>184</v>
      </c>
      <c r="K19" s="46">
        <v>3.3248651780541073E-2</v>
      </c>
      <c r="L19" s="44">
        <v>430</v>
      </c>
      <c r="M19">
        <v>171540146</v>
      </c>
      <c r="N19">
        <v>171540003</v>
      </c>
      <c r="O19" t="s">
        <v>182</v>
      </c>
      <c r="P19" s="46">
        <v>1.6796874999999999E-2</v>
      </c>
      <c r="Q19" s="44">
        <v>213</v>
      </c>
      <c r="R19">
        <v>53618546</v>
      </c>
      <c r="S19">
        <v>53618547</v>
      </c>
      <c r="T19" t="s">
        <v>198</v>
      </c>
      <c r="U19" s="46">
        <v>2.4188053599818307E-2</v>
      </c>
      <c r="V19" s="44">
        <v>374</v>
      </c>
      <c r="W19">
        <v>24841150</v>
      </c>
      <c r="X19">
        <v>24841151</v>
      </c>
      <c r="Y19" t="s">
        <v>199</v>
      </c>
      <c r="Z19" s="46">
        <v>5.0856676638564045E-2</v>
      </c>
      <c r="AA19" s="44">
        <v>223</v>
      </c>
      <c r="AB19">
        <v>68160030</v>
      </c>
      <c r="AC19">
        <v>68160031</v>
      </c>
      <c r="AD19" t="s">
        <v>180</v>
      </c>
      <c r="AE19" s="46">
        <v>2.7181862506094587E-2</v>
      </c>
      <c r="AF19" s="44">
        <v>1095</v>
      </c>
      <c r="AG19">
        <v>5227272</v>
      </c>
      <c r="AH19">
        <v>5227273</v>
      </c>
      <c r="AI19" t="s">
        <v>180</v>
      </c>
      <c r="AJ19" s="46">
        <f t="shared" ref="AJ19:AJ22" si="10">AF19/24126</f>
        <v>4.5386719721462319E-2</v>
      </c>
      <c r="AK19" s="44">
        <v>245</v>
      </c>
      <c r="AL19">
        <v>131387301</v>
      </c>
      <c r="AM19">
        <v>131387302</v>
      </c>
      <c r="AN19" t="s">
        <v>192</v>
      </c>
      <c r="AO19" s="46">
        <f t="shared" ref="AO19:AO22" si="11">AK19/8648</f>
        <v>2.8330249768732656E-2</v>
      </c>
      <c r="AP19" s="44">
        <v>103</v>
      </c>
      <c r="AQ19">
        <v>32228438</v>
      </c>
      <c r="AR19">
        <v>32228439</v>
      </c>
      <c r="AS19" t="s">
        <v>181</v>
      </c>
      <c r="AT19" s="46">
        <f t="shared" ref="AT19:AT22" si="12">AP19/4251</f>
        <v>2.4229593036932486E-2</v>
      </c>
      <c r="AU19" s="44">
        <v>228</v>
      </c>
      <c r="AV19">
        <v>99731526</v>
      </c>
      <c r="AW19">
        <v>99731527</v>
      </c>
      <c r="AX19" t="s">
        <v>180</v>
      </c>
      <c r="AY19" s="46">
        <f t="shared" ref="AY19:AY22" si="13">AU19/11288</f>
        <v>2.0198440822111977E-2</v>
      </c>
      <c r="AZ19" s="44">
        <v>63</v>
      </c>
      <c r="BA19">
        <v>43704092</v>
      </c>
      <c r="BB19">
        <v>43704093</v>
      </c>
      <c r="BC19" t="s">
        <v>183</v>
      </c>
      <c r="BD19" s="46">
        <f t="shared" ref="BD19:BD22" si="14">AZ19/3667</f>
        <v>1.7180256340332697E-2</v>
      </c>
      <c r="BE19" s="44">
        <v>72</v>
      </c>
      <c r="BF19">
        <v>43769542</v>
      </c>
      <c r="BG19">
        <v>43769543</v>
      </c>
      <c r="BH19" t="s">
        <v>215</v>
      </c>
      <c r="BI19" s="46">
        <f t="shared" ref="BI19:BI22" si="15">BE19/1937</f>
        <v>3.7170882808466699E-2</v>
      </c>
    </row>
    <row r="20" spans="2:61">
      <c r="B20" s="44">
        <v>265</v>
      </c>
      <c r="C20">
        <v>23694458</v>
      </c>
      <c r="D20">
        <v>23694459</v>
      </c>
      <c r="E20" t="s">
        <v>192</v>
      </c>
      <c r="F20" s="46">
        <v>4.7567761622688921E-2</v>
      </c>
      <c r="G20" s="44">
        <v>607</v>
      </c>
      <c r="H20">
        <v>3669797</v>
      </c>
      <c r="I20">
        <v>3669798</v>
      </c>
      <c r="J20" t="s">
        <v>216</v>
      </c>
      <c r="K20" s="46">
        <v>2.7053527655212371E-2</v>
      </c>
      <c r="L20" s="44">
        <v>393</v>
      </c>
      <c r="M20">
        <v>171540146</v>
      </c>
      <c r="N20">
        <v>171540005</v>
      </c>
      <c r="O20" t="s">
        <v>203</v>
      </c>
      <c r="P20" s="46">
        <v>1.5351562500000001E-2</v>
      </c>
      <c r="Q20" s="44">
        <v>195</v>
      </c>
      <c r="R20">
        <v>53618545</v>
      </c>
      <c r="S20">
        <v>53618546</v>
      </c>
      <c r="T20" t="s">
        <v>217</v>
      </c>
      <c r="U20" s="46">
        <v>2.2143992732228026E-2</v>
      </c>
      <c r="V20" s="44">
        <v>246</v>
      </c>
      <c r="W20">
        <v>24841150</v>
      </c>
      <c r="X20">
        <v>24841151</v>
      </c>
      <c r="Y20" t="s">
        <v>184</v>
      </c>
      <c r="Z20" s="46">
        <v>3.3451183029643734E-2</v>
      </c>
      <c r="AA20" s="44">
        <v>200</v>
      </c>
      <c r="AB20">
        <v>68160030</v>
      </c>
      <c r="AC20">
        <v>68160031</v>
      </c>
      <c r="AD20" t="s">
        <v>218</v>
      </c>
      <c r="AE20" s="46">
        <v>2.4378352023403219E-2</v>
      </c>
      <c r="AF20" s="44">
        <v>1068</v>
      </c>
      <c r="AG20">
        <v>5227279</v>
      </c>
      <c r="AH20">
        <v>5227280</v>
      </c>
      <c r="AI20" t="s">
        <v>183</v>
      </c>
      <c r="AJ20" s="46">
        <f t="shared" si="10"/>
        <v>4.4267595125590649E-2</v>
      </c>
      <c r="AK20" s="44">
        <v>223</v>
      </c>
      <c r="AL20">
        <v>131387304</v>
      </c>
      <c r="AM20">
        <v>131387305</v>
      </c>
      <c r="AN20" t="s">
        <v>200</v>
      </c>
      <c r="AO20" s="46">
        <f t="shared" si="11"/>
        <v>2.5786308973172987E-2</v>
      </c>
      <c r="AP20" s="44">
        <v>93</v>
      </c>
      <c r="AQ20">
        <v>32228439</v>
      </c>
      <c r="AR20">
        <v>32228440</v>
      </c>
      <c r="AS20" t="s">
        <v>183</v>
      </c>
      <c r="AT20" s="46">
        <f t="shared" si="12"/>
        <v>2.1877205363443897E-2</v>
      </c>
      <c r="AU20" s="44">
        <v>200</v>
      </c>
      <c r="AV20">
        <v>99731527</v>
      </c>
      <c r="AW20">
        <v>99731528</v>
      </c>
      <c r="AX20" t="s">
        <v>184</v>
      </c>
      <c r="AY20" s="46">
        <f t="shared" si="13"/>
        <v>1.771793054571226E-2</v>
      </c>
      <c r="AZ20" s="44">
        <v>48</v>
      </c>
      <c r="BA20">
        <v>43704089</v>
      </c>
      <c r="BB20">
        <v>43704090</v>
      </c>
      <c r="BC20" t="s">
        <v>192</v>
      </c>
      <c r="BD20" s="46">
        <f t="shared" si="14"/>
        <v>1.308971911644396E-2</v>
      </c>
      <c r="BE20" s="44">
        <v>41</v>
      </c>
      <c r="BF20">
        <v>43769536</v>
      </c>
      <c r="BG20">
        <v>43769537</v>
      </c>
      <c r="BH20" t="s">
        <v>184</v>
      </c>
      <c r="BI20" s="46">
        <f t="shared" si="15"/>
        <v>2.1166752710376872E-2</v>
      </c>
    </row>
    <row r="21" spans="2:61">
      <c r="B21" s="44">
        <v>251</v>
      </c>
      <c r="C21">
        <v>23694458</v>
      </c>
      <c r="D21">
        <v>23694459</v>
      </c>
      <c r="E21" t="s">
        <v>219</v>
      </c>
      <c r="F21" s="46">
        <v>4.5054747801112904E-2</v>
      </c>
      <c r="G21" s="44">
        <v>574</v>
      </c>
      <c r="H21">
        <v>3669797</v>
      </c>
      <c r="I21">
        <v>3669798</v>
      </c>
      <c r="J21" t="s">
        <v>181</v>
      </c>
      <c r="K21" s="46">
        <v>2.5582742790925702E-2</v>
      </c>
      <c r="L21" s="44">
        <v>220</v>
      </c>
      <c r="M21">
        <v>171540146</v>
      </c>
      <c r="N21">
        <v>171540002</v>
      </c>
      <c r="O21" t="s">
        <v>182</v>
      </c>
      <c r="P21" s="46">
        <v>8.5937500000000007E-3</v>
      </c>
      <c r="Q21" s="44">
        <v>186</v>
      </c>
      <c r="R21">
        <v>53618545</v>
      </c>
      <c r="S21">
        <v>53618546</v>
      </c>
      <c r="T21" t="s">
        <v>198</v>
      </c>
      <c r="U21" s="46">
        <v>2.1121962298432887E-2</v>
      </c>
      <c r="V21" s="44">
        <v>230</v>
      </c>
      <c r="W21">
        <v>24841155</v>
      </c>
      <c r="X21">
        <v>24841156</v>
      </c>
      <c r="Y21" t="s">
        <v>184</v>
      </c>
      <c r="Z21" s="46">
        <v>3.127549632852869E-2</v>
      </c>
      <c r="AA21" s="44">
        <v>200</v>
      </c>
      <c r="AB21">
        <v>68160028</v>
      </c>
      <c r="AC21">
        <v>68160029</v>
      </c>
      <c r="AD21" t="s">
        <v>201</v>
      </c>
      <c r="AE21" s="46">
        <v>2.4378352023403219E-2</v>
      </c>
      <c r="AF21" s="44">
        <v>966</v>
      </c>
      <c r="AG21">
        <v>5227279</v>
      </c>
      <c r="AH21">
        <v>5227280</v>
      </c>
      <c r="AI21" t="s">
        <v>194</v>
      </c>
      <c r="AJ21" s="46">
        <f t="shared" si="10"/>
        <v>4.0039791096742106E-2</v>
      </c>
      <c r="AK21" s="44">
        <v>162</v>
      </c>
      <c r="AL21">
        <v>131387306</v>
      </c>
      <c r="AM21">
        <v>131387307</v>
      </c>
      <c r="AN21" t="s">
        <v>184</v>
      </c>
      <c r="AO21" s="46">
        <f t="shared" si="11"/>
        <v>1.8732654949121186E-2</v>
      </c>
      <c r="AP21" s="44">
        <v>93</v>
      </c>
      <c r="AQ21">
        <v>32228432</v>
      </c>
      <c r="AR21">
        <v>32228433</v>
      </c>
      <c r="AS21" t="s">
        <v>181</v>
      </c>
      <c r="AT21" s="46">
        <f t="shared" si="12"/>
        <v>2.1877205363443897E-2</v>
      </c>
      <c r="AU21" s="44">
        <v>190</v>
      </c>
      <c r="AV21">
        <v>99731532</v>
      </c>
      <c r="AW21">
        <v>99731533</v>
      </c>
      <c r="AX21" t="s">
        <v>184</v>
      </c>
      <c r="AY21" s="46">
        <f t="shared" si="13"/>
        <v>1.6832034018426648E-2</v>
      </c>
      <c r="AZ21" s="44">
        <v>40</v>
      </c>
      <c r="BA21">
        <v>43704091</v>
      </c>
      <c r="BB21">
        <v>43704092</v>
      </c>
      <c r="BC21" t="s">
        <v>184</v>
      </c>
      <c r="BD21" s="46">
        <f t="shared" si="14"/>
        <v>1.09080992637033E-2</v>
      </c>
      <c r="BE21" s="44">
        <v>39</v>
      </c>
      <c r="BF21">
        <v>43769542</v>
      </c>
      <c r="BG21">
        <v>43769543</v>
      </c>
      <c r="BH21" t="s">
        <v>220</v>
      </c>
      <c r="BI21" s="46">
        <f t="shared" si="15"/>
        <v>2.0134228187919462E-2</v>
      </c>
    </row>
    <row r="22" spans="2:61">
      <c r="B22" s="47">
        <v>100</v>
      </c>
      <c r="C22" s="48">
        <v>23694460</v>
      </c>
      <c r="D22" s="48">
        <v>23694461</v>
      </c>
      <c r="E22" s="48" t="s">
        <v>180</v>
      </c>
      <c r="F22" s="49">
        <v>1.7999999999999999E-2</v>
      </c>
      <c r="G22" s="47">
        <v>364</v>
      </c>
      <c r="H22" s="48">
        <v>3669798</v>
      </c>
      <c r="I22" s="48">
        <v>3669799</v>
      </c>
      <c r="J22" s="48" t="s">
        <v>183</v>
      </c>
      <c r="K22" s="49">
        <v>1.6223202745465081E-2</v>
      </c>
      <c r="L22" s="47">
        <v>183</v>
      </c>
      <c r="M22" s="48">
        <v>171540146</v>
      </c>
      <c r="N22" s="48">
        <v>171540002</v>
      </c>
      <c r="O22" s="48" t="s">
        <v>181</v>
      </c>
      <c r="P22" s="49">
        <v>7.1484375000000003E-3</v>
      </c>
      <c r="Q22" s="47">
        <v>151</v>
      </c>
      <c r="R22" s="48">
        <v>53618540</v>
      </c>
      <c r="S22" s="48">
        <v>53618541</v>
      </c>
      <c r="T22" s="48" t="s">
        <v>181</v>
      </c>
      <c r="U22" s="49">
        <v>1.7147399500340676E-2</v>
      </c>
      <c r="V22" s="47">
        <v>135</v>
      </c>
      <c r="W22" s="48">
        <v>24841157</v>
      </c>
      <c r="X22" s="48">
        <v>24841158</v>
      </c>
      <c r="Y22" s="48" t="s">
        <v>188</v>
      </c>
      <c r="Z22" s="49">
        <v>1.8357356540658145E-2</v>
      </c>
      <c r="AA22" s="44">
        <v>182</v>
      </c>
      <c r="AB22">
        <v>68160017</v>
      </c>
      <c r="AC22">
        <v>68160018</v>
      </c>
      <c r="AD22" t="s">
        <v>183</v>
      </c>
      <c r="AE22" s="46">
        <v>2.2184300341296929E-2</v>
      </c>
      <c r="AF22" s="47">
        <v>708</v>
      </c>
      <c r="AG22" s="48">
        <v>5227272</v>
      </c>
      <c r="AH22" s="48">
        <v>5227273</v>
      </c>
      <c r="AI22" s="48" t="s">
        <v>221</v>
      </c>
      <c r="AJ22" s="49">
        <f t="shared" si="10"/>
        <v>2.9345933847301667E-2</v>
      </c>
      <c r="AK22" s="47">
        <v>139</v>
      </c>
      <c r="AL22" s="48">
        <v>131387300</v>
      </c>
      <c r="AM22" s="48">
        <v>131387415</v>
      </c>
      <c r="AN22" s="48" t="s">
        <v>222</v>
      </c>
      <c r="AO22" s="49">
        <f t="shared" si="11"/>
        <v>1.6073080481036079E-2</v>
      </c>
      <c r="AP22" s="47">
        <v>70</v>
      </c>
      <c r="AQ22" s="48">
        <v>32228439</v>
      </c>
      <c r="AR22" s="48">
        <v>32228440</v>
      </c>
      <c r="AS22" s="48" t="s">
        <v>223</v>
      </c>
      <c r="AT22" s="49">
        <f t="shared" si="12"/>
        <v>1.6466713714420135E-2</v>
      </c>
      <c r="AU22" s="47">
        <v>189</v>
      </c>
      <c r="AV22" s="48">
        <v>99731534</v>
      </c>
      <c r="AW22" s="48">
        <v>99731535</v>
      </c>
      <c r="AX22" s="48" t="s">
        <v>224</v>
      </c>
      <c r="AY22" s="49">
        <f t="shared" si="13"/>
        <v>1.6743444365698086E-2</v>
      </c>
      <c r="AZ22" s="47">
        <v>39</v>
      </c>
      <c r="BA22" s="48">
        <v>43704090</v>
      </c>
      <c r="BB22" s="48">
        <v>43704091</v>
      </c>
      <c r="BC22" s="48" t="s">
        <v>225</v>
      </c>
      <c r="BD22" s="49">
        <f t="shared" si="14"/>
        <v>1.0635396782110717E-2</v>
      </c>
      <c r="BE22" s="47">
        <v>27</v>
      </c>
      <c r="BF22" s="48">
        <v>43769543</v>
      </c>
      <c r="BG22" s="48">
        <v>43769544</v>
      </c>
      <c r="BH22" s="48" t="s">
        <v>183</v>
      </c>
      <c r="BI22" s="49">
        <f t="shared" si="15"/>
        <v>1.3939081053175014E-2</v>
      </c>
    </row>
    <row r="23" spans="2:61">
      <c r="B23" s="39"/>
      <c r="C23" s="40">
        <v>23694452</v>
      </c>
      <c r="D23" s="40"/>
      <c r="E23" s="40"/>
      <c r="F23" s="50" t="s">
        <v>226</v>
      </c>
      <c r="G23" s="43"/>
      <c r="H23" s="40">
        <v>3669807</v>
      </c>
      <c r="I23" s="40"/>
      <c r="J23" s="40"/>
      <c r="K23" s="50" t="s">
        <v>226</v>
      </c>
      <c r="L23" s="39"/>
      <c r="M23" s="40">
        <v>171540052</v>
      </c>
      <c r="N23" s="40"/>
      <c r="O23" s="40"/>
      <c r="P23" s="50" t="s">
        <v>226</v>
      </c>
      <c r="Q23" s="39"/>
      <c r="R23" s="40">
        <v>53618538</v>
      </c>
      <c r="S23" s="40"/>
      <c r="T23" s="40"/>
      <c r="U23" s="42" t="s">
        <v>226</v>
      </c>
      <c r="V23" s="39"/>
      <c r="W23" s="40">
        <v>24841159</v>
      </c>
      <c r="X23" s="40"/>
      <c r="Y23" s="40"/>
      <c r="Z23" s="51" t="s">
        <v>227</v>
      </c>
      <c r="AA23" s="39"/>
      <c r="AB23" s="40">
        <v>68160021</v>
      </c>
      <c r="AC23" s="40"/>
      <c r="AD23" s="40"/>
      <c r="AE23" s="42" t="s">
        <v>227</v>
      </c>
      <c r="AF23" s="39"/>
      <c r="AG23" s="40"/>
      <c r="AH23" s="40"/>
      <c r="AI23" s="40"/>
      <c r="AJ23" s="42" t="s">
        <v>227</v>
      </c>
      <c r="AK23" s="39"/>
      <c r="AL23" s="40"/>
      <c r="AM23" s="40"/>
      <c r="AN23" s="40"/>
      <c r="AO23" s="42" t="s">
        <v>227</v>
      </c>
      <c r="AP23" s="39"/>
      <c r="AQ23" s="40"/>
      <c r="AR23" s="40"/>
      <c r="AS23" s="40"/>
      <c r="AT23" s="42" t="s">
        <v>227</v>
      </c>
      <c r="AU23" s="39"/>
      <c r="AV23" s="40"/>
      <c r="AW23" s="40"/>
      <c r="AX23" s="40"/>
      <c r="AY23" s="42" t="s">
        <v>227</v>
      </c>
      <c r="AZ23" s="39"/>
      <c r="BA23" s="40"/>
      <c r="BB23" s="40"/>
      <c r="BC23" s="40"/>
      <c r="BD23" s="42" t="s">
        <v>227</v>
      </c>
      <c r="BE23" s="39"/>
      <c r="BF23" s="40"/>
      <c r="BG23" s="40"/>
      <c r="BH23" s="40"/>
      <c r="BI23" s="42" t="s">
        <v>227</v>
      </c>
    </row>
    <row r="24" spans="2:61">
      <c r="B24" s="44">
        <v>91</v>
      </c>
      <c r="C24">
        <v>23694451</v>
      </c>
      <c r="D24">
        <v>23694452</v>
      </c>
      <c r="E24" t="s">
        <v>225</v>
      </c>
      <c r="F24" s="46">
        <v>2.5499999999999998E-2</v>
      </c>
      <c r="G24" s="44">
        <v>178</v>
      </c>
      <c r="H24">
        <v>3669810</v>
      </c>
      <c r="I24">
        <v>3669811</v>
      </c>
      <c r="J24" t="s">
        <v>228</v>
      </c>
      <c r="K24" s="46">
        <v>1.8115204559332382E-2</v>
      </c>
      <c r="L24" s="44">
        <v>555</v>
      </c>
      <c r="M24">
        <v>171540146</v>
      </c>
      <c r="N24">
        <v>171540002</v>
      </c>
      <c r="O24" t="s">
        <v>183</v>
      </c>
      <c r="P24" s="46">
        <v>5.7175234366951683E-2</v>
      </c>
      <c r="Q24" s="44">
        <v>103</v>
      </c>
      <c r="R24">
        <v>53618536</v>
      </c>
      <c r="S24">
        <v>53618537</v>
      </c>
      <c r="T24" t="s">
        <v>229</v>
      </c>
      <c r="U24" s="46">
        <v>3.3279483037156707E-2</v>
      </c>
      <c r="V24" s="44">
        <v>1330</v>
      </c>
      <c r="W24">
        <v>24841158</v>
      </c>
      <c r="X24">
        <v>24841159</v>
      </c>
      <c r="Y24" t="s">
        <v>183</v>
      </c>
      <c r="Z24" s="52">
        <v>0.36468330134357008</v>
      </c>
      <c r="AA24" s="44">
        <v>568</v>
      </c>
      <c r="AB24">
        <v>68160017</v>
      </c>
      <c r="AC24">
        <v>68160018</v>
      </c>
      <c r="AD24" t="s">
        <v>183</v>
      </c>
      <c r="AE24" s="45">
        <v>0.13986702782565871</v>
      </c>
      <c r="AF24" s="44">
        <v>330</v>
      </c>
      <c r="AG24">
        <v>5227270</v>
      </c>
      <c r="AH24">
        <v>5227271</v>
      </c>
      <c r="AI24" t="s">
        <v>183</v>
      </c>
      <c r="AJ24" s="46">
        <f>AF24/12125</f>
        <v>2.7216494845360824E-2</v>
      </c>
      <c r="AK24" s="44">
        <v>392</v>
      </c>
      <c r="AL24">
        <v>131387311</v>
      </c>
      <c r="AM24">
        <v>131387312</v>
      </c>
      <c r="AN24" t="s">
        <v>193</v>
      </c>
      <c r="AO24" s="46">
        <f>AK24/17982</f>
        <v>2.179957735513291E-2</v>
      </c>
      <c r="AP24" s="44">
        <v>137</v>
      </c>
      <c r="AQ24">
        <v>32228428</v>
      </c>
      <c r="AR24">
        <v>32228429</v>
      </c>
      <c r="AS24" t="s">
        <v>180</v>
      </c>
      <c r="AT24" s="46">
        <f>AP24/3249</f>
        <v>4.2166820560172361E-2</v>
      </c>
      <c r="AU24" s="44">
        <v>42</v>
      </c>
      <c r="AV24">
        <v>99731539</v>
      </c>
      <c r="AW24">
        <v>99731540</v>
      </c>
      <c r="AX24" t="s">
        <v>183</v>
      </c>
      <c r="AY24" s="46">
        <f>AU24/1317</f>
        <v>3.1890660592255128E-2</v>
      </c>
      <c r="AZ24" s="44">
        <v>51</v>
      </c>
      <c r="BA24">
        <v>43704099</v>
      </c>
      <c r="BB24">
        <v>43704100</v>
      </c>
      <c r="BC24" t="s">
        <v>190</v>
      </c>
      <c r="BD24" s="46">
        <f>AZ24/2695</f>
        <v>1.8923933209647494E-2</v>
      </c>
      <c r="BE24" s="44">
        <v>60</v>
      </c>
      <c r="BF24">
        <v>43769538</v>
      </c>
      <c r="BG24">
        <v>43769539</v>
      </c>
      <c r="BH24" t="s">
        <v>181</v>
      </c>
      <c r="BI24" s="46">
        <f>BE24/2774</f>
        <v>2.1629416005767843E-2</v>
      </c>
    </row>
    <row r="25" spans="2:61">
      <c r="B25" s="44">
        <v>30</v>
      </c>
      <c r="C25">
        <v>23694446</v>
      </c>
      <c r="D25">
        <v>23694521</v>
      </c>
      <c r="E25" t="s">
        <v>230</v>
      </c>
      <c r="F25" s="46">
        <v>8.3999999999999995E-3</v>
      </c>
      <c r="G25" s="44">
        <v>167</v>
      </c>
      <c r="H25">
        <v>3669807</v>
      </c>
      <c r="I25">
        <v>3669808</v>
      </c>
      <c r="J25" t="s">
        <v>207</v>
      </c>
      <c r="K25" s="46">
        <v>1.6995725625890495E-2</v>
      </c>
      <c r="L25" s="44">
        <v>58</v>
      </c>
      <c r="M25">
        <v>171540146</v>
      </c>
      <c r="N25">
        <v>171539995</v>
      </c>
      <c r="O25" t="s">
        <v>183</v>
      </c>
      <c r="P25" s="46">
        <v>5.9750695374472034E-3</v>
      </c>
      <c r="Q25" s="44">
        <v>97</v>
      </c>
      <c r="R25">
        <v>53618537</v>
      </c>
      <c r="S25">
        <v>53618538</v>
      </c>
      <c r="T25" t="s">
        <v>180</v>
      </c>
      <c r="U25" s="46">
        <v>3.1340872374798059E-2</v>
      </c>
      <c r="V25" s="44">
        <v>511</v>
      </c>
      <c r="W25">
        <v>24841158</v>
      </c>
      <c r="X25">
        <v>24841159</v>
      </c>
      <c r="Y25" t="s">
        <v>193</v>
      </c>
      <c r="Z25" s="6">
        <v>0.14011516314779271</v>
      </c>
      <c r="AA25" s="44">
        <v>78</v>
      </c>
      <c r="AB25">
        <v>68160017</v>
      </c>
      <c r="AC25">
        <v>68160018</v>
      </c>
      <c r="AD25" t="s">
        <v>194</v>
      </c>
      <c r="AE25" s="46">
        <v>1.9207091849298204E-2</v>
      </c>
      <c r="AF25" s="44">
        <v>195</v>
      </c>
      <c r="AG25">
        <v>5227268</v>
      </c>
      <c r="AH25">
        <v>5227269</v>
      </c>
      <c r="AI25" t="s">
        <v>231</v>
      </c>
      <c r="AJ25" s="46">
        <f t="shared" ref="AJ25:AJ28" si="16">AF25/12125</f>
        <v>1.6082474226804123E-2</v>
      </c>
      <c r="AK25" s="44">
        <v>285</v>
      </c>
      <c r="AL25">
        <v>131387312</v>
      </c>
      <c r="AM25">
        <v>131387313</v>
      </c>
      <c r="AN25" t="s">
        <v>180</v>
      </c>
      <c r="AO25" s="46">
        <f t="shared" ref="AO25:AO28" si="17">AK25/17982</f>
        <v>1.5849182515849183E-2</v>
      </c>
      <c r="AP25" s="44">
        <v>70</v>
      </c>
      <c r="AQ25">
        <v>32228429</v>
      </c>
      <c r="AR25">
        <v>32228430</v>
      </c>
      <c r="AS25" t="s">
        <v>181</v>
      </c>
      <c r="AT25" s="46">
        <f t="shared" ref="AT25:AT28" si="18">AP25/3249</f>
        <v>2.1545090797168358E-2</v>
      </c>
      <c r="AU25" s="44">
        <v>20</v>
      </c>
      <c r="AV25">
        <v>99731541</v>
      </c>
      <c r="AW25">
        <v>99731542</v>
      </c>
      <c r="AX25" t="s">
        <v>181</v>
      </c>
      <c r="AY25" s="46">
        <f t="shared" ref="AY25:AY28" si="19">AU25/1317</f>
        <v>1.5186028853454821E-2</v>
      </c>
      <c r="AZ25" s="44">
        <v>39</v>
      </c>
      <c r="BA25">
        <v>43704099</v>
      </c>
      <c r="BB25">
        <v>43704100</v>
      </c>
      <c r="BC25" t="s">
        <v>180</v>
      </c>
      <c r="BD25" s="46">
        <f t="shared" ref="BD25:BD28" si="20">AZ25/2695</f>
        <v>1.4471243042671614E-2</v>
      </c>
      <c r="BE25" s="44">
        <v>54</v>
      </c>
      <c r="BF25">
        <v>43769532</v>
      </c>
      <c r="BG25">
        <v>43769533</v>
      </c>
      <c r="BH25" t="s">
        <v>184</v>
      </c>
      <c r="BI25" s="46">
        <f t="shared" ref="BI25:BI28" si="21">BE25/2774</f>
        <v>1.9466474405191059E-2</v>
      </c>
    </row>
    <row r="26" spans="2:61">
      <c r="B26" s="44">
        <v>29</v>
      </c>
      <c r="C26">
        <v>23694452</v>
      </c>
      <c r="D26">
        <v>23694453</v>
      </c>
      <c r="E26" t="s">
        <v>189</v>
      </c>
      <c r="F26" s="46">
        <v>8.0999999999999996E-3</v>
      </c>
      <c r="G26" s="44">
        <v>108</v>
      </c>
      <c r="H26">
        <v>3669805</v>
      </c>
      <c r="I26">
        <v>3669806</v>
      </c>
      <c r="J26" t="s">
        <v>181</v>
      </c>
      <c r="K26" s="46">
        <v>1.0991247710156728E-2</v>
      </c>
      <c r="L26" s="44">
        <v>50</v>
      </c>
      <c r="M26">
        <v>171540146</v>
      </c>
      <c r="N26">
        <v>171540001</v>
      </c>
      <c r="O26" t="s">
        <v>183</v>
      </c>
      <c r="P26" s="46">
        <v>5.1509220150406923E-3</v>
      </c>
      <c r="Q26" s="44">
        <v>68</v>
      </c>
      <c r="R26">
        <v>53618536</v>
      </c>
      <c r="S26">
        <v>53618537</v>
      </c>
      <c r="T26" t="s">
        <v>232</v>
      </c>
      <c r="U26" s="46">
        <v>2.197092084006462E-2</v>
      </c>
      <c r="V26" s="44">
        <v>141</v>
      </c>
      <c r="W26">
        <v>24841159</v>
      </c>
      <c r="X26">
        <v>24841160</v>
      </c>
      <c r="Y26" t="s">
        <v>180</v>
      </c>
      <c r="Z26" s="6">
        <v>3.8661913901837125E-2</v>
      </c>
      <c r="AA26" s="44">
        <v>67</v>
      </c>
      <c r="AB26">
        <v>68160005</v>
      </c>
      <c r="AC26">
        <v>68160163</v>
      </c>
      <c r="AD26" t="s">
        <v>233</v>
      </c>
      <c r="AE26" s="46">
        <v>1.6498399409012557E-2</v>
      </c>
      <c r="AF26" s="44">
        <v>182</v>
      </c>
      <c r="AG26">
        <v>5227270</v>
      </c>
      <c r="AH26">
        <v>5227271</v>
      </c>
      <c r="AI26" t="s">
        <v>234</v>
      </c>
      <c r="AJ26" s="46">
        <f t="shared" si="16"/>
        <v>1.5010309278350516E-2</v>
      </c>
      <c r="AK26" s="44">
        <v>279</v>
      </c>
      <c r="AL26">
        <v>131387313</v>
      </c>
      <c r="AM26">
        <v>131387314</v>
      </c>
      <c r="AN26" t="s">
        <v>235</v>
      </c>
      <c r="AO26" s="46">
        <f t="shared" si="17"/>
        <v>1.5515515515515516E-2</v>
      </c>
      <c r="AP26" s="44">
        <v>45</v>
      </c>
      <c r="AQ26">
        <v>32228429</v>
      </c>
      <c r="AR26">
        <v>32228430</v>
      </c>
      <c r="AS26" t="s">
        <v>184</v>
      </c>
      <c r="AT26" s="46">
        <f t="shared" si="18"/>
        <v>1.3850415512465374E-2</v>
      </c>
      <c r="AU26" s="44">
        <v>14</v>
      </c>
      <c r="AV26">
        <v>99731540</v>
      </c>
      <c r="AW26">
        <v>99731541</v>
      </c>
      <c r="AX26" t="s">
        <v>180</v>
      </c>
      <c r="AY26" s="46">
        <f t="shared" si="19"/>
        <v>1.0630220197418374E-2</v>
      </c>
      <c r="AZ26" s="44">
        <v>30</v>
      </c>
      <c r="BA26">
        <v>43704100</v>
      </c>
      <c r="BB26">
        <v>43704101</v>
      </c>
      <c r="BC26" t="s">
        <v>182</v>
      </c>
      <c r="BD26" s="46">
        <f t="shared" si="20"/>
        <v>1.1131725417439703E-2</v>
      </c>
      <c r="BE26" s="44">
        <v>40</v>
      </c>
      <c r="BF26">
        <v>43769533</v>
      </c>
      <c r="BG26">
        <v>43769534</v>
      </c>
      <c r="BH26" t="s">
        <v>236</v>
      </c>
      <c r="BI26" s="46">
        <f t="shared" si="21"/>
        <v>1.4419610670511895E-2</v>
      </c>
    </row>
    <row r="27" spans="2:61">
      <c r="B27" s="44">
        <v>25</v>
      </c>
      <c r="C27">
        <v>23694453</v>
      </c>
      <c r="D27">
        <v>23694454</v>
      </c>
      <c r="E27" t="s">
        <v>180</v>
      </c>
      <c r="F27" s="46">
        <v>7.0000000000000001E-3</v>
      </c>
      <c r="G27" s="44">
        <v>105</v>
      </c>
      <c r="H27">
        <v>3669809</v>
      </c>
      <c r="I27">
        <v>3669810</v>
      </c>
      <c r="J27" t="s">
        <v>184</v>
      </c>
      <c r="K27" s="46">
        <v>1.0685935273763485E-2</v>
      </c>
      <c r="L27" s="44">
        <v>46</v>
      </c>
      <c r="M27">
        <v>171540146</v>
      </c>
      <c r="N27">
        <v>171540003</v>
      </c>
      <c r="O27" t="s">
        <v>235</v>
      </c>
      <c r="P27" s="46">
        <v>4.7388482538374367E-3</v>
      </c>
      <c r="Q27" s="44">
        <v>46</v>
      </c>
      <c r="R27">
        <v>53618538</v>
      </c>
      <c r="S27">
        <v>53618539</v>
      </c>
      <c r="T27" t="s">
        <v>181</v>
      </c>
      <c r="U27" s="46">
        <v>1.4862681744749596E-2</v>
      </c>
      <c r="V27" s="44">
        <v>113</v>
      </c>
      <c r="W27">
        <v>24841158</v>
      </c>
      <c r="X27">
        <v>24841159</v>
      </c>
      <c r="Y27" t="s">
        <v>194</v>
      </c>
      <c r="Z27" s="6">
        <v>3.0984370715656705E-2</v>
      </c>
      <c r="AA27" s="44">
        <v>40</v>
      </c>
      <c r="AB27">
        <v>68160004</v>
      </c>
      <c r="AC27">
        <v>68160048</v>
      </c>
      <c r="AD27" t="s">
        <v>180</v>
      </c>
      <c r="AE27" s="46">
        <v>9.8497906919477966E-3</v>
      </c>
      <c r="AF27" s="44">
        <v>148</v>
      </c>
      <c r="AG27">
        <v>5227265</v>
      </c>
      <c r="AH27">
        <v>5227266</v>
      </c>
      <c r="AI27" t="s">
        <v>187</v>
      </c>
      <c r="AJ27" s="46">
        <f t="shared" si="16"/>
        <v>1.220618556701031E-2</v>
      </c>
      <c r="AK27" s="44">
        <v>243</v>
      </c>
      <c r="AL27">
        <v>131387310</v>
      </c>
      <c r="AM27">
        <v>131387311</v>
      </c>
      <c r="AN27" t="s">
        <v>223</v>
      </c>
      <c r="AO27" s="46">
        <f t="shared" si="17"/>
        <v>1.3513513513513514E-2</v>
      </c>
      <c r="AP27" s="44">
        <v>38</v>
      </c>
      <c r="AQ27">
        <v>32228426</v>
      </c>
      <c r="AR27">
        <v>32228427</v>
      </c>
      <c r="AS27" t="s">
        <v>180</v>
      </c>
      <c r="AT27" s="46">
        <f t="shared" si="18"/>
        <v>1.1695906432748537E-2</v>
      </c>
      <c r="AU27" s="44">
        <v>14</v>
      </c>
      <c r="AV27">
        <v>99731538</v>
      </c>
      <c r="AW27">
        <v>99731539</v>
      </c>
      <c r="AX27" t="s">
        <v>181</v>
      </c>
      <c r="AY27" s="46">
        <f t="shared" si="19"/>
        <v>1.0630220197418374E-2</v>
      </c>
      <c r="AZ27" s="44">
        <v>27</v>
      </c>
      <c r="BA27">
        <v>43704099</v>
      </c>
      <c r="BB27">
        <v>43704100</v>
      </c>
      <c r="BC27" t="s">
        <v>183</v>
      </c>
      <c r="BD27" s="46">
        <f t="shared" si="20"/>
        <v>1.0018552875695733E-2</v>
      </c>
      <c r="BE27" s="44">
        <v>37</v>
      </c>
      <c r="BF27">
        <v>43769535</v>
      </c>
      <c r="BG27">
        <v>43769536</v>
      </c>
      <c r="BH27" t="s">
        <v>180</v>
      </c>
      <c r="BI27" s="46">
        <f t="shared" si="21"/>
        <v>1.3338139870223503E-2</v>
      </c>
    </row>
    <row r="28" spans="2:61">
      <c r="B28" s="47">
        <v>16</v>
      </c>
      <c r="C28" s="48">
        <v>23694448</v>
      </c>
      <c r="D28" s="48">
        <v>23694449</v>
      </c>
      <c r="E28" s="48" t="s">
        <v>236</v>
      </c>
      <c r="F28" s="49">
        <v>4.4999999999999997E-3</v>
      </c>
      <c r="G28" s="47">
        <v>97</v>
      </c>
      <c r="H28" s="48">
        <v>3669795</v>
      </c>
      <c r="I28" s="48">
        <v>3669845</v>
      </c>
      <c r="J28" s="48" t="s">
        <v>237</v>
      </c>
      <c r="K28" s="49">
        <v>9.8717687767148378E-3</v>
      </c>
      <c r="L28" s="47">
        <v>36</v>
      </c>
      <c r="M28" s="48">
        <v>171540146</v>
      </c>
      <c r="N28" s="48">
        <v>171540002</v>
      </c>
      <c r="O28" s="48" t="s">
        <v>181</v>
      </c>
      <c r="P28" s="49">
        <v>3.7086638508292986E-3</v>
      </c>
      <c r="Q28" s="47">
        <v>43</v>
      </c>
      <c r="R28" s="48">
        <v>53618536</v>
      </c>
      <c r="S28" s="48">
        <v>53618537</v>
      </c>
      <c r="T28" s="48" t="s">
        <v>181</v>
      </c>
      <c r="U28" s="49">
        <v>1.3893376413570274E-2</v>
      </c>
      <c r="V28" s="47">
        <v>51</v>
      </c>
      <c r="W28" s="48">
        <v>24841157</v>
      </c>
      <c r="X28" s="48">
        <v>24841158</v>
      </c>
      <c r="Y28" s="48" t="s">
        <v>188</v>
      </c>
      <c r="Z28" s="53">
        <v>1.3984096517685769E-2</v>
      </c>
      <c r="AA28" s="47">
        <v>30</v>
      </c>
      <c r="AB28" s="48">
        <v>68159991</v>
      </c>
      <c r="AC28" s="48">
        <v>68160031</v>
      </c>
      <c r="AD28" s="48" t="s">
        <v>238</v>
      </c>
      <c r="AE28" s="49">
        <v>7.387343018960847E-3</v>
      </c>
      <c r="AF28" s="47">
        <v>111</v>
      </c>
      <c r="AG28" s="48">
        <v>5227266</v>
      </c>
      <c r="AH28" s="48">
        <v>5227267</v>
      </c>
      <c r="AI28" s="48" t="s">
        <v>184</v>
      </c>
      <c r="AJ28" s="49">
        <f t="shared" si="16"/>
        <v>9.1546391752577328E-3</v>
      </c>
      <c r="AK28" s="47">
        <v>191</v>
      </c>
      <c r="AL28" s="48">
        <v>131387312</v>
      </c>
      <c r="AM28" s="48">
        <v>131387313</v>
      </c>
      <c r="AN28" s="48" t="s">
        <v>184</v>
      </c>
      <c r="AO28" s="49">
        <f t="shared" si="17"/>
        <v>1.0621732843955066E-2</v>
      </c>
      <c r="AP28" s="47">
        <v>27</v>
      </c>
      <c r="AQ28" s="48">
        <v>32228427</v>
      </c>
      <c r="AR28" s="48">
        <v>32228428</v>
      </c>
      <c r="AS28" s="48" t="s">
        <v>182</v>
      </c>
      <c r="AT28" s="49">
        <f t="shared" si="18"/>
        <v>8.3102493074792248E-3</v>
      </c>
      <c r="AU28" s="47">
        <v>13</v>
      </c>
      <c r="AV28" s="48">
        <v>99731540</v>
      </c>
      <c r="AW28" s="48">
        <v>99731541</v>
      </c>
      <c r="AX28" s="48" t="s">
        <v>181</v>
      </c>
      <c r="AY28" s="49">
        <f t="shared" si="19"/>
        <v>9.8709187547456334E-3</v>
      </c>
      <c r="AZ28" s="47">
        <v>25</v>
      </c>
      <c r="BA28" s="48">
        <v>43704098</v>
      </c>
      <c r="BB28" s="48">
        <v>43704099</v>
      </c>
      <c r="BC28" s="48" t="s">
        <v>239</v>
      </c>
      <c r="BD28" s="49">
        <f t="shared" si="20"/>
        <v>9.2764378478664197E-3</v>
      </c>
      <c r="BE28" s="47">
        <v>32</v>
      </c>
      <c r="BF28" s="48">
        <v>43769536</v>
      </c>
      <c r="BG28" s="48">
        <v>43769537</v>
      </c>
      <c r="BH28" s="48" t="s">
        <v>182</v>
      </c>
      <c r="BI28" s="49">
        <f t="shared" si="21"/>
        <v>1.1535688536409516E-2</v>
      </c>
    </row>
    <row r="29" spans="2:61">
      <c r="B29" s="39"/>
      <c r="C29" s="40">
        <v>23694452</v>
      </c>
      <c r="D29" s="40"/>
      <c r="E29" s="40"/>
      <c r="F29" s="50" t="s">
        <v>240</v>
      </c>
      <c r="G29" s="43"/>
      <c r="H29" s="40">
        <v>3669807</v>
      </c>
      <c r="I29" s="40"/>
      <c r="J29" s="40"/>
      <c r="K29" s="50" t="s">
        <v>240</v>
      </c>
      <c r="L29" s="39"/>
      <c r="M29" s="40">
        <v>171540052</v>
      </c>
      <c r="N29" s="40"/>
      <c r="O29" s="40"/>
      <c r="P29" s="50" t="s">
        <v>240</v>
      </c>
      <c r="Q29" s="39"/>
      <c r="R29" s="40">
        <v>53618538</v>
      </c>
      <c r="S29" s="40"/>
      <c r="T29" s="40"/>
      <c r="U29" s="42" t="s">
        <v>240</v>
      </c>
      <c r="V29" s="39"/>
      <c r="W29" s="40">
        <v>24841159</v>
      </c>
      <c r="X29" s="40"/>
      <c r="Y29" s="40"/>
      <c r="Z29" s="42" t="s">
        <v>18</v>
      </c>
      <c r="AA29" s="39"/>
      <c r="AB29" s="40">
        <v>68160021</v>
      </c>
      <c r="AC29" s="40"/>
      <c r="AD29" s="40"/>
      <c r="AE29" s="42" t="s">
        <v>18</v>
      </c>
      <c r="AF29" s="39"/>
      <c r="AG29" s="40"/>
      <c r="AH29" s="40"/>
      <c r="AI29" s="40"/>
      <c r="AJ29" s="42" t="s">
        <v>18</v>
      </c>
      <c r="AK29" s="39"/>
      <c r="AL29" s="40"/>
      <c r="AM29" s="40"/>
      <c r="AN29" s="40"/>
      <c r="AO29" s="42" t="s">
        <v>18</v>
      </c>
      <c r="AP29" s="39"/>
      <c r="AQ29" s="40"/>
      <c r="AR29" s="40"/>
      <c r="AS29" s="40"/>
      <c r="AT29" s="42" t="s">
        <v>18</v>
      </c>
      <c r="AU29" s="39"/>
      <c r="AV29" s="40"/>
      <c r="AW29" s="40"/>
      <c r="AX29" s="40"/>
      <c r="AY29" s="42" t="s">
        <v>18</v>
      </c>
      <c r="AZ29" s="39"/>
      <c r="BA29" s="40"/>
      <c r="BB29" s="40"/>
      <c r="BC29" s="40"/>
      <c r="BD29" s="42" t="s">
        <v>18</v>
      </c>
      <c r="BE29" s="39"/>
      <c r="BF29" s="40"/>
      <c r="BG29" s="40"/>
      <c r="BH29" s="40"/>
      <c r="BI29" s="42" t="s">
        <v>18</v>
      </c>
    </row>
    <row r="30" spans="2:61">
      <c r="B30" s="54">
        <v>96</v>
      </c>
      <c r="C30" s="55">
        <v>23694451</v>
      </c>
      <c r="D30" s="55">
        <v>23694452</v>
      </c>
      <c r="E30" s="55" t="s">
        <v>225</v>
      </c>
      <c r="F30" s="45">
        <v>0.1477</v>
      </c>
      <c r="G30" s="54">
        <v>366</v>
      </c>
      <c r="H30" s="55">
        <v>3669805</v>
      </c>
      <c r="I30" s="55">
        <v>3669806</v>
      </c>
      <c r="J30" s="55" t="s">
        <v>181</v>
      </c>
      <c r="K30" s="45">
        <v>7.4709124311083897E-2</v>
      </c>
      <c r="L30" s="44">
        <v>725</v>
      </c>
      <c r="M30">
        <v>171540146</v>
      </c>
      <c r="N30">
        <v>171540002</v>
      </c>
      <c r="O30" t="s">
        <v>183</v>
      </c>
      <c r="P30" s="46">
        <v>4.4172302443185277E-2</v>
      </c>
      <c r="Q30" s="44">
        <v>1113</v>
      </c>
      <c r="R30">
        <v>53618537</v>
      </c>
      <c r="S30">
        <v>53618538</v>
      </c>
      <c r="T30" t="s">
        <v>180</v>
      </c>
      <c r="U30" s="45">
        <v>0.18186274509803921</v>
      </c>
      <c r="V30" s="44">
        <v>726</v>
      </c>
      <c r="W30">
        <v>24841158</v>
      </c>
      <c r="X30">
        <v>24841159</v>
      </c>
      <c r="Y30" t="s">
        <v>183</v>
      </c>
      <c r="Z30" s="45">
        <v>0.24191936021326224</v>
      </c>
      <c r="AA30" s="44">
        <v>628</v>
      </c>
      <c r="AB30">
        <v>68160017</v>
      </c>
      <c r="AC30">
        <v>68160018</v>
      </c>
      <c r="AD30" t="s">
        <v>183</v>
      </c>
      <c r="AE30" s="45">
        <v>7.666951532169454E-2</v>
      </c>
      <c r="AF30" s="44">
        <v>288</v>
      </c>
      <c r="AG30">
        <v>5227270</v>
      </c>
      <c r="AH30">
        <v>5227271</v>
      </c>
      <c r="AI30" t="s">
        <v>191</v>
      </c>
      <c r="AJ30" s="46">
        <f>AF30/8012</f>
        <v>3.594608087868198E-2</v>
      </c>
      <c r="AK30" s="44">
        <v>203</v>
      </c>
      <c r="AL30">
        <v>131387312</v>
      </c>
      <c r="AM30">
        <v>131387313</v>
      </c>
      <c r="AN30" t="s">
        <v>180</v>
      </c>
      <c r="AO30" s="46">
        <f>AK30/4817</f>
        <v>4.2142412289806933E-2</v>
      </c>
      <c r="AP30" s="44">
        <v>501</v>
      </c>
      <c r="AQ30">
        <v>32228428</v>
      </c>
      <c r="AR30">
        <v>32228429</v>
      </c>
      <c r="AS30" t="s">
        <v>180</v>
      </c>
      <c r="AT30" s="46">
        <f>AP30/7522</f>
        <v>6.6604626429141181E-2</v>
      </c>
      <c r="AU30" s="44">
        <v>179</v>
      </c>
      <c r="AV30">
        <v>99731537</v>
      </c>
      <c r="AW30">
        <v>99731538</v>
      </c>
      <c r="AX30" t="s">
        <v>184</v>
      </c>
      <c r="AY30" s="46">
        <f>AU30/4280</f>
        <v>4.1822429906542058E-2</v>
      </c>
      <c r="AZ30" s="44">
        <v>184</v>
      </c>
      <c r="BA30">
        <v>43704100</v>
      </c>
      <c r="BB30">
        <v>43704101</v>
      </c>
      <c r="BC30" t="s">
        <v>184</v>
      </c>
      <c r="BD30" s="46">
        <f>AZ30/2874</f>
        <v>6.4022268615170491E-2</v>
      </c>
      <c r="BE30" s="44">
        <v>111</v>
      </c>
      <c r="BF30">
        <v>43769538</v>
      </c>
      <c r="BG30">
        <v>43769539</v>
      </c>
      <c r="BH30" t="s">
        <v>183</v>
      </c>
      <c r="BI30" s="46">
        <f>BE30/2568</f>
        <v>4.3224299065420559E-2</v>
      </c>
    </row>
    <row r="31" spans="2:61">
      <c r="B31" s="54">
        <v>57</v>
      </c>
      <c r="C31" s="55">
        <v>23694453</v>
      </c>
      <c r="D31" s="55">
        <v>23694454</v>
      </c>
      <c r="E31" s="55" t="s">
        <v>180</v>
      </c>
      <c r="F31" s="46">
        <v>8.77E-2</v>
      </c>
      <c r="G31" s="54">
        <v>226</v>
      </c>
      <c r="H31" s="55">
        <v>3669807</v>
      </c>
      <c r="I31" s="55">
        <v>3669808</v>
      </c>
      <c r="J31" s="55" t="s">
        <v>207</v>
      </c>
      <c r="K31" s="46">
        <v>4.6131863645641966E-2</v>
      </c>
      <c r="L31" s="44">
        <v>154</v>
      </c>
      <c r="M31">
        <v>171540146</v>
      </c>
      <c r="N31">
        <v>171540001</v>
      </c>
      <c r="O31" t="s">
        <v>183</v>
      </c>
      <c r="P31" s="46">
        <v>9.3828063120697004E-3</v>
      </c>
      <c r="Q31" s="44">
        <v>364</v>
      </c>
      <c r="R31">
        <v>53618538</v>
      </c>
      <c r="S31">
        <v>53618539</v>
      </c>
      <c r="T31" t="s">
        <v>181</v>
      </c>
      <c r="U31" s="46">
        <v>5.9477124183006533E-2</v>
      </c>
      <c r="V31" s="44">
        <v>338</v>
      </c>
      <c r="W31">
        <v>24841158</v>
      </c>
      <c r="X31">
        <v>24841159</v>
      </c>
      <c r="Y31" t="s">
        <v>193</v>
      </c>
      <c r="Z31" s="46">
        <v>0.11262912362545818</v>
      </c>
      <c r="AA31" s="44">
        <v>100</v>
      </c>
      <c r="AB31">
        <v>68160017</v>
      </c>
      <c r="AC31">
        <v>68160018</v>
      </c>
      <c r="AD31" t="s">
        <v>194</v>
      </c>
      <c r="AE31" s="46">
        <v>1.2208521548040533E-2</v>
      </c>
      <c r="AF31" s="44">
        <v>240</v>
      </c>
      <c r="AG31">
        <v>5227272</v>
      </c>
      <c r="AH31">
        <v>5227273</v>
      </c>
      <c r="AI31" t="s">
        <v>183</v>
      </c>
      <c r="AJ31" s="46">
        <f t="shared" ref="AJ31:AJ34" si="22">AF31/8012</f>
        <v>2.9955067398901646E-2</v>
      </c>
      <c r="AK31" s="44">
        <v>197</v>
      </c>
      <c r="AL31">
        <v>131387312</v>
      </c>
      <c r="AM31">
        <v>131387313</v>
      </c>
      <c r="AN31" t="s">
        <v>184</v>
      </c>
      <c r="AO31" s="46">
        <f t="shared" ref="AO31:AO34" si="23">AK31/4817</f>
        <v>4.089682374922151E-2</v>
      </c>
      <c r="AP31" s="44">
        <v>184</v>
      </c>
      <c r="AQ31">
        <v>32228429</v>
      </c>
      <c r="AR31">
        <v>32228430</v>
      </c>
      <c r="AS31" t="s">
        <v>181</v>
      </c>
      <c r="AT31" s="46">
        <f t="shared" ref="AT31:AT34" si="24">AP31/7522</f>
        <v>2.4461579367189578E-2</v>
      </c>
      <c r="AU31" s="44">
        <v>118</v>
      </c>
      <c r="AV31">
        <v>99731538</v>
      </c>
      <c r="AW31">
        <v>99731539</v>
      </c>
      <c r="AX31" t="s">
        <v>181</v>
      </c>
      <c r="AY31" s="46">
        <f t="shared" ref="AY31:AY34" si="25">AU31/4280</f>
        <v>2.7570093457943926E-2</v>
      </c>
      <c r="AZ31" s="44">
        <v>102</v>
      </c>
      <c r="BA31">
        <v>43704099</v>
      </c>
      <c r="BB31">
        <v>43704100</v>
      </c>
      <c r="BC31" t="s">
        <v>190</v>
      </c>
      <c r="BD31" s="46">
        <f t="shared" ref="BD31:BD34" si="26">AZ31/2874</f>
        <v>3.5490605427974949E-2</v>
      </c>
      <c r="BE31" s="44">
        <v>90</v>
      </c>
      <c r="BF31">
        <v>43769536</v>
      </c>
      <c r="BG31">
        <v>43769537</v>
      </c>
      <c r="BH31" t="s">
        <v>184</v>
      </c>
      <c r="BI31" s="46">
        <f t="shared" ref="BI31:BI34" si="27">BE31/2568</f>
        <v>3.5046728971962614E-2</v>
      </c>
    </row>
    <row r="32" spans="2:61">
      <c r="B32" s="54">
        <v>49</v>
      </c>
      <c r="C32" s="55">
        <v>23694452</v>
      </c>
      <c r="D32" s="55">
        <v>23694453</v>
      </c>
      <c r="E32" s="55" t="s">
        <v>189</v>
      </c>
      <c r="F32" s="46">
        <v>7.5399999999999995E-2</v>
      </c>
      <c r="G32" s="54">
        <v>200</v>
      </c>
      <c r="H32" s="55">
        <v>3669808</v>
      </c>
      <c r="I32" s="55">
        <v>3669809</v>
      </c>
      <c r="J32" s="55" t="s">
        <v>183</v>
      </c>
      <c r="K32" s="46">
        <v>4.0824658093488467E-2</v>
      </c>
      <c r="L32" s="44">
        <v>124</v>
      </c>
      <c r="M32">
        <v>171540146</v>
      </c>
      <c r="N32">
        <v>171539995</v>
      </c>
      <c r="O32" t="s">
        <v>183</v>
      </c>
      <c r="P32" s="46">
        <v>7.5549869006275513E-3</v>
      </c>
      <c r="Q32" s="44">
        <v>190</v>
      </c>
      <c r="R32">
        <v>53618536</v>
      </c>
      <c r="S32">
        <v>53618537</v>
      </c>
      <c r="T32" t="s">
        <v>229</v>
      </c>
      <c r="U32" s="46">
        <v>3.1045751633986929E-2</v>
      </c>
      <c r="V32" s="44">
        <v>148</v>
      </c>
      <c r="W32">
        <v>24841159</v>
      </c>
      <c r="X32">
        <v>24841160</v>
      </c>
      <c r="Y32" t="s">
        <v>180</v>
      </c>
      <c r="Z32" s="46">
        <v>4.931689436854382E-2</v>
      </c>
      <c r="AA32" s="44">
        <v>91</v>
      </c>
      <c r="AB32">
        <v>68160021</v>
      </c>
      <c r="AC32">
        <v>68160022</v>
      </c>
      <c r="AD32" t="s">
        <v>221</v>
      </c>
      <c r="AE32" s="46">
        <v>1.1109754608716884E-2</v>
      </c>
      <c r="AF32" s="44">
        <v>187</v>
      </c>
      <c r="AG32">
        <v>5227270</v>
      </c>
      <c r="AH32">
        <v>5227271</v>
      </c>
      <c r="AI32" t="s">
        <v>234</v>
      </c>
      <c r="AJ32" s="46">
        <f t="shared" si="22"/>
        <v>2.3339990014977535E-2</v>
      </c>
      <c r="AK32" s="44">
        <v>189</v>
      </c>
      <c r="AL32">
        <v>131387311</v>
      </c>
      <c r="AM32">
        <v>131387312</v>
      </c>
      <c r="AN32" t="s">
        <v>183</v>
      </c>
      <c r="AO32" s="46">
        <f t="shared" si="23"/>
        <v>3.9236039028440937E-2</v>
      </c>
      <c r="AP32" s="44">
        <v>162</v>
      </c>
      <c r="AQ32">
        <v>32228429</v>
      </c>
      <c r="AR32">
        <v>32228430</v>
      </c>
      <c r="AS32" t="s">
        <v>184</v>
      </c>
      <c r="AT32" s="46">
        <f t="shared" si="24"/>
        <v>2.1536825312416911E-2</v>
      </c>
      <c r="AU32" s="44">
        <v>103</v>
      </c>
      <c r="AV32">
        <v>99731528</v>
      </c>
      <c r="AW32">
        <v>99731529</v>
      </c>
      <c r="AX32" t="s">
        <v>181</v>
      </c>
      <c r="AY32" s="46">
        <f t="shared" si="25"/>
        <v>2.4065420560747664E-2</v>
      </c>
      <c r="AZ32" s="44">
        <v>98</v>
      </c>
      <c r="BA32">
        <v>43704098</v>
      </c>
      <c r="BB32">
        <v>43704099</v>
      </c>
      <c r="BC32" t="s">
        <v>181</v>
      </c>
      <c r="BD32" s="46">
        <f t="shared" si="26"/>
        <v>3.409881697981907E-2</v>
      </c>
      <c r="BE32" s="44">
        <v>84</v>
      </c>
      <c r="BF32">
        <v>43769532</v>
      </c>
      <c r="BG32">
        <v>43769533</v>
      </c>
      <c r="BH32" t="s">
        <v>184</v>
      </c>
      <c r="BI32" s="46">
        <f t="shared" si="27"/>
        <v>3.2710280373831772E-2</v>
      </c>
    </row>
    <row r="33" spans="2:61">
      <c r="B33" s="54">
        <v>14</v>
      </c>
      <c r="C33" s="55">
        <v>23694451</v>
      </c>
      <c r="D33" s="55">
        <v>23694452</v>
      </c>
      <c r="E33" s="55" t="s">
        <v>181</v>
      </c>
      <c r="F33" s="46">
        <v>2.1499999999999998E-2</v>
      </c>
      <c r="G33" s="54">
        <v>96</v>
      </c>
      <c r="H33" s="55">
        <v>3669806</v>
      </c>
      <c r="I33" s="55">
        <v>3669807</v>
      </c>
      <c r="J33" s="55" t="s">
        <v>241</v>
      </c>
      <c r="K33" s="46">
        <v>1.9595835884874464E-2</v>
      </c>
      <c r="L33" s="44">
        <v>95</v>
      </c>
      <c r="M33">
        <v>171540146</v>
      </c>
      <c r="N33">
        <v>171540003</v>
      </c>
      <c r="O33" t="s">
        <v>235</v>
      </c>
      <c r="P33" s="46">
        <v>5.7880948029001402E-3</v>
      </c>
      <c r="Q33" s="44">
        <v>166</v>
      </c>
      <c r="R33">
        <v>53618536</v>
      </c>
      <c r="S33">
        <v>53618537</v>
      </c>
      <c r="T33" t="s">
        <v>232</v>
      </c>
      <c r="U33" s="46">
        <v>2.7124183006535948E-2</v>
      </c>
      <c r="V33" s="44">
        <v>102</v>
      </c>
      <c r="W33">
        <v>24841156</v>
      </c>
      <c r="X33">
        <v>24841157</v>
      </c>
      <c r="Y33" t="s">
        <v>242</v>
      </c>
      <c r="Z33" s="46">
        <v>3.3988670443185605E-2</v>
      </c>
      <c r="AA33" s="44">
        <v>66</v>
      </c>
      <c r="AB33">
        <v>68160020</v>
      </c>
      <c r="AC33">
        <v>68160021</v>
      </c>
      <c r="AD33" t="s">
        <v>243</v>
      </c>
      <c r="AE33" s="46">
        <v>8.0576242217067513E-3</v>
      </c>
      <c r="AF33" s="44">
        <v>105</v>
      </c>
      <c r="AG33">
        <v>5227270</v>
      </c>
      <c r="AH33">
        <v>5227271</v>
      </c>
      <c r="AI33" t="s">
        <v>183</v>
      </c>
      <c r="AJ33" s="46">
        <f t="shared" si="22"/>
        <v>1.3105341987019471E-2</v>
      </c>
      <c r="AK33" s="44">
        <v>100</v>
      </c>
      <c r="AL33">
        <v>131387311</v>
      </c>
      <c r="AM33">
        <v>131387312</v>
      </c>
      <c r="AN33" t="s">
        <v>193</v>
      </c>
      <c r="AO33" s="46">
        <f t="shared" si="23"/>
        <v>2.0759809009757109E-2</v>
      </c>
      <c r="AP33" s="44">
        <v>157</v>
      </c>
      <c r="AQ33">
        <v>32228430</v>
      </c>
      <c r="AR33">
        <v>32228431</v>
      </c>
      <c r="AS33" t="s">
        <v>181</v>
      </c>
      <c r="AT33" s="46">
        <f t="shared" si="24"/>
        <v>2.087210848178676E-2</v>
      </c>
      <c r="AU33" s="44">
        <v>71</v>
      </c>
      <c r="AV33">
        <v>99731537</v>
      </c>
      <c r="AW33">
        <v>99731538</v>
      </c>
      <c r="AX33" t="s">
        <v>181</v>
      </c>
      <c r="AY33" s="46">
        <f t="shared" si="25"/>
        <v>1.6588785046728973E-2</v>
      </c>
      <c r="AZ33" s="44">
        <v>52</v>
      </c>
      <c r="BA33">
        <v>43704101</v>
      </c>
      <c r="BB33">
        <v>43704102</v>
      </c>
      <c r="BC33" t="s">
        <v>180</v>
      </c>
      <c r="BD33" s="46">
        <f t="shared" si="26"/>
        <v>1.8093249826026444E-2</v>
      </c>
      <c r="BE33" s="44">
        <v>72</v>
      </c>
      <c r="BF33">
        <v>43769538</v>
      </c>
      <c r="BG33">
        <v>43769539</v>
      </c>
      <c r="BH33" t="s">
        <v>181</v>
      </c>
      <c r="BI33" s="46">
        <f t="shared" si="27"/>
        <v>2.8037383177570093E-2</v>
      </c>
    </row>
    <row r="34" spans="2:61">
      <c r="B34" s="56">
        <v>14</v>
      </c>
      <c r="C34" s="57">
        <v>23694448</v>
      </c>
      <c r="D34" s="57">
        <v>23694449</v>
      </c>
      <c r="E34" s="57" t="s">
        <v>236</v>
      </c>
      <c r="F34" s="49">
        <v>2.1499999999999998E-2</v>
      </c>
      <c r="G34" s="56">
        <v>95</v>
      </c>
      <c r="H34" s="57">
        <v>3669805</v>
      </c>
      <c r="I34" s="57">
        <v>3669806</v>
      </c>
      <c r="J34" s="57" t="s">
        <v>192</v>
      </c>
      <c r="K34" s="49">
        <v>1.9391712594407022E-2</v>
      </c>
      <c r="L34" s="47">
        <v>87</v>
      </c>
      <c r="M34" s="48">
        <v>171540146</v>
      </c>
      <c r="N34" s="48">
        <v>171539994</v>
      </c>
      <c r="O34" s="48" t="s">
        <v>183</v>
      </c>
      <c r="P34" s="49">
        <v>5.3006762931822335E-3</v>
      </c>
      <c r="Q34" s="47">
        <v>144</v>
      </c>
      <c r="R34" s="48">
        <v>53618538</v>
      </c>
      <c r="S34" s="48">
        <v>53618539</v>
      </c>
      <c r="T34" s="48" t="s">
        <v>184</v>
      </c>
      <c r="U34" s="49">
        <v>2.3529411764705882E-2</v>
      </c>
      <c r="V34" s="47">
        <v>75</v>
      </c>
      <c r="W34" s="48">
        <v>24841157</v>
      </c>
      <c r="X34" s="48">
        <v>24841158</v>
      </c>
      <c r="Y34" s="48" t="s">
        <v>188</v>
      </c>
      <c r="Z34" s="49">
        <v>2.4991669443518827E-2</v>
      </c>
      <c r="AA34" s="47">
        <v>42</v>
      </c>
      <c r="AB34" s="48">
        <v>68160004</v>
      </c>
      <c r="AC34" s="48">
        <v>68160052</v>
      </c>
      <c r="AD34" s="48" t="s">
        <v>194</v>
      </c>
      <c r="AE34" s="49">
        <v>5.1275790501770233E-3</v>
      </c>
      <c r="AF34" s="47">
        <v>86</v>
      </c>
      <c r="AG34" s="48">
        <v>5227269</v>
      </c>
      <c r="AH34" s="48">
        <v>5227270</v>
      </c>
      <c r="AI34" s="48" t="s">
        <v>181</v>
      </c>
      <c r="AJ34" s="49">
        <f t="shared" si="22"/>
        <v>1.0733899151273091E-2</v>
      </c>
      <c r="AK34" s="47">
        <v>77</v>
      </c>
      <c r="AL34" s="48">
        <v>131387306</v>
      </c>
      <c r="AM34" s="48">
        <v>131387307</v>
      </c>
      <c r="AN34" s="48" t="s">
        <v>184</v>
      </c>
      <c r="AO34" s="49">
        <f t="shared" si="23"/>
        <v>1.5985052937512977E-2</v>
      </c>
      <c r="AP34" s="47">
        <v>117</v>
      </c>
      <c r="AQ34" s="48">
        <v>32228429</v>
      </c>
      <c r="AR34" s="48">
        <v>32228430</v>
      </c>
      <c r="AS34" s="48" t="s">
        <v>244</v>
      </c>
      <c r="AT34" s="49">
        <f t="shared" si="24"/>
        <v>1.5554373836745546E-2</v>
      </c>
      <c r="AU34" s="47">
        <v>61</v>
      </c>
      <c r="AV34" s="48">
        <v>99731540</v>
      </c>
      <c r="AW34" s="48">
        <v>99731541</v>
      </c>
      <c r="AX34" s="48" t="s">
        <v>180</v>
      </c>
      <c r="AY34" s="49">
        <f t="shared" si="25"/>
        <v>1.425233644859813E-2</v>
      </c>
      <c r="AZ34" s="47">
        <v>48</v>
      </c>
      <c r="BA34" s="48">
        <v>43704099</v>
      </c>
      <c r="BB34" s="48">
        <v>43704100</v>
      </c>
      <c r="BC34" s="48" t="s">
        <v>180</v>
      </c>
      <c r="BD34" s="49">
        <f t="shared" si="26"/>
        <v>1.6701461377870562E-2</v>
      </c>
      <c r="BE34" s="47">
        <v>68</v>
      </c>
      <c r="BF34" s="48">
        <v>43769533</v>
      </c>
      <c r="BG34" s="48">
        <v>43769534</v>
      </c>
      <c r="BH34" s="48" t="s">
        <v>236</v>
      </c>
      <c r="BI34" s="49">
        <f t="shared" si="27"/>
        <v>2.6479750778816199E-2</v>
      </c>
    </row>
    <row r="35" spans="2:61">
      <c r="B35" s="39"/>
      <c r="C35" s="40">
        <v>23694452</v>
      </c>
      <c r="D35" s="40"/>
      <c r="E35" s="40"/>
      <c r="F35" s="50" t="s">
        <v>245</v>
      </c>
      <c r="G35" s="39"/>
      <c r="H35" s="40">
        <v>3669807</v>
      </c>
      <c r="I35" s="40"/>
      <c r="J35" s="40"/>
      <c r="K35" s="50" t="s">
        <v>245</v>
      </c>
      <c r="L35" s="39"/>
      <c r="M35" s="40">
        <v>171540052</v>
      </c>
      <c r="N35" s="40"/>
      <c r="O35" s="40"/>
      <c r="P35" s="50" t="s">
        <v>245</v>
      </c>
      <c r="Q35" s="39"/>
      <c r="R35" s="40">
        <v>53618538</v>
      </c>
      <c r="S35" s="40"/>
      <c r="T35" s="40"/>
      <c r="U35" s="42" t="s">
        <v>245</v>
      </c>
      <c r="V35" s="39"/>
      <c r="W35" s="40">
        <v>24841159</v>
      </c>
      <c r="X35" s="40"/>
      <c r="Y35" s="40"/>
      <c r="Z35" s="42" t="s">
        <v>246</v>
      </c>
      <c r="AA35" s="39"/>
      <c r="AB35" s="40">
        <v>68160021</v>
      </c>
      <c r="AC35" s="40"/>
      <c r="AD35" s="40"/>
      <c r="AE35" s="42" t="s">
        <v>246</v>
      </c>
      <c r="AF35" s="39"/>
      <c r="AG35" s="40"/>
      <c r="AH35" s="40"/>
      <c r="AI35" s="40"/>
      <c r="AJ35" s="42" t="s">
        <v>246</v>
      </c>
      <c r="AK35" s="39"/>
      <c r="AL35" s="40"/>
      <c r="AM35" s="40"/>
      <c r="AN35" s="40"/>
      <c r="AO35" s="42" t="s">
        <v>246</v>
      </c>
      <c r="AP35" s="39"/>
      <c r="AQ35" s="40"/>
      <c r="AR35" s="40"/>
      <c r="AS35" s="40"/>
      <c r="AT35" s="42" t="s">
        <v>246</v>
      </c>
      <c r="AU35" s="39"/>
      <c r="AV35" s="40"/>
      <c r="AW35" s="40"/>
      <c r="AX35" s="40"/>
      <c r="AY35" s="42" t="s">
        <v>246</v>
      </c>
      <c r="AZ35" s="39"/>
      <c r="BA35" s="40"/>
      <c r="BB35" s="40"/>
      <c r="BC35" s="40"/>
      <c r="BD35" s="42" t="s">
        <v>246</v>
      </c>
      <c r="BE35" s="39"/>
      <c r="BF35" s="40"/>
      <c r="BG35" s="40"/>
      <c r="BH35" s="40"/>
      <c r="BI35" s="42" t="s">
        <v>246</v>
      </c>
    </row>
    <row r="36" spans="2:61">
      <c r="B36" s="44">
        <v>398</v>
      </c>
      <c r="C36">
        <v>23694451</v>
      </c>
      <c r="D36">
        <v>23694452</v>
      </c>
      <c r="E36" t="s">
        <v>225</v>
      </c>
      <c r="F36" s="46">
        <v>5.8299999999999998E-2</v>
      </c>
      <c r="G36" s="44">
        <v>160</v>
      </c>
      <c r="H36">
        <v>3669807</v>
      </c>
      <c r="I36">
        <v>3669808</v>
      </c>
      <c r="J36" t="s">
        <v>207</v>
      </c>
      <c r="K36" s="46">
        <v>2.3581429624170966E-2</v>
      </c>
      <c r="L36" s="44">
        <v>691</v>
      </c>
      <c r="M36">
        <v>171540146</v>
      </c>
      <c r="N36">
        <v>171540002</v>
      </c>
      <c r="O36" t="s">
        <v>183</v>
      </c>
      <c r="P36" s="46">
        <v>4.7757274172368511E-2</v>
      </c>
      <c r="Q36" s="44">
        <v>36</v>
      </c>
      <c r="R36">
        <v>53618537</v>
      </c>
      <c r="S36">
        <v>53618538</v>
      </c>
      <c r="T36" t="s">
        <v>180</v>
      </c>
      <c r="U36" s="46">
        <v>2.9387755102040815E-2</v>
      </c>
      <c r="V36" s="44">
        <v>2059</v>
      </c>
      <c r="W36">
        <v>24841158</v>
      </c>
      <c r="X36">
        <v>24841159</v>
      </c>
      <c r="Y36" t="s">
        <v>183</v>
      </c>
      <c r="Z36" s="45">
        <v>0.40183450429352069</v>
      </c>
      <c r="AA36" s="44">
        <v>523</v>
      </c>
      <c r="AB36">
        <v>68160017</v>
      </c>
      <c r="AC36">
        <v>68160018</v>
      </c>
      <c r="AD36" t="s">
        <v>183</v>
      </c>
      <c r="AE36" s="45">
        <v>0.2881542699724518</v>
      </c>
      <c r="AF36" s="44">
        <v>329</v>
      </c>
      <c r="AG36">
        <v>5227270</v>
      </c>
      <c r="AH36">
        <v>5227271</v>
      </c>
      <c r="AI36" t="s">
        <v>183</v>
      </c>
      <c r="AJ36" s="46">
        <f>AF36/11719</f>
        <v>2.8074067753221264E-2</v>
      </c>
      <c r="AK36" s="44">
        <v>354</v>
      </c>
      <c r="AL36">
        <v>131387311</v>
      </c>
      <c r="AM36">
        <v>131387312</v>
      </c>
      <c r="AN36" t="s">
        <v>193</v>
      </c>
      <c r="AO36" s="46">
        <f>AK36/25112</f>
        <v>1.4096846129340554E-2</v>
      </c>
      <c r="AP36" s="44">
        <v>197</v>
      </c>
      <c r="AQ36">
        <v>32228428</v>
      </c>
      <c r="AR36">
        <v>32228429</v>
      </c>
      <c r="AS36" t="s">
        <v>180</v>
      </c>
      <c r="AT36" s="46">
        <f>AP36/5653</f>
        <v>3.4848752874579871E-2</v>
      </c>
      <c r="AU36" s="44">
        <v>126</v>
      </c>
      <c r="AV36">
        <v>99731541</v>
      </c>
      <c r="AW36">
        <v>99731542</v>
      </c>
      <c r="AX36" t="s">
        <v>181</v>
      </c>
      <c r="AY36" s="46">
        <f>AU36/11707</f>
        <v>1.0762791492269582E-2</v>
      </c>
      <c r="AZ36" s="44">
        <v>18</v>
      </c>
      <c r="BA36">
        <v>43704099</v>
      </c>
      <c r="BB36">
        <v>43704100</v>
      </c>
      <c r="BC36" t="s">
        <v>190</v>
      </c>
      <c r="BD36" s="46">
        <f>AZ36/524</f>
        <v>3.4351145038167941E-2</v>
      </c>
      <c r="BE36" s="44">
        <v>131</v>
      </c>
      <c r="BF36">
        <v>43769533</v>
      </c>
      <c r="BG36">
        <v>43769534</v>
      </c>
      <c r="BH36" t="s">
        <v>236</v>
      </c>
      <c r="BI36" s="46">
        <f>BE36/2941</f>
        <v>4.4542672560353623E-2</v>
      </c>
    </row>
    <row r="37" spans="2:61">
      <c r="B37" s="44">
        <v>85</v>
      </c>
      <c r="C37">
        <v>23694452</v>
      </c>
      <c r="D37">
        <v>23694453</v>
      </c>
      <c r="E37" t="s">
        <v>189</v>
      </c>
      <c r="F37" s="46">
        <v>1.24E-2</v>
      </c>
      <c r="G37" s="44">
        <v>125</v>
      </c>
      <c r="H37">
        <v>3669805</v>
      </c>
      <c r="I37">
        <v>3669806</v>
      </c>
      <c r="J37" t="s">
        <v>181</v>
      </c>
      <c r="K37" s="46">
        <v>1.8422991893883568E-2</v>
      </c>
      <c r="L37" s="44">
        <v>69</v>
      </c>
      <c r="M37">
        <v>171540146</v>
      </c>
      <c r="N37">
        <v>171539994</v>
      </c>
      <c r="O37" t="s">
        <v>183</v>
      </c>
      <c r="P37" s="46">
        <v>4.7688160895708069E-3</v>
      </c>
      <c r="Q37" s="44">
        <v>24</v>
      </c>
      <c r="R37">
        <v>53618536</v>
      </c>
      <c r="S37">
        <v>53618537</v>
      </c>
      <c r="T37" t="s">
        <v>180</v>
      </c>
      <c r="U37" s="46">
        <v>1.9591836734693877E-2</v>
      </c>
      <c r="V37" s="44">
        <v>849</v>
      </c>
      <c r="W37">
        <v>24841158</v>
      </c>
      <c r="X37">
        <v>24841159</v>
      </c>
      <c r="Y37" t="s">
        <v>193</v>
      </c>
      <c r="Z37" s="46">
        <v>0.16569086651053863</v>
      </c>
      <c r="AA37" s="44">
        <v>32</v>
      </c>
      <c r="AB37">
        <v>68160017</v>
      </c>
      <c r="AC37">
        <v>68160018</v>
      </c>
      <c r="AD37" t="s">
        <v>194</v>
      </c>
      <c r="AE37" s="46">
        <v>1.7630853994490357E-2</v>
      </c>
      <c r="AF37" s="44">
        <v>189</v>
      </c>
      <c r="AG37">
        <v>5227270</v>
      </c>
      <c r="AH37">
        <v>5227271</v>
      </c>
      <c r="AI37" t="s">
        <v>234</v>
      </c>
      <c r="AJ37" s="46">
        <f t="shared" ref="AJ37:AJ40" si="28">AF37/11719</f>
        <v>1.6127655943339876E-2</v>
      </c>
      <c r="AK37" s="44">
        <v>255</v>
      </c>
      <c r="AL37">
        <v>131387312</v>
      </c>
      <c r="AM37">
        <v>131387313</v>
      </c>
      <c r="AN37" t="s">
        <v>180</v>
      </c>
      <c r="AO37" s="46">
        <f t="shared" ref="AO37:AO40" si="29">AK37/25112</f>
        <v>1.015450780503345E-2</v>
      </c>
      <c r="AP37" s="44">
        <v>78</v>
      </c>
      <c r="AQ37">
        <v>32228429</v>
      </c>
      <c r="AR37">
        <v>32228430</v>
      </c>
      <c r="AS37" t="s">
        <v>181</v>
      </c>
      <c r="AT37" s="46">
        <f t="shared" ref="AT37:AT40" si="30">AP37/5653</f>
        <v>1.3797983371661065E-2</v>
      </c>
      <c r="AU37" s="44">
        <v>111</v>
      </c>
      <c r="AV37">
        <v>99731540</v>
      </c>
      <c r="AW37">
        <v>99731541</v>
      </c>
      <c r="AX37" t="s">
        <v>180</v>
      </c>
      <c r="AY37" s="46">
        <f t="shared" ref="AY37:AY40" si="31">AU37/11707</f>
        <v>9.4815067908089173E-3</v>
      </c>
      <c r="AZ37" s="44">
        <v>14</v>
      </c>
      <c r="BA37">
        <v>43704088</v>
      </c>
      <c r="BB37">
        <v>43704233</v>
      </c>
      <c r="BC37" t="s">
        <v>247</v>
      </c>
      <c r="BD37" s="46">
        <f t="shared" ref="BD37:BD40" si="32">AZ37/524</f>
        <v>2.6717557251908396E-2</v>
      </c>
      <c r="BE37" s="44">
        <v>86</v>
      </c>
      <c r="BF37">
        <v>43769532</v>
      </c>
      <c r="BG37">
        <v>43769533</v>
      </c>
      <c r="BH37" t="s">
        <v>248</v>
      </c>
      <c r="BI37" s="46">
        <f t="shared" ref="BI37:BI40" si="33">BE37/2941</f>
        <v>2.9241754505270317E-2</v>
      </c>
    </row>
    <row r="38" spans="2:61">
      <c r="B38" s="44">
        <v>60</v>
      </c>
      <c r="C38">
        <v>23694453</v>
      </c>
      <c r="D38">
        <v>23694454</v>
      </c>
      <c r="E38" t="s">
        <v>180</v>
      </c>
      <c r="F38" s="46">
        <v>8.8000000000000005E-3</v>
      </c>
      <c r="G38" s="44">
        <v>102</v>
      </c>
      <c r="H38">
        <v>3669803</v>
      </c>
      <c r="I38">
        <v>3669804</v>
      </c>
      <c r="J38" t="s">
        <v>183</v>
      </c>
      <c r="K38" s="46">
        <v>1.5033161385408991E-2</v>
      </c>
      <c r="L38" s="44">
        <v>68</v>
      </c>
      <c r="M38">
        <v>171540146</v>
      </c>
      <c r="N38">
        <v>171540003</v>
      </c>
      <c r="O38" t="s">
        <v>235</v>
      </c>
      <c r="P38" s="46">
        <v>4.6997028129103597E-3</v>
      </c>
      <c r="Q38" s="44">
        <v>23</v>
      </c>
      <c r="R38">
        <v>53618536</v>
      </c>
      <c r="S38">
        <v>53618537</v>
      </c>
      <c r="T38" t="s">
        <v>189</v>
      </c>
      <c r="U38" s="46">
        <v>1.8775510204081632E-2</v>
      </c>
      <c r="V38" s="44">
        <v>231</v>
      </c>
      <c r="W38">
        <v>24841159</v>
      </c>
      <c r="X38">
        <v>24841160</v>
      </c>
      <c r="Y38" t="s">
        <v>180</v>
      </c>
      <c r="Z38" s="46">
        <v>4.5081967213114756E-2</v>
      </c>
      <c r="AA38" s="44">
        <v>29</v>
      </c>
      <c r="AB38">
        <v>68160022</v>
      </c>
      <c r="AC38">
        <v>68160023</v>
      </c>
      <c r="AD38" t="s">
        <v>249</v>
      </c>
      <c r="AE38" s="46">
        <v>1.5977961432506887E-2</v>
      </c>
      <c r="AF38" s="44">
        <v>118</v>
      </c>
      <c r="AG38">
        <v>5227265</v>
      </c>
      <c r="AH38">
        <v>5227266</v>
      </c>
      <c r="AI38" t="s">
        <v>187</v>
      </c>
      <c r="AJ38" s="46">
        <f t="shared" si="28"/>
        <v>1.0069118525471456E-2</v>
      </c>
      <c r="AK38" s="44">
        <v>249</v>
      </c>
      <c r="AL38">
        <v>131387309</v>
      </c>
      <c r="AM38">
        <v>131387310</v>
      </c>
      <c r="AN38" t="s">
        <v>250</v>
      </c>
      <c r="AO38" s="46">
        <f t="shared" si="29"/>
        <v>9.9155782096208983E-3</v>
      </c>
      <c r="AP38" s="44">
        <v>49</v>
      </c>
      <c r="AQ38">
        <v>32228427</v>
      </c>
      <c r="AR38">
        <v>32228428</v>
      </c>
      <c r="AS38" t="s">
        <v>182</v>
      </c>
      <c r="AT38" s="46">
        <f t="shared" si="30"/>
        <v>8.6679639129665659E-3</v>
      </c>
      <c r="AU38" s="44">
        <v>100</v>
      </c>
      <c r="AV38">
        <v>99731540</v>
      </c>
      <c r="AW38">
        <v>99731541</v>
      </c>
      <c r="AX38" t="s">
        <v>181</v>
      </c>
      <c r="AY38" s="46">
        <f t="shared" si="31"/>
        <v>8.5418980097377636E-3</v>
      </c>
      <c r="AZ38" s="44">
        <v>10</v>
      </c>
      <c r="BA38">
        <v>43704099</v>
      </c>
      <c r="BB38">
        <v>43704100</v>
      </c>
      <c r="BC38" t="s">
        <v>180</v>
      </c>
      <c r="BD38" s="46">
        <f t="shared" si="32"/>
        <v>1.9083969465648856E-2</v>
      </c>
      <c r="BE38" s="44">
        <v>79</v>
      </c>
      <c r="BF38">
        <v>43769536</v>
      </c>
      <c r="BG38">
        <v>43769537</v>
      </c>
      <c r="BH38" t="s">
        <v>182</v>
      </c>
      <c r="BI38" s="46">
        <f t="shared" si="33"/>
        <v>2.6861611696701801E-2</v>
      </c>
    </row>
    <row r="39" spans="2:61">
      <c r="B39" s="44">
        <v>59</v>
      </c>
      <c r="C39">
        <v>23694451</v>
      </c>
      <c r="D39">
        <v>23694452</v>
      </c>
      <c r="E39" t="s">
        <v>181</v>
      </c>
      <c r="F39" s="46">
        <v>8.6E-3</v>
      </c>
      <c r="G39" s="44">
        <v>92</v>
      </c>
      <c r="H39">
        <v>3669809</v>
      </c>
      <c r="I39">
        <v>3669810</v>
      </c>
      <c r="J39" t="s">
        <v>184</v>
      </c>
      <c r="K39" s="46">
        <v>1.3559322033898305E-2</v>
      </c>
      <c r="L39" s="44">
        <v>68</v>
      </c>
      <c r="M39">
        <v>171540146</v>
      </c>
      <c r="N39">
        <v>171540002</v>
      </c>
      <c r="O39" t="s">
        <v>184</v>
      </c>
      <c r="P39" s="46">
        <v>4.6997028129103597E-3</v>
      </c>
      <c r="Q39" s="44">
        <v>21</v>
      </c>
      <c r="R39">
        <v>53618536</v>
      </c>
      <c r="S39">
        <v>53618537</v>
      </c>
      <c r="T39" t="s">
        <v>229</v>
      </c>
      <c r="U39" s="46">
        <v>1.7142857142857144E-2</v>
      </c>
      <c r="V39" s="44">
        <v>99</v>
      </c>
      <c r="W39">
        <v>24841158</v>
      </c>
      <c r="X39">
        <v>24841159</v>
      </c>
      <c r="Y39" t="s">
        <v>194</v>
      </c>
      <c r="Z39" s="46">
        <v>1.9320843091334895E-2</v>
      </c>
      <c r="AA39" s="44">
        <v>28</v>
      </c>
      <c r="AB39">
        <v>68160017</v>
      </c>
      <c r="AC39">
        <v>68160018</v>
      </c>
      <c r="AD39" t="s">
        <v>251</v>
      </c>
      <c r="AE39" s="46">
        <v>1.5426997245179064E-2</v>
      </c>
      <c r="AF39" s="44">
        <v>104</v>
      </c>
      <c r="AG39">
        <v>5227266</v>
      </c>
      <c r="AH39">
        <v>5227267</v>
      </c>
      <c r="AI39" t="s">
        <v>184</v>
      </c>
      <c r="AJ39" s="46">
        <f t="shared" si="28"/>
        <v>8.8744773444833173E-3</v>
      </c>
      <c r="AK39" s="44">
        <v>181</v>
      </c>
      <c r="AL39">
        <v>131387314</v>
      </c>
      <c r="AM39">
        <v>131387315</v>
      </c>
      <c r="AN39" t="s">
        <v>184</v>
      </c>
      <c r="AO39" s="46">
        <f t="shared" si="29"/>
        <v>7.2077094616119783E-3</v>
      </c>
      <c r="AP39" s="44">
        <v>43</v>
      </c>
      <c r="AQ39">
        <v>32228429</v>
      </c>
      <c r="AR39">
        <v>32228430</v>
      </c>
      <c r="AS39" t="s">
        <v>252</v>
      </c>
      <c r="AT39" s="46">
        <f t="shared" si="30"/>
        <v>7.6065805766849463E-3</v>
      </c>
      <c r="AU39" s="44">
        <v>82</v>
      </c>
      <c r="AV39">
        <v>99731539</v>
      </c>
      <c r="AW39">
        <v>99731540</v>
      </c>
      <c r="AX39" t="s">
        <v>183</v>
      </c>
      <c r="AY39" s="46">
        <f t="shared" si="31"/>
        <v>7.0043563679849661E-3</v>
      </c>
      <c r="AZ39" s="44">
        <v>10</v>
      </c>
      <c r="BA39">
        <v>43704088</v>
      </c>
      <c r="BB39">
        <v>43704224</v>
      </c>
      <c r="BC39" t="s">
        <v>191</v>
      </c>
      <c r="BD39" s="46">
        <f t="shared" si="32"/>
        <v>1.9083969465648856E-2</v>
      </c>
      <c r="BE39" s="44">
        <v>60</v>
      </c>
      <c r="BF39">
        <v>43769534</v>
      </c>
      <c r="BG39">
        <v>43769535</v>
      </c>
      <c r="BH39" t="s">
        <v>253</v>
      </c>
      <c r="BI39" s="46">
        <f t="shared" si="33"/>
        <v>2.0401224073444406E-2</v>
      </c>
    </row>
    <row r="40" spans="2:61">
      <c r="B40" s="47">
        <v>57</v>
      </c>
      <c r="C40" s="48">
        <v>23694446</v>
      </c>
      <c r="D40" s="48">
        <v>23694521</v>
      </c>
      <c r="E40" s="48" t="s">
        <v>230</v>
      </c>
      <c r="F40" s="49">
        <v>8.3000000000000001E-3</v>
      </c>
      <c r="G40" s="47">
        <v>91</v>
      </c>
      <c r="H40" s="48">
        <v>3669808</v>
      </c>
      <c r="I40" s="48">
        <v>3669809</v>
      </c>
      <c r="J40" s="48" t="s">
        <v>207</v>
      </c>
      <c r="K40" s="49">
        <v>1.3411938098747236E-2</v>
      </c>
      <c r="L40" s="47">
        <v>67</v>
      </c>
      <c r="M40" s="48">
        <v>171540146</v>
      </c>
      <c r="N40" s="48">
        <v>171540001</v>
      </c>
      <c r="O40" s="48" t="s">
        <v>183</v>
      </c>
      <c r="P40" s="49">
        <v>4.6305895362499135E-3</v>
      </c>
      <c r="Q40" s="47">
        <v>19</v>
      </c>
      <c r="R40" s="48">
        <v>53618518</v>
      </c>
      <c r="S40" s="48">
        <v>53618557</v>
      </c>
      <c r="T40" s="48" t="s">
        <v>186</v>
      </c>
      <c r="U40" s="49">
        <v>1.5510204081632653E-2</v>
      </c>
      <c r="V40" s="47">
        <v>56</v>
      </c>
      <c r="W40" s="48">
        <v>24841156</v>
      </c>
      <c r="X40" s="48">
        <v>24841157</v>
      </c>
      <c r="Y40" s="48" t="s">
        <v>242</v>
      </c>
      <c r="Z40" s="49">
        <v>1.092896174863388E-2</v>
      </c>
      <c r="AA40" s="47">
        <v>24</v>
      </c>
      <c r="AB40" s="48">
        <v>68160020</v>
      </c>
      <c r="AC40" s="48">
        <v>68160021</v>
      </c>
      <c r="AD40" s="48" t="s">
        <v>254</v>
      </c>
      <c r="AE40" s="49">
        <v>1.3223140495867768E-2</v>
      </c>
      <c r="AF40" s="47">
        <v>98</v>
      </c>
      <c r="AG40" s="48">
        <v>5227270</v>
      </c>
      <c r="AH40" s="48">
        <v>5227271</v>
      </c>
      <c r="AI40" s="48" t="s">
        <v>191</v>
      </c>
      <c r="AJ40" s="49">
        <f t="shared" si="28"/>
        <v>8.3624882669169724E-3</v>
      </c>
      <c r="AK40" s="47">
        <v>147</v>
      </c>
      <c r="AL40" s="48">
        <v>131387311</v>
      </c>
      <c r="AM40" s="48">
        <v>131387312</v>
      </c>
      <c r="AN40" s="48" t="s">
        <v>183</v>
      </c>
      <c r="AO40" s="49">
        <f t="shared" si="29"/>
        <v>5.8537750876075179E-3</v>
      </c>
      <c r="AP40" s="47">
        <v>42</v>
      </c>
      <c r="AQ40" s="48">
        <v>32228429</v>
      </c>
      <c r="AR40" s="48">
        <v>32228430</v>
      </c>
      <c r="AS40" s="48" t="s">
        <v>184</v>
      </c>
      <c r="AT40" s="49">
        <f t="shared" si="30"/>
        <v>7.429683353971343E-3</v>
      </c>
      <c r="AU40" s="47">
        <v>82</v>
      </c>
      <c r="AV40" s="48">
        <v>99731538</v>
      </c>
      <c r="AW40" s="48">
        <v>99731539</v>
      </c>
      <c r="AX40" s="48" t="s">
        <v>180</v>
      </c>
      <c r="AY40" s="49">
        <f t="shared" si="31"/>
        <v>7.0043563679849661E-3</v>
      </c>
      <c r="AZ40" s="47">
        <v>10</v>
      </c>
      <c r="BA40" s="48">
        <v>43704086</v>
      </c>
      <c r="BB40" s="48">
        <v>43704199</v>
      </c>
      <c r="BC40" s="48" t="s">
        <v>255</v>
      </c>
      <c r="BD40" s="49">
        <f t="shared" si="32"/>
        <v>1.9083969465648856E-2</v>
      </c>
      <c r="BE40" s="47">
        <v>42</v>
      </c>
      <c r="BF40" s="48">
        <v>43769535</v>
      </c>
      <c r="BG40" s="48">
        <v>43769536</v>
      </c>
      <c r="BH40" s="48" t="s">
        <v>197</v>
      </c>
      <c r="BI40" s="49">
        <f t="shared" si="33"/>
        <v>1.4280856851411085E-2</v>
      </c>
    </row>
    <row r="41" spans="2:61">
      <c r="G41" s="39"/>
      <c r="H41" s="40">
        <v>3669807</v>
      </c>
      <c r="I41" s="40"/>
      <c r="J41" s="40"/>
      <c r="K41" s="42" t="s">
        <v>256</v>
      </c>
      <c r="L41" s="39"/>
      <c r="M41" s="40">
        <v>171540052</v>
      </c>
      <c r="N41" s="40"/>
      <c r="O41" s="40"/>
      <c r="P41" s="42" t="s">
        <v>256</v>
      </c>
      <c r="Q41" s="39"/>
      <c r="R41" s="40">
        <v>53618538</v>
      </c>
      <c r="S41" s="40"/>
      <c r="T41" s="40"/>
      <c r="U41" s="42" t="s">
        <v>257</v>
      </c>
      <c r="Z41" s="6"/>
      <c r="AE41" s="6"/>
      <c r="AF41" s="39"/>
      <c r="AG41" s="40"/>
      <c r="AH41" s="40"/>
      <c r="AI41" s="40"/>
      <c r="AJ41" s="42" t="s">
        <v>256</v>
      </c>
      <c r="AO41" s="6"/>
      <c r="AT41" s="6"/>
      <c r="AY41" s="6"/>
      <c r="AZ41" s="39"/>
      <c r="BA41" s="40"/>
      <c r="BB41" s="40"/>
      <c r="BC41" s="40"/>
      <c r="BD41" s="42" t="s">
        <v>257</v>
      </c>
      <c r="BI41" s="6"/>
    </row>
    <row r="42" spans="2:61">
      <c r="G42" s="44">
        <v>445</v>
      </c>
      <c r="H42">
        <v>3669803</v>
      </c>
      <c r="I42">
        <v>3669804</v>
      </c>
      <c r="J42" t="s">
        <v>183</v>
      </c>
      <c r="K42" s="45">
        <v>0.11946308724832215</v>
      </c>
      <c r="L42" s="44">
        <v>115</v>
      </c>
      <c r="M42">
        <v>171540146</v>
      </c>
      <c r="N42">
        <v>171540002</v>
      </c>
      <c r="O42" t="s">
        <v>184</v>
      </c>
      <c r="P42" s="46">
        <v>2.1904761904761906E-2</v>
      </c>
      <c r="Q42" s="44">
        <v>118</v>
      </c>
      <c r="R42">
        <v>53618539</v>
      </c>
      <c r="S42">
        <v>53618540</v>
      </c>
      <c r="T42" t="s">
        <v>184</v>
      </c>
      <c r="U42" s="45">
        <v>0.20136518771331058</v>
      </c>
      <c r="Z42" s="6"/>
      <c r="AE42" s="6"/>
      <c r="AF42" s="44">
        <v>83</v>
      </c>
      <c r="AG42">
        <v>5227270</v>
      </c>
      <c r="AH42">
        <v>5227271</v>
      </c>
      <c r="AI42" t="s">
        <v>183</v>
      </c>
      <c r="AJ42" s="58">
        <f>AF42/2340</f>
        <v>3.5470085470085469E-2</v>
      </c>
      <c r="AO42" s="6"/>
      <c r="AT42" s="6"/>
      <c r="AY42" s="6"/>
      <c r="AZ42" s="44">
        <v>133</v>
      </c>
      <c r="BA42">
        <v>43704103</v>
      </c>
      <c r="BB42">
        <v>43704104</v>
      </c>
      <c r="BC42" t="s">
        <v>183</v>
      </c>
      <c r="BD42" s="58">
        <f>AZ42/1724</f>
        <v>7.7146171693735499E-2</v>
      </c>
      <c r="BI42" s="6"/>
    </row>
    <row r="43" spans="2:61">
      <c r="G43" s="44">
        <v>219</v>
      </c>
      <c r="H43">
        <v>3669805</v>
      </c>
      <c r="I43">
        <v>3669806</v>
      </c>
      <c r="J43" t="s">
        <v>181</v>
      </c>
      <c r="K43" s="46">
        <v>5.8791946308724835E-2</v>
      </c>
      <c r="L43" s="44">
        <v>41</v>
      </c>
      <c r="M43">
        <v>171540146</v>
      </c>
      <c r="N43">
        <v>171539995</v>
      </c>
      <c r="O43" t="s">
        <v>183</v>
      </c>
      <c r="P43" s="46">
        <v>7.8095238095238096E-3</v>
      </c>
      <c r="Q43" s="44">
        <v>40</v>
      </c>
      <c r="R43">
        <v>53618537</v>
      </c>
      <c r="S43">
        <v>53618538</v>
      </c>
      <c r="T43" t="s">
        <v>180</v>
      </c>
      <c r="U43" s="46">
        <v>6.8259385665529013E-2</v>
      </c>
      <c r="Z43" s="6"/>
      <c r="AE43" s="6"/>
      <c r="AF43" s="44">
        <v>33</v>
      </c>
      <c r="AG43">
        <v>5227269</v>
      </c>
      <c r="AH43">
        <v>5227270</v>
      </c>
      <c r="AI43" t="s">
        <v>180</v>
      </c>
      <c r="AJ43" s="58">
        <f t="shared" ref="AJ43:AJ46" si="34">AF43/2340</f>
        <v>1.4102564102564103E-2</v>
      </c>
      <c r="AO43" s="6"/>
      <c r="AT43" s="6"/>
      <c r="AY43" s="6"/>
      <c r="AZ43" s="44">
        <v>106</v>
      </c>
      <c r="BA43">
        <v>43704098</v>
      </c>
      <c r="BB43">
        <v>43704099</v>
      </c>
      <c r="BC43" t="s">
        <v>181</v>
      </c>
      <c r="BD43" s="58">
        <f t="shared" ref="BD43:BD46" si="35">AZ43/1724</f>
        <v>6.1484918793503478E-2</v>
      </c>
      <c r="BI43" s="6"/>
    </row>
    <row r="44" spans="2:61">
      <c r="G44" s="44">
        <v>65</v>
      </c>
      <c r="H44">
        <v>3669798</v>
      </c>
      <c r="I44">
        <v>3669799</v>
      </c>
      <c r="J44" t="s">
        <v>180</v>
      </c>
      <c r="K44" s="46">
        <v>1.74496644295302E-2</v>
      </c>
      <c r="L44" s="44">
        <v>31</v>
      </c>
      <c r="M44">
        <v>171540146</v>
      </c>
      <c r="N44">
        <v>171540001</v>
      </c>
      <c r="O44" t="s">
        <v>235</v>
      </c>
      <c r="P44" s="46">
        <v>5.9047619047619048E-3</v>
      </c>
      <c r="Q44" s="44">
        <v>9</v>
      </c>
      <c r="R44">
        <v>53618537</v>
      </c>
      <c r="S44">
        <v>53618538</v>
      </c>
      <c r="T44" t="s">
        <v>228</v>
      </c>
      <c r="U44" s="46">
        <v>1.5358361774744027E-2</v>
      </c>
      <c r="Z44" s="6"/>
      <c r="AE44" s="6"/>
      <c r="AF44" s="44">
        <v>29</v>
      </c>
      <c r="AG44">
        <v>5227231</v>
      </c>
      <c r="AH44">
        <v>5227283</v>
      </c>
      <c r="AI44" t="s">
        <v>183</v>
      </c>
      <c r="AJ44" s="58">
        <f t="shared" si="34"/>
        <v>1.2393162393162393E-2</v>
      </c>
      <c r="AO44" s="6"/>
      <c r="AT44" s="6"/>
      <c r="AY44" s="6"/>
      <c r="AZ44" s="44">
        <v>96</v>
      </c>
      <c r="BA44">
        <v>43704092</v>
      </c>
      <c r="BB44">
        <v>43704093</v>
      </c>
      <c r="BC44" t="s">
        <v>183</v>
      </c>
      <c r="BD44" s="58">
        <f t="shared" si="35"/>
        <v>5.5684454756380508E-2</v>
      </c>
      <c r="BI44" s="6"/>
    </row>
    <row r="45" spans="2:61">
      <c r="G45" s="44">
        <v>53</v>
      </c>
      <c r="H45">
        <v>3669807</v>
      </c>
      <c r="I45">
        <v>3669808</v>
      </c>
      <c r="J45" t="s">
        <v>207</v>
      </c>
      <c r="K45" s="46">
        <v>1.4228187919463087E-2</v>
      </c>
      <c r="L45" s="44">
        <v>29</v>
      </c>
      <c r="M45">
        <v>171540146</v>
      </c>
      <c r="N45">
        <v>171539997</v>
      </c>
      <c r="O45" t="s">
        <v>183</v>
      </c>
      <c r="P45" s="46">
        <v>5.5238095238095237E-3</v>
      </c>
      <c r="Q45" s="44">
        <v>8</v>
      </c>
      <c r="R45">
        <v>53618538</v>
      </c>
      <c r="S45">
        <v>53618539</v>
      </c>
      <c r="T45" t="s">
        <v>184</v>
      </c>
      <c r="U45" s="46">
        <v>1.3651877133105802E-2</v>
      </c>
      <c r="Z45" s="6"/>
      <c r="AE45" s="6"/>
      <c r="AF45" s="44">
        <v>28</v>
      </c>
      <c r="AG45">
        <v>5227272</v>
      </c>
      <c r="AH45">
        <v>5227273</v>
      </c>
      <c r="AI45" t="s">
        <v>183</v>
      </c>
      <c r="AJ45" s="58">
        <f t="shared" si="34"/>
        <v>1.1965811965811967E-2</v>
      </c>
      <c r="AO45" s="6"/>
      <c r="AT45" s="6"/>
      <c r="AY45" s="6"/>
      <c r="AZ45" s="44">
        <v>65</v>
      </c>
      <c r="BA45">
        <v>43704100</v>
      </c>
      <c r="BB45">
        <v>43704101</v>
      </c>
      <c r="BC45" t="s">
        <v>183</v>
      </c>
      <c r="BD45" s="58">
        <f t="shared" si="35"/>
        <v>3.7703016241299306E-2</v>
      </c>
      <c r="BI45" s="6"/>
    </row>
    <row r="46" spans="2:61">
      <c r="G46" s="47">
        <v>52</v>
      </c>
      <c r="H46" s="48">
        <v>3669806</v>
      </c>
      <c r="I46" s="48">
        <v>3669807</v>
      </c>
      <c r="J46" s="48" t="s">
        <v>183</v>
      </c>
      <c r="K46" s="49">
        <v>1.3959731543624161E-2</v>
      </c>
      <c r="L46" s="47">
        <v>27</v>
      </c>
      <c r="M46" s="48">
        <v>171540146</v>
      </c>
      <c r="N46" s="48">
        <v>171540002</v>
      </c>
      <c r="O46" s="48" t="s">
        <v>183</v>
      </c>
      <c r="P46" s="49">
        <v>5.1428571428571426E-3</v>
      </c>
      <c r="Q46" s="47">
        <v>7</v>
      </c>
      <c r="R46" s="48">
        <v>53618540</v>
      </c>
      <c r="S46" s="48">
        <v>53618541</v>
      </c>
      <c r="T46" s="48" t="s">
        <v>181</v>
      </c>
      <c r="U46" s="49">
        <v>1.1945392491467578E-2</v>
      </c>
      <c r="Z46" s="6"/>
      <c r="AE46" s="6"/>
      <c r="AF46" s="47">
        <v>26</v>
      </c>
      <c r="AG46" s="48">
        <v>5227227</v>
      </c>
      <c r="AH46" s="48">
        <v>5227285</v>
      </c>
      <c r="AI46" s="48" t="s">
        <v>258</v>
      </c>
      <c r="AJ46" s="59">
        <f t="shared" si="34"/>
        <v>1.1111111111111112E-2</v>
      </c>
      <c r="AO46" s="6"/>
      <c r="AT46" s="6"/>
      <c r="AY46" s="6"/>
      <c r="AZ46" s="47">
        <v>65</v>
      </c>
      <c r="BA46" s="48">
        <v>43704098</v>
      </c>
      <c r="BB46" s="48">
        <v>43704099</v>
      </c>
      <c r="BC46" s="48" t="s">
        <v>180</v>
      </c>
      <c r="BD46" s="59">
        <f t="shared" si="35"/>
        <v>3.7703016241299306E-2</v>
      </c>
      <c r="BI46" s="6"/>
    </row>
    <row r="47" spans="2:61">
      <c r="K47" s="6"/>
      <c r="P47" s="6"/>
      <c r="U47" s="6"/>
      <c r="Z47" s="6"/>
      <c r="AE47" s="6"/>
      <c r="AJ47" s="6"/>
      <c r="AO47" s="6"/>
      <c r="AT47" s="6"/>
      <c r="AY47" s="6"/>
      <c r="BD47" s="6"/>
      <c r="BI47" s="6"/>
    </row>
    <row r="48" spans="2:61">
      <c r="K48" s="6"/>
      <c r="P48" s="6"/>
      <c r="U48" s="6"/>
      <c r="Z48" s="6"/>
      <c r="AE48" s="6"/>
      <c r="AJ48" s="6"/>
      <c r="AO48" s="6"/>
      <c r="AT48" s="6"/>
      <c r="AY48" s="6"/>
      <c r="BD48" s="6"/>
      <c r="BI48" s="6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Raw data</vt:lpstr>
      <vt:lpstr>Figure 1d</vt:lpstr>
      <vt:lpstr>Figure 2c</vt:lpstr>
      <vt:lpstr>Figure 3a</vt:lpstr>
      <vt:lpstr>Figure 3b</vt:lpstr>
      <vt:lpstr>Figure 3d</vt:lpstr>
      <vt:lpstr>Figure 3e</vt:lpstr>
      <vt:lpstr>Figure 4a</vt:lpstr>
      <vt:lpstr>Figure 4b</vt:lpstr>
      <vt:lpstr>Figure 4d</vt:lpstr>
      <vt:lpstr>Figure 5a</vt:lpstr>
      <vt:lpstr>Figure 5c</vt:lpstr>
      <vt:lpstr>Figure S1b</vt:lpstr>
      <vt:lpstr>Figure S2b</vt:lpstr>
      <vt:lpstr>Figure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2022-09-04T14:13:01Z</dcterms:created>
  <dcterms:modified xsi:type="dcterms:W3CDTF">2022-09-06T12:04:27Z</dcterms:modified>
</cp:coreProperties>
</file>