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nku\Dropbox (HMS)\APP paper\Nature Communications version\Supplemental Tables_NC\"/>
    </mc:Choice>
  </mc:AlternateContent>
  <xr:revisionPtr revIDLastSave="0" documentId="13_ncr:1_{7965A9D4-5DFB-4D93-B18A-C58ECFD037D3}" xr6:coauthVersionLast="47" xr6:coauthVersionMax="47" xr10:uidLastSave="{00000000-0000-0000-0000-000000000000}"/>
  <bookViews>
    <workbookView xWindow="-90" yWindow="-90" windowWidth="19380" windowHeight="10380" xr2:uid="{60D80C23-D488-42ED-A7BA-DED3DA3CAFF2}"/>
  </bookViews>
  <sheets>
    <sheet name="TOMAHAQ REFERENCE PEPTID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5" i="1" l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5" i="1"/>
  <c r="G16" i="1"/>
  <c r="G14" i="1"/>
  <c r="G13" i="1"/>
  <c r="G12" i="1"/>
  <c r="G8" i="1"/>
  <c r="G7" i="1"/>
  <c r="G6" i="1"/>
  <c r="G4" i="1"/>
  <c r="G10" i="1"/>
  <c r="G9" i="1"/>
  <c r="G5" i="1"/>
  <c r="G11" i="1"/>
  <c r="G3" i="1"/>
</calcChain>
</file>

<file path=xl/sharedStrings.xml><?xml version="1.0" encoding="utf-8"?>
<sst xmlns="http://schemas.openxmlformats.org/spreadsheetml/2006/main" count="312" uniqueCount="153">
  <si>
    <t>THPHFVIPYR</t>
  </si>
  <si>
    <t>VPTTAASTPDAVDK</t>
  </si>
  <si>
    <t>WYFDVTEGK</t>
  </si>
  <si>
    <t>TTQEPLAR</t>
  </si>
  <si>
    <t>LPTTAASTPDAVDK</t>
  </si>
  <si>
    <t>YLETPGDENEHAHFQK</t>
  </si>
  <si>
    <t>VESLEQEAANER</t>
  </si>
  <si>
    <t>TEEISEVK</t>
  </si>
  <si>
    <t>QYTSIHHGVVEVDAAVTPEER</t>
  </si>
  <si>
    <t>DAEFR</t>
  </si>
  <si>
    <t>HDSGYEVHHQK</t>
  </si>
  <si>
    <t>LVFFAEDVGSNK</t>
  </si>
  <si>
    <t>EVCSEQAETGPCR</t>
  </si>
  <si>
    <t>CAPFFYGGCGGNR</t>
  </si>
  <si>
    <t>NNFDTEEYCMAVCGSAIPTTAASTPDAVDK</t>
  </si>
  <si>
    <t>NNFDTEEYCMAVCGSAMSQSLLK</t>
  </si>
  <si>
    <t>ISYGNDALMPSLTETK</t>
  </si>
  <si>
    <t>MQQNGYENPTYK</t>
  </si>
  <si>
    <t>MDAEFR</t>
  </si>
  <si>
    <t>GAIIGLMVGG</t>
  </si>
  <si>
    <t>GAIIGLMVGGVV</t>
  </si>
  <si>
    <t>GAIIGLMVGGVVIA</t>
  </si>
  <si>
    <t>GAIIGLMVGGVVIAT</t>
  </si>
  <si>
    <t>Sequence</t>
  </si>
  <si>
    <t>TEEISEVNLDAEFR</t>
  </si>
  <si>
    <t>TEEISEVNL</t>
  </si>
  <si>
    <t>QYT{pS}IHHGVVEVDAAVTPEER</t>
  </si>
  <si>
    <t>QYTSIHHGVVEVDAAV{pT}PEER</t>
  </si>
  <si>
    <t>QYT{pS}IHHGVVEVDAAV{pT}PEER</t>
  </si>
  <si>
    <t>MQQNGYENPT{pY}K</t>
  </si>
  <si>
    <t>FFEQMQN</t>
  </si>
  <si>
    <t>GAIIGLMVGGV</t>
  </si>
  <si>
    <t>GAIIGLMVG</t>
  </si>
  <si>
    <t>GAIIGL</t>
  </si>
  <si>
    <t>Note</t>
  </si>
  <si>
    <t>107-116</t>
  </si>
  <si>
    <t>APP770 (P05067-1)</t>
  </si>
  <si>
    <t>APP695 (P05067-4)</t>
  </si>
  <si>
    <t>APP770 (P05067-1), APP751 (P05067-8)</t>
  </si>
  <si>
    <t>307-315</t>
  </si>
  <si>
    <t>289-301</t>
  </si>
  <si>
    <t>316-328</t>
  </si>
  <si>
    <t>289-302 (APP695)</t>
  </si>
  <si>
    <t>APP751 (P05067-8)</t>
  </si>
  <si>
    <t>Length</t>
  </si>
  <si>
    <t>Isoform-specific (Uniprot identifier)</t>
  </si>
  <si>
    <t>672-676</t>
  </si>
  <si>
    <t>Wild-type APP</t>
  </si>
  <si>
    <t>ID</t>
  </si>
  <si>
    <t>Transmembrane</t>
  </si>
  <si>
    <t>Region</t>
  </si>
  <si>
    <t>E1</t>
  </si>
  <si>
    <t>E2</t>
  </si>
  <si>
    <t>KPI</t>
  </si>
  <si>
    <t>KPI/OX2</t>
  </si>
  <si>
    <t>OX2</t>
  </si>
  <si>
    <t>KPI/E2</t>
  </si>
  <si>
    <t>OX2/E2</t>
  </si>
  <si>
    <t>AICD</t>
  </si>
  <si>
    <t>Position**</t>
  </si>
  <si>
    <t>JM</t>
  </si>
  <si>
    <t>E01</t>
  </si>
  <si>
    <t>E06</t>
  </si>
  <si>
    <t>E03</t>
  </si>
  <si>
    <t>E07</t>
  </si>
  <si>
    <t>E08</t>
  </si>
  <si>
    <t>E09</t>
  </si>
  <si>
    <t>E04</t>
  </si>
  <si>
    <t>E05</t>
  </si>
  <si>
    <t>E02</t>
  </si>
  <si>
    <t>E10</t>
  </si>
  <si>
    <t>E11</t>
  </si>
  <si>
    <t>E12</t>
  </si>
  <si>
    <t>E14</t>
  </si>
  <si>
    <t>E13</t>
  </si>
  <si>
    <t>E15</t>
  </si>
  <si>
    <t>E16</t>
  </si>
  <si>
    <t>E17</t>
  </si>
  <si>
    <t>E18</t>
  </si>
  <si>
    <t>M19</t>
  </si>
  <si>
    <t>M20</t>
  </si>
  <si>
    <t>M21</t>
  </si>
  <si>
    <t>M22</t>
  </si>
  <si>
    <t>M23</t>
  </si>
  <si>
    <t>M24</t>
  </si>
  <si>
    <t>M25</t>
  </si>
  <si>
    <t>M26</t>
  </si>
  <si>
    <t>C28</t>
  </si>
  <si>
    <t>C29</t>
  </si>
  <si>
    <t>C30</t>
  </si>
  <si>
    <t>C31</t>
  </si>
  <si>
    <t>C32</t>
  </si>
  <si>
    <t>C33</t>
  </si>
  <si>
    <t>C34</t>
  </si>
  <si>
    <t>* KPI: Kunitz type protease inhibitor domain, JM: juxtamembrane, TM: transmembrane, AICD: APP intracellular domain</t>
  </si>
  <si>
    <t>Extracellular</t>
  </si>
  <si>
    <t>Cytosolic</t>
  </si>
  <si>
    <t>Domain*</t>
  </si>
  <si>
    <t>Type</t>
  </si>
  <si>
    <t>Tryptic</t>
  </si>
  <si>
    <r>
      <t>JM (A</t>
    </r>
    <r>
      <rPr>
        <sz val="10.5"/>
        <color theme="1"/>
        <rFont val="Symbol"/>
        <family val="1"/>
        <charset val="2"/>
      </rPr>
      <t>b</t>
    </r>
    <r>
      <rPr>
        <sz val="10.5"/>
        <color theme="1"/>
        <rFont val="Arial"/>
        <family val="2"/>
      </rPr>
      <t>)</t>
    </r>
  </si>
  <si>
    <r>
      <t>TM (A</t>
    </r>
    <r>
      <rPr>
        <sz val="10.5"/>
        <color theme="1"/>
        <rFont val="Symbol"/>
        <family val="1"/>
        <charset val="2"/>
      </rPr>
      <t>b</t>
    </r>
    <r>
      <rPr>
        <sz val="10.5"/>
        <color theme="1"/>
        <rFont val="Arial"/>
        <family val="2"/>
      </rPr>
      <t>)</t>
    </r>
  </si>
  <si>
    <r>
      <t>Half-tryptic/</t>
    </r>
    <r>
      <rPr>
        <sz val="10.5"/>
        <color theme="1"/>
        <rFont val="Symbol"/>
        <family val="1"/>
        <charset val="2"/>
      </rPr>
      <t>b</t>
    </r>
    <r>
      <rPr>
        <sz val="10.5"/>
        <color theme="1"/>
        <rFont val="Arial"/>
        <family val="2"/>
      </rPr>
      <t>-secretase</t>
    </r>
  </si>
  <si>
    <r>
      <rPr>
        <sz val="10.5"/>
        <color theme="1"/>
        <rFont val="Symbol"/>
        <family val="1"/>
        <charset val="2"/>
      </rPr>
      <t>b</t>
    </r>
    <r>
      <rPr>
        <sz val="10.5"/>
        <color theme="1"/>
        <rFont val="Arial"/>
        <family val="2"/>
      </rPr>
      <t>-secretase/half-tryptic</t>
    </r>
  </si>
  <si>
    <r>
      <t>Half-tryptic/</t>
    </r>
    <r>
      <rPr>
        <sz val="10.5"/>
        <color theme="1"/>
        <rFont val="Symbol"/>
        <family val="1"/>
        <charset val="2"/>
      </rPr>
      <t>g</t>
    </r>
    <r>
      <rPr>
        <sz val="10.5"/>
        <color theme="1"/>
        <rFont val="Arial"/>
        <family val="2"/>
      </rPr>
      <t>-secretase</t>
    </r>
  </si>
  <si>
    <r>
      <t>A</t>
    </r>
    <r>
      <rPr>
        <sz val="10.5"/>
        <color theme="1"/>
        <rFont val="Symbol"/>
        <family val="1"/>
        <charset val="2"/>
      </rPr>
      <t>b</t>
    </r>
    <r>
      <rPr>
        <vertAlign val="subscript"/>
        <sz val="10.5"/>
        <color theme="1"/>
        <rFont val="Arial"/>
        <family val="2"/>
      </rPr>
      <t>29-34</t>
    </r>
  </si>
  <si>
    <r>
      <t>A</t>
    </r>
    <r>
      <rPr>
        <sz val="10.5"/>
        <color theme="1"/>
        <rFont val="Symbol"/>
        <family val="1"/>
        <charset val="2"/>
      </rPr>
      <t>b</t>
    </r>
    <r>
      <rPr>
        <vertAlign val="subscript"/>
        <sz val="10.5"/>
        <color theme="1"/>
        <rFont val="Arial"/>
        <family val="2"/>
      </rPr>
      <t>29-37</t>
    </r>
  </si>
  <si>
    <r>
      <t>A</t>
    </r>
    <r>
      <rPr>
        <sz val="10.5"/>
        <color theme="1"/>
        <rFont val="Symbol"/>
        <family val="1"/>
        <charset val="2"/>
      </rPr>
      <t>b</t>
    </r>
    <r>
      <rPr>
        <vertAlign val="subscript"/>
        <sz val="10.5"/>
        <color theme="1"/>
        <rFont val="Arial"/>
        <family val="2"/>
      </rPr>
      <t>29-38</t>
    </r>
    <r>
      <rPr>
        <sz val="11"/>
        <color theme="1"/>
        <rFont val="Calibri"/>
        <family val="2"/>
        <scheme val="minor"/>
      </rPr>
      <t/>
    </r>
  </si>
  <si>
    <r>
      <t>A</t>
    </r>
    <r>
      <rPr>
        <sz val="10.5"/>
        <color theme="1"/>
        <rFont val="Symbol"/>
        <family val="1"/>
        <charset val="2"/>
      </rPr>
      <t>b</t>
    </r>
    <r>
      <rPr>
        <vertAlign val="subscript"/>
        <sz val="10.5"/>
        <color theme="1"/>
        <rFont val="Arial"/>
        <family val="2"/>
      </rPr>
      <t>29-39</t>
    </r>
    <r>
      <rPr>
        <sz val="11"/>
        <color theme="1"/>
        <rFont val="Calibri"/>
        <family val="2"/>
        <scheme val="minor"/>
      </rPr>
      <t/>
    </r>
  </si>
  <si>
    <r>
      <t>A</t>
    </r>
    <r>
      <rPr>
        <sz val="10.5"/>
        <color theme="1"/>
        <rFont val="Symbol"/>
        <family val="1"/>
        <charset val="2"/>
      </rPr>
      <t>b</t>
    </r>
    <r>
      <rPr>
        <vertAlign val="subscript"/>
        <sz val="10.5"/>
        <color theme="1"/>
        <rFont val="Arial"/>
        <family val="2"/>
      </rPr>
      <t>29-40</t>
    </r>
    <r>
      <rPr>
        <sz val="11"/>
        <color theme="1"/>
        <rFont val="Calibri"/>
        <family val="2"/>
        <scheme val="minor"/>
      </rPr>
      <t/>
    </r>
  </si>
  <si>
    <r>
      <t>A</t>
    </r>
    <r>
      <rPr>
        <sz val="10.5"/>
        <color theme="1"/>
        <rFont val="Symbol"/>
        <family val="1"/>
        <charset val="2"/>
      </rPr>
      <t>b</t>
    </r>
    <r>
      <rPr>
        <vertAlign val="subscript"/>
        <sz val="10.5"/>
        <color theme="1"/>
        <rFont val="Arial"/>
        <family val="2"/>
      </rPr>
      <t>29-42</t>
    </r>
  </si>
  <si>
    <r>
      <t>A</t>
    </r>
    <r>
      <rPr>
        <sz val="10.5"/>
        <color theme="1"/>
        <rFont val="Symbol"/>
        <family val="1"/>
        <charset val="2"/>
      </rPr>
      <t>b</t>
    </r>
    <r>
      <rPr>
        <vertAlign val="subscript"/>
        <sz val="10.5"/>
        <color theme="1"/>
        <rFont val="Arial"/>
        <family val="2"/>
      </rPr>
      <t>29-43</t>
    </r>
  </si>
  <si>
    <t>CV</t>
  </si>
  <si>
    <t>z</t>
  </si>
  <si>
    <t>Trigger</t>
  </si>
  <si>
    <t>Target</t>
  </si>
  <si>
    <t>Sw mutant</t>
  </si>
  <si>
    <t>Sw mutant BACE1 cleavage product</t>
  </si>
  <si>
    <t>Vendor</t>
  </si>
  <si>
    <t>Biomatik</t>
  </si>
  <si>
    <t>Thermo Fisher Scientific</t>
  </si>
  <si>
    <t>SIM retention time (min)</t>
  </si>
  <si>
    <t>Window (min)</t>
  </si>
  <si>
    <r>
      <rPr>
        <sz val="11"/>
        <color theme="1"/>
        <rFont val="Calibri"/>
        <family val="2"/>
      </rPr>
      <t>±</t>
    </r>
    <r>
      <rPr>
        <sz val="9.35"/>
        <color theme="1"/>
        <rFont val="Calibri"/>
        <family val="2"/>
      </rPr>
      <t xml:space="preserve"> 25</t>
    </r>
  </si>
  <si>
    <t>SIM ID</t>
  </si>
  <si>
    <t>** Position is the residue number in APP751 isoform if not indicated</t>
  </si>
  <si>
    <t>329-351 (APP770)</t>
  </si>
  <si>
    <t>329-358</t>
  </si>
  <si>
    <t>352-359 (APP770)</t>
  </si>
  <si>
    <t>364-377 (APP770)</t>
  </si>
  <si>
    <t>359-374</t>
  </si>
  <si>
    <t>420-431</t>
  </si>
  <si>
    <t>567-582</t>
  </si>
  <si>
    <t>644-651</t>
  </si>
  <si>
    <t>WT APP</t>
  </si>
  <si>
    <t>652-657</t>
  </si>
  <si>
    <t>644-657</t>
  </si>
  <si>
    <t>644-652</t>
  </si>
  <si>
    <t>653-657</t>
  </si>
  <si>
    <t>669-680</t>
  </si>
  <si>
    <t>681-686</t>
  </si>
  <si>
    <t>681-689</t>
  </si>
  <si>
    <t>681-690</t>
  </si>
  <si>
    <t>681-691</t>
  </si>
  <si>
    <t>681-692</t>
  </si>
  <si>
    <t>681-694</t>
  </si>
  <si>
    <t>681-695</t>
  </si>
  <si>
    <t>708-728</t>
  </si>
  <si>
    <t>733-744</t>
  </si>
  <si>
    <t>745-751</t>
  </si>
  <si>
    <t>Swedish mutant (K651N/M652L)</t>
  </si>
  <si>
    <t>NA</t>
  </si>
  <si>
    <r>
      <rPr>
        <b/>
        <sz val="11"/>
        <color theme="1"/>
        <rFont val="Arial"/>
        <family val="2"/>
      </rPr>
      <t>Supplementary Data Table 7</t>
    </r>
    <r>
      <rPr>
        <sz val="11"/>
        <color theme="1"/>
        <rFont val="Arial"/>
        <family val="2"/>
      </rPr>
      <t>. APP/A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Arial"/>
        <family val="2"/>
      </rPr>
      <t xml:space="preserve"> reference peptides employed in TOMAHAQ experiments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</si>
</sst>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0.5"/>
      <color theme="1"/>
      <name val="Arial"/>
      <family val="2"/>
    </font>
    <font>
      <vertAlign val="subscript"/>
      <sz val="10.5"/>
      <color theme="1"/>
      <name val="Arial"/>
      <family val="2"/>
    </font>
    <font>
      <sz val="10.5"/>
      <color theme="1"/>
      <name val="Symbol"/>
      <family val="1"/>
      <charset val="2"/>
    </font>
    <font>
      <sz val="10.5"/>
      <color theme="1"/>
      <name val="Arial"/>
      <family val="1"/>
      <charset val="2"/>
    </font>
    <font>
      <sz val="11"/>
      <color theme="1"/>
      <name val="Symbol"/>
      <family val="1"/>
      <charset val="2"/>
    </font>
    <font>
      <sz val="11"/>
      <color theme="1"/>
      <name val="Calibri"/>
      <family val="2"/>
    </font>
    <font>
      <sz val="9.35"/>
      <color theme="1"/>
      <name val="Calibri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0" fillId="0" borderId="2" xfId="0" applyBorder="1"/>
    <xf numFmtId="0" fontId="0" fillId="0" borderId="0" xfId="0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" xfId="0" applyFill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E5919-A310-400E-BC31-D5F22FE782F1}">
  <sheetPr>
    <pageSetUpPr fitToPage="1"/>
  </sheetPr>
  <dimension ref="A1:Q38"/>
  <sheetViews>
    <sheetView tabSelected="1" topLeftCell="G1" zoomScale="85" zoomScaleNormal="85" workbookViewId="0">
      <selection activeCell="O14" sqref="O14"/>
    </sheetView>
  </sheetViews>
  <sheetFormatPr defaultColWidth="8.81640625" defaultRowHeight="14.75"/>
  <cols>
    <col min="1" max="1" width="5.31640625" customWidth="1"/>
    <col min="2" max="2" width="15.6796875" customWidth="1"/>
    <col min="3" max="3" width="8.81640625" customWidth="1"/>
    <col min="4" max="4" width="40" customWidth="1"/>
    <col min="5" max="5" width="36.81640625" customWidth="1"/>
    <col min="6" max="6" width="17.31640625" customWidth="1"/>
    <col min="7" max="7" width="6.6796875" customWidth="1"/>
    <col min="8" max="8" width="20.81640625" customWidth="1"/>
    <col min="9" max="9" width="30.31640625" customWidth="1"/>
    <col min="10" max="10" width="3.5" customWidth="1"/>
    <col min="11" max="12" width="9.6796875" customWidth="1"/>
    <col min="13" max="13" width="5" customWidth="1"/>
    <col min="14" max="14" width="6.5" bestFit="1" customWidth="1"/>
    <col min="15" max="15" width="21.31640625" bestFit="1" customWidth="1"/>
    <col min="16" max="16" width="12.5" bestFit="1" customWidth="1"/>
    <col min="17" max="17" width="20.1796875" bestFit="1" customWidth="1"/>
  </cols>
  <sheetData>
    <row r="1" spans="1:17" ht="15.5" thickBot="1">
      <c r="A1" s="1" t="s">
        <v>152</v>
      </c>
      <c r="B1" s="2"/>
      <c r="C1" s="2"/>
      <c r="D1" s="2"/>
      <c r="E1" s="2"/>
      <c r="F1" s="2"/>
      <c r="G1" s="2"/>
      <c r="H1" s="2"/>
      <c r="I1" s="2"/>
    </row>
    <row r="2" spans="1:17" ht="15.5" thickBot="1">
      <c r="A2" s="3" t="s">
        <v>48</v>
      </c>
      <c r="B2" s="3" t="s">
        <v>50</v>
      </c>
      <c r="C2" s="3" t="s">
        <v>97</v>
      </c>
      <c r="D2" s="3" t="s">
        <v>23</v>
      </c>
      <c r="E2" s="3" t="s">
        <v>45</v>
      </c>
      <c r="F2" s="3" t="s">
        <v>59</v>
      </c>
      <c r="G2" s="3" t="s">
        <v>44</v>
      </c>
      <c r="H2" s="3" t="s">
        <v>98</v>
      </c>
      <c r="I2" s="3" t="s">
        <v>34</v>
      </c>
      <c r="J2" s="7" t="s">
        <v>113</v>
      </c>
      <c r="K2" s="7" t="s">
        <v>114</v>
      </c>
      <c r="L2" s="7" t="s">
        <v>115</v>
      </c>
      <c r="M2" s="7" t="s">
        <v>112</v>
      </c>
      <c r="N2" s="7" t="s">
        <v>124</v>
      </c>
      <c r="O2" s="7" t="s">
        <v>121</v>
      </c>
      <c r="P2" s="7" t="s">
        <v>122</v>
      </c>
      <c r="Q2" s="7" t="s">
        <v>118</v>
      </c>
    </row>
    <row r="3" spans="1:17">
      <c r="A3" s="4" t="s">
        <v>61</v>
      </c>
      <c r="B3" s="4" t="s">
        <v>95</v>
      </c>
      <c r="C3" s="4" t="s">
        <v>51</v>
      </c>
      <c r="D3" s="4" t="s">
        <v>0</v>
      </c>
      <c r="E3" s="4"/>
      <c r="F3" s="4" t="s">
        <v>35</v>
      </c>
      <c r="G3" s="4">
        <f>-(107-116)+1</f>
        <v>10</v>
      </c>
      <c r="H3" s="4" t="s">
        <v>99</v>
      </c>
      <c r="I3" s="4"/>
      <c r="J3">
        <v>4</v>
      </c>
      <c r="K3">
        <v>376.21820000000002</v>
      </c>
      <c r="L3">
        <v>374.71469999999999</v>
      </c>
      <c r="M3">
        <v>-40</v>
      </c>
      <c r="N3" s="9">
        <v>2</v>
      </c>
      <c r="O3" s="9">
        <v>42.5</v>
      </c>
      <c r="P3" s="10" t="s">
        <v>123</v>
      </c>
      <c r="Q3" t="s">
        <v>119</v>
      </c>
    </row>
    <row r="4" spans="1:17">
      <c r="A4" s="4" t="s">
        <v>69</v>
      </c>
      <c r="B4" s="4" t="s">
        <v>95</v>
      </c>
      <c r="C4" s="4" t="s">
        <v>53</v>
      </c>
      <c r="D4" s="4" t="s">
        <v>12</v>
      </c>
      <c r="E4" s="4" t="s">
        <v>38</v>
      </c>
      <c r="F4" s="4" t="s">
        <v>40</v>
      </c>
      <c r="G4" s="4">
        <f>-(289-301)+1</f>
        <v>13</v>
      </c>
      <c r="H4" s="4" t="s">
        <v>99</v>
      </c>
      <c r="I4" s="4"/>
      <c r="J4">
        <v>3</v>
      </c>
      <c r="K4">
        <v>586.60580000000004</v>
      </c>
      <c r="L4">
        <v>584.60119999999995</v>
      </c>
      <c r="M4">
        <v>-60</v>
      </c>
      <c r="N4" s="9">
        <v>9</v>
      </c>
      <c r="O4" s="9">
        <v>25</v>
      </c>
      <c r="P4" s="10" t="s">
        <v>123</v>
      </c>
      <c r="Q4" t="s">
        <v>119</v>
      </c>
    </row>
    <row r="5" spans="1:17">
      <c r="A5" s="4" t="s">
        <v>63</v>
      </c>
      <c r="B5" s="4" t="s">
        <v>95</v>
      </c>
      <c r="C5" s="4" t="s">
        <v>53</v>
      </c>
      <c r="D5" s="4" t="s">
        <v>2</v>
      </c>
      <c r="E5" s="4" t="s">
        <v>38</v>
      </c>
      <c r="F5" s="4" t="s">
        <v>39</v>
      </c>
      <c r="G5" s="4">
        <f>-(307-315)+1</f>
        <v>9</v>
      </c>
      <c r="H5" s="4" t="s">
        <v>99</v>
      </c>
      <c r="I5" s="4"/>
      <c r="J5">
        <v>2</v>
      </c>
      <c r="K5">
        <v>807.94590000000005</v>
      </c>
      <c r="L5">
        <v>801.93200000000002</v>
      </c>
      <c r="M5">
        <v>-40</v>
      </c>
      <c r="N5" s="9">
        <v>7</v>
      </c>
      <c r="O5" s="9">
        <v>88.62</v>
      </c>
      <c r="P5" s="10" t="s">
        <v>123</v>
      </c>
      <c r="Q5" t="s">
        <v>119</v>
      </c>
    </row>
    <row r="6" spans="1:17">
      <c r="A6" s="4" t="s">
        <v>67</v>
      </c>
      <c r="B6" s="4" t="s">
        <v>95</v>
      </c>
      <c r="C6" s="4" t="s">
        <v>53</v>
      </c>
      <c r="D6" s="4" t="s">
        <v>13</v>
      </c>
      <c r="E6" s="4" t="s">
        <v>38</v>
      </c>
      <c r="F6" s="4" t="s">
        <v>41</v>
      </c>
      <c r="G6" s="4">
        <f>-(316-328)+1</f>
        <v>13</v>
      </c>
      <c r="H6" s="4" t="s">
        <v>99</v>
      </c>
      <c r="I6" s="4"/>
      <c r="J6">
        <v>2</v>
      </c>
      <c r="K6">
        <v>849.39160000000004</v>
      </c>
      <c r="L6">
        <v>846.38459999999998</v>
      </c>
      <c r="M6">
        <v>-40</v>
      </c>
      <c r="N6" s="9">
        <v>3</v>
      </c>
      <c r="O6" s="9">
        <v>53.43</v>
      </c>
      <c r="P6" s="10" t="s">
        <v>123</v>
      </c>
      <c r="Q6" t="s">
        <v>119</v>
      </c>
    </row>
    <row r="7" spans="1:17">
      <c r="A7" s="4" t="s">
        <v>68</v>
      </c>
      <c r="B7" s="4" t="s">
        <v>95</v>
      </c>
      <c r="C7" s="4" t="s">
        <v>54</v>
      </c>
      <c r="D7" s="4" t="s">
        <v>15</v>
      </c>
      <c r="E7" s="4" t="s">
        <v>36</v>
      </c>
      <c r="F7" s="4" t="s">
        <v>126</v>
      </c>
      <c r="G7" s="4">
        <f>-(329-351)+1</f>
        <v>23</v>
      </c>
      <c r="H7" s="4" t="s">
        <v>99</v>
      </c>
      <c r="I7" s="4"/>
      <c r="J7">
        <v>3</v>
      </c>
      <c r="K7">
        <v>1047.8275000000001</v>
      </c>
      <c r="L7">
        <v>1043.8181999999999</v>
      </c>
      <c r="M7">
        <v>-60</v>
      </c>
      <c r="N7" s="9" t="s">
        <v>151</v>
      </c>
      <c r="O7" s="9" t="s">
        <v>151</v>
      </c>
      <c r="P7" s="10" t="s">
        <v>151</v>
      </c>
      <c r="Q7" t="s">
        <v>119</v>
      </c>
    </row>
    <row r="8" spans="1:17">
      <c r="A8" s="4" t="s">
        <v>62</v>
      </c>
      <c r="B8" s="4" t="s">
        <v>95</v>
      </c>
      <c r="C8" s="4" t="s">
        <v>56</v>
      </c>
      <c r="D8" s="4" t="s">
        <v>14</v>
      </c>
      <c r="E8" s="4" t="s">
        <v>43</v>
      </c>
      <c r="F8" s="4" t="s">
        <v>127</v>
      </c>
      <c r="G8" s="4">
        <f>-(329-358)+1</f>
        <v>30</v>
      </c>
      <c r="H8" s="4" t="s">
        <v>99</v>
      </c>
      <c r="I8" s="4"/>
      <c r="J8">
        <v>4</v>
      </c>
      <c r="K8">
        <v>931.18920000000003</v>
      </c>
      <c r="L8">
        <v>928.18230000000005</v>
      </c>
      <c r="M8">
        <v>-40</v>
      </c>
      <c r="N8" s="9">
        <v>6</v>
      </c>
      <c r="O8" s="9">
        <v>82.83</v>
      </c>
      <c r="P8" s="10" t="s">
        <v>123</v>
      </c>
      <c r="Q8" t="s">
        <v>119</v>
      </c>
    </row>
    <row r="9" spans="1:17">
      <c r="A9" s="4" t="s">
        <v>64</v>
      </c>
      <c r="B9" s="4" t="s">
        <v>95</v>
      </c>
      <c r="C9" s="4" t="s">
        <v>55</v>
      </c>
      <c r="D9" s="4" t="s">
        <v>3</v>
      </c>
      <c r="E9" s="4" t="s">
        <v>36</v>
      </c>
      <c r="F9" s="4" t="s">
        <v>128</v>
      </c>
      <c r="G9" s="4">
        <f>-(352-359)+1</f>
        <v>8</v>
      </c>
      <c r="H9" s="4" t="s">
        <v>99</v>
      </c>
      <c r="I9" s="4"/>
      <c r="J9">
        <v>2</v>
      </c>
      <c r="K9">
        <v>575.83669999999995</v>
      </c>
      <c r="L9">
        <v>572.82979999999998</v>
      </c>
      <c r="M9">
        <v>-60</v>
      </c>
      <c r="N9" s="9">
        <v>9</v>
      </c>
      <c r="O9" s="9">
        <v>25</v>
      </c>
      <c r="P9" s="10" t="s">
        <v>123</v>
      </c>
      <c r="Q9" t="s">
        <v>119</v>
      </c>
    </row>
    <row r="10" spans="1:17">
      <c r="A10" s="4" t="s">
        <v>65</v>
      </c>
      <c r="B10" s="4" t="s">
        <v>95</v>
      </c>
      <c r="C10" s="4" t="s">
        <v>57</v>
      </c>
      <c r="D10" s="4" t="s">
        <v>4</v>
      </c>
      <c r="E10" s="4" t="s">
        <v>36</v>
      </c>
      <c r="F10" s="4" t="s">
        <v>129</v>
      </c>
      <c r="G10" s="4">
        <f>-(364-377)+1</f>
        <v>14</v>
      </c>
      <c r="H10" s="4" t="s">
        <v>99</v>
      </c>
      <c r="I10" s="4"/>
      <c r="J10">
        <v>3</v>
      </c>
      <c r="K10">
        <v>619.69309999999996</v>
      </c>
      <c r="L10">
        <v>615.68380000000002</v>
      </c>
      <c r="M10">
        <v>-60</v>
      </c>
      <c r="N10" s="9" t="s">
        <v>151</v>
      </c>
      <c r="O10" s="9" t="s">
        <v>151</v>
      </c>
      <c r="P10" s="10" t="s">
        <v>151</v>
      </c>
      <c r="Q10" t="s">
        <v>119</v>
      </c>
    </row>
    <row r="11" spans="1:17">
      <c r="A11" s="4" t="s">
        <v>66</v>
      </c>
      <c r="B11" s="4" t="s">
        <v>95</v>
      </c>
      <c r="C11" s="4" t="s">
        <v>52</v>
      </c>
      <c r="D11" s="4" t="s">
        <v>1</v>
      </c>
      <c r="E11" s="4" t="s">
        <v>37</v>
      </c>
      <c r="F11" s="4" t="s">
        <v>42</v>
      </c>
      <c r="G11" s="4">
        <f>-(289-302)+1</f>
        <v>14</v>
      </c>
      <c r="H11" s="4" t="s">
        <v>99</v>
      </c>
      <c r="I11" s="4"/>
      <c r="J11">
        <v>3</v>
      </c>
      <c r="K11">
        <v>615.02120000000002</v>
      </c>
      <c r="L11">
        <v>611.01199999999994</v>
      </c>
      <c r="M11">
        <v>-60</v>
      </c>
      <c r="N11" s="9">
        <v>14</v>
      </c>
      <c r="O11" s="9">
        <v>56</v>
      </c>
      <c r="P11" s="10" t="s">
        <v>123</v>
      </c>
      <c r="Q11" t="s">
        <v>119</v>
      </c>
    </row>
    <row r="12" spans="1:17">
      <c r="A12" s="4" t="s">
        <v>70</v>
      </c>
      <c r="B12" s="4" t="s">
        <v>95</v>
      </c>
      <c r="C12" s="4" t="s">
        <v>52</v>
      </c>
      <c r="D12" s="4" t="s">
        <v>5</v>
      </c>
      <c r="E12" s="4"/>
      <c r="F12" s="4" t="s">
        <v>130</v>
      </c>
      <c r="G12" s="4">
        <f>-(378-393)+1</f>
        <v>16</v>
      </c>
      <c r="H12" s="4" t="s">
        <v>99</v>
      </c>
      <c r="I12" s="4"/>
      <c r="J12">
        <v>4</v>
      </c>
      <c r="K12">
        <v>597.05920000000003</v>
      </c>
      <c r="L12">
        <v>594.05229999999995</v>
      </c>
      <c r="M12">
        <v>-40</v>
      </c>
      <c r="N12" s="9">
        <v>2</v>
      </c>
      <c r="O12" s="9">
        <v>42.5</v>
      </c>
      <c r="P12" s="10" t="s">
        <v>123</v>
      </c>
      <c r="Q12" t="s">
        <v>119</v>
      </c>
    </row>
    <row r="13" spans="1:17">
      <c r="A13" s="4" t="s">
        <v>71</v>
      </c>
      <c r="B13" s="4" t="s">
        <v>95</v>
      </c>
      <c r="C13" s="4" t="s">
        <v>52</v>
      </c>
      <c r="D13" s="4" t="s">
        <v>6</v>
      </c>
      <c r="E13" s="4"/>
      <c r="F13" s="4" t="s">
        <v>131</v>
      </c>
      <c r="G13" s="4">
        <f>-(439-450)+1</f>
        <v>12</v>
      </c>
      <c r="H13" s="4" t="s">
        <v>99</v>
      </c>
      <c r="I13" s="4"/>
      <c r="J13">
        <v>2</v>
      </c>
      <c r="K13">
        <v>805.41679999999997</v>
      </c>
      <c r="L13">
        <v>802.40989999999999</v>
      </c>
      <c r="M13">
        <v>-60</v>
      </c>
      <c r="N13" s="9">
        <v>11</v>
      </c>
      <c r="O13" s="9">
        <v>42.97</v>
      </c>
      <c r="P13" s="10" t="s">
        <v>123</v>
      </c>
      <c r="Q13" t="s">
        <v>119</v>
      </c>
    </row>
    <row r="14" spans="1:17">
      <c r="A14" s="4" t="s">
        <v>72</v>
      </c>
      <c r="B14" s="4" t="s">
        <v>95</v>
      </c>
      <c r="C14" s="4" t="s">
        <v>60</v>
      </c>
      <c r="D14" s="4" t="s">
        <v>16</v>
      </c>
      <c r="E14" s="4"/>
      <c r="F14" s="4" t="s">
        <v>132</v>
      </c>
      <c r="G14" s="4">
        <f>-(586-601)+1</f>
        <v>16</v>
      </c>
      <c r="H14" s="4" t="s">
        <v>99</v>
      </c>
      <c r="I14" s="4"/>
      <c r="J14">
        <v>3</v>
      </c>
      <c r="K14">
        <v>742.73829999999998</v>
      </c>
      <c r="L14">
        <v>738.72910000000002</v>
      </c>
      <c r="M14">
        <v>-60</v>
      </c>
      <c r="N14" s="9">
        <v>15</v>
      </c>
      <c r="O14" s="9">
        <v>77</v>
      </c>
      <c r="P14" s="10" t="s">
        <v>123</v>
      </c>
      <c r="Q14" t="s">
        <v>119</v>
      </c>
    </row>
    <row r="15" spans="1:17">
      <c r="A15" s="4" t="s">
        <v>74</v>
      </c>
      <c r="B15" s="4" t="s">
        <v>95</v>
      </c>
      <c r="C15" s="4" t="s">
        <v>60</v>
      </c>
      <c r="D15" s="4" t="s">
        <v>7</v>
      </c>
      <c r="E15" s="4" t="s">
        <v>134</v>
      </c>
      <c r="F15" s="4" t="s">
        <v>133</v>
      </c>
      <c r="G15" s="4">
        <f>-(663-670)+1</f>
        <v>8</v>
      </c>
      <c r="H15" s="4" t="s">
        <v>99</v>
      </c>
      <c r="I15" s="4" t="s">
        <v>47</v>
      </c>
      <c r="J15">
        <v>2</v>
      </c>
      <c r="K15">
        <v>702.91679999999997</v>
      </c>
      <c r="L15">
        <v>696.90300000000002</v>
      </c>
      <c r="M15">
        <v>-40</v>
      </c>
      <c r="N15" s="9">
        <v>2</v>
      </c>
      <c r="O15" s="9">
        <v>42.5</v>
      </c>
      <c r="P15" s="10" t="s">
        <v>123</v>
      </c>
      <c r="Q15" t="s">
        <v>119</v>
      </c>
    </row>
    <row r="16" spans="1:17">
      <c r="A16" s="4" t="s">
        <v>73</v>
      </c>
      <c r="B16" s="4" t="s">
        <v>95</v>
      </c>
      <c r="C16" s="4" t="s">
        <v>60</v>
      </c>
      <c r="D16" s="4" t="s">
        <v>18</v>
      </c>
      <c r="E16" s="4" t="s">
        <v>134</v>
      </c>
      <c r="F16" s="4" t="s">
        <v>135</v>
      </c>
      <c r="G16" s="4">
        <f>-(671-676)+1</f>
        <v>6</v>
      </c>
      <c r="H16" s="4" t="s">
        <v>99</v>
      </c>
      <c r="I16" s="4" t="s">
        <v>47</v>
      </c>
      <c r="J16">
        <v>2</v>
      </c>
      <c r="K16">
        <v>510.25670000000002</v>
      </c>
      <c r="L16">
        <v>507.24979999999999</v>
      </c>
      <c r="M16">
        <v>-60</v>
      </c>
      <c r="N16" s="9">
        <v>9</v>
      </c>
      <c r="O16" s="9">
        <v>25</v>
      </c>
      <c r="P16" s="10" t="s">
        <v>123</v>
      </c>
      <c r="Q16" t="s">
        <v>119</v>
      </c>
    </row>
    <row r="17" spans="1:17">
      <c r="A17" s="4" t="s">
        <v>75</v>
      </c>
      <c r="B17" s="4" t="s">
        <v>95</v>
      </c>
      <c r="C17" s="4" t="s">
        <v>60</v>
      </c>
      <c r="D17" s="4" t="s">
        <v>24</v>
      </c>
      <c r="E17" s="4" t="s">
        <v>116</v>
      </c>
      <c r="F17" s="4" t="s">
        <v>136</v>
      </c>
      <c r="G17" s="4">
        <f>-(663-676)+1</f>
        <v>14</v>
      </c>
      <c r="H17" s="4" t="s">
        <v>99</v>
      </c>
      <c r="I17" s="4" t="s">
        <v>150</v>
      </c>
      <c r="J17">
        <v>3</v>
      </c>
      <c r="K17">
        <v>629.65740000000005</v>
      </c>
      <c r="L17">
        <v>627.65279999999996</v>
      </c>
      <c r="M17">
        <v>-60</v>
      </c>
      <c r="N17" s="9">
        <v>15</v>
      </c>
      <c r="O17" s="9">
        <v>77</v>
      </c>
      <c r="P17" s="10" t="s">
        <v>123</v>
      </c>
      <c r="Q17" t="s">
        <v>119</v>
      </c>
    </row>
    <row r="18" spans="1:17">
      <c r="A18" s="4" t="s">
        <v>76</v>
      </c>
      <c r="B18" s="4" t="s">
        <v>95</v>
      </c>
      <c r="C18" s="4" t="s">
        <v>60</v>
      </c>
      <c r="D18" s="4" t="s">
        <v>25</v>
      </c>
      <c r="E18" s="4" t="s">
        <v>117</v>
      </c>
      <c r="F18" s="4" t="s">
        <v>137</v>
      </c>
      <c r="G18" s="4">
        <f>-(663-671)+1</f>
        <v>9</v>
      </c>
      <c r="H18" s="4" t="s">
        <v>102</v>
      </c>
      <c r="I18" s="4" t="s">
        <v>150</v>
      </c>
      <c r="J18">
        <v>2</v>
      </c>
      <c r="K18">
        <v>634.84439999999995</v>
      </c>
      <c r="L18">
        <v>631.83749999999998</v>
      </c>
      <c r="M18">
        <v>-40</v>
      </c>
      <c r="N18" s="9">
        <v>4</v>
      </c>
      <c r="O18" s="9">
        <v>69.98</v>
      </c>
      <c r="P18" s="10" t="s">
        <v>123</v>
      </c>
      <c r="Q18" t="s">
        <v>119</v>
      </c>
    </row>
    <row r="19" spans="1:17">
      <c r="A19" s="4" t="s">
        <v>77</v>
      </c>
      <c r="B19" s="4" t="s">
        <v>95</v>
      </c>
      <c r="C19" s="4" t="s">
        <v>100</v>
      </c>
      <c r="D19" s="4" t="s">
        <v>9</v>
      </c>
      <c r="E19" s="4" t="s">
        <v>117</v>
      </c>
      <c r="F19" s="4" t="s">
        <v>46</v>
      </c>
      <c r="G19" s="4">
        <f>-(672-676)+1</f>
        <v>5</v>
      </c>
      <c r="H19" s="5" t="s">
        <v>103</v>
      </c>
      <c r="I19" s="4"/>
      <c r="J19">
        <v>2</v>
      </c>
      <c r="K19">
        <v>436.73899999999998</v>
      </c>
      <c r="L19">
        <v>433.7321</v>
      </c>
      <c r="M19">
        <v>-40</v>
      </c>
      <c r="N19" s="9">
        <v>1</v>
      </c>
      <c r="O19" s="9">
        <v>25</v>
      </c>
      <c r="P19" s="10" t="s">
        <v>123</v>
      </c>
      <c r="Q19" t="s">
        <v>119</v>
      </c>
    </row>
    <row r="20" spans="1:17">
      <c r="A20" s="4" t="s">
        <v>78</v>
      </c>
      <c r="B20" s="4" t="s">
        <v>95</v>
      </c>
      <c r="C20" s="4" t="s">
        <v>100</v>
      </c>
      <c r="D20" s="4" t="s">
        <v>10</v>
      </c>
      <c r="E20" s="4"/>
      <c r="F20" s="4" t="s">
        <v>138</v>
      </c>
      <c r="G20" s="4">
        <f>-(677-687)+1</f>
        <v>11</v>
      </c>
      <c r="H20" s="4" t="s">
        <v>99</v>
      </c>
      <c r="I20" s="4"/>
      <c r="J20">
        <v>4</v>
      </c>
      <c r="K20">
        <v>452.49459999999999</v>
      </c>
      <c r="L20">
        <v>449.48759999999999</v>
      </c>
      <c r="M20">
        <v>-60</v>
      </c>
      <c r="N20" s="9">
        <v>9</v>
      </c>
      <c r="O20" s="9">
        <v>25</v>
      </c>
      <c r="P20" s="10" t="s">
        <v>123</v>
      </c>
      <c r="Q20" t="s">
        <v>119</v>
      </c>
    </row>
    <row r="21" spans="1:17">
      <c r="A21" s="4" t="s">
        <v>79</v>
      </c>
      <c r="B21" s="4" t="s">
        <v>49</v>
      </c>
      <c r="C21" s="4" t="s">
        <v>101</v>
      </c>
      <c r="D21" s="4" t="s">
        <v>11</v>
      </c>
      <c r="E21" s="4"/>
      <c r="F21" s="4" t="s">
        <v>139</v>
      </c>
      <c r="G21" s="4">
        <f>-(688-699)+1</f>
        <v>12</v>
      </c>
      <c r="H21" s="4" t="s">
        <v>99</v>
      </c>
      <c r="I21" s="4"/>
      <c r="J21">
        <v>3</v>
      </c>
      <c r="K21">
        <v>599.34720000000004</v>
      </c>
      <c r="L21">
        <v>595.33799999999997</v>
      </c>
      <c r="M21">
        <v>-60</v>
      </c>
      <c r="N21" s="9">
        <v>17</v>
      </c>
      <c r="O21" s="9">
        <v>102.15</v>
      </c>
      <c r="P21" s="10" t="s">
        <v>123</v>
      </c>
      <c r="Q21" t="s">
        <v>119</v>
      </c>
    </row>
    <row r="22" spans="1:17" ht="16">
      <c r="A22" s="4" t="s">
        <v>80</v>
      </c>
      <c r="B22" s="4" t="s">
        <v>49</v>
      </c>
      <c r="C22" s="4" t="s">
        <v>101</v>
      </c>
      <c r="D22" s="4" t="s">
        <v>33</v>
      </c>
      <c r="E22" s="4"/>
      <c r="F22" s="4" t="s">
        <v>140</v>
      </c>
      <c r="G22" s="4">
        <f>-(700-705)+1</f>
        <v>6</v>
      </c>
      <c r="H22" s="4" t="s">
        <v>104</v>
      </c>
      <c r="I22" s="4" t="s">
        <v>105</v>
      </c>
      <c r="J22">
        <v>2</v>
      </c>
      <c r="K22">
        <v>389.76710000000003</v>
      </c>
      <c r="L22">
        <v>386.76010000000002</v>
      </c>
      <c r="M22">
        <v>-40</v>
      </c>
      <c r="N22" s="9">
        <v>5</v>
      </c>
      <c r="O22" s="9">
        <v>78</v>
      </c>
      <c r="P22" s="10" t="s">
        <v>123</v>
      </c>
      <c r="Q22" t="s">
        <v>119</v>
      </c>
    </row>
    <row r="23" spans="1:17" ht="16">
      <c r="A23" s="4" t="s">
        <v>81</v>
      </c>
      <c r="B23" s="4" t="s">
        <v>49</v>
      </c>
      <c r="C23" s="4" t="s">
        <v>101</v>
      </c>
      <c r="D23" s="4" t="s">
        <v>32</v>
      </c>
      <c r="E23" s="4"/>
      <c r="F23" s="4" t="s">
        <v>141</v>
      </c>
      <c r="G23" s="4">
        <f>-(700-708)+1</f>
        <v>9</v>
      </c>
      <c r="H23" s="4" t="s">
        <v>104</v>
      </c>
      <c r="I23" s="4" t="s">
        <v>106</v>
      </c>
      <c r="J23">
        <v>2</v>
      </c>
      <c r="K23">
        <v>541.3297</v>
      </c>
      <c r="L23">
        <v>538.32280000000003</v>
      </c>
      <c r="M23">
        <v>-80</v>
      </c>
      <c r="N23" s="9">
        <v>21</v>
      </c>
      <c r="O23" s="9">
        <v>88</v>
      </c>
      <c r="P23" s="10" t="s">
        <v>123</v>
      </c>
      <c r="Q23" t="s">
        <v>119</v>
      </c>
    </row>
    <row r="24" spans="1:17" ht="16">
      <c r="A24" s="4" t="s">
        <v>82</v>
      </c>
      <c r="B24" s="4" t="s">
        <v>49</v>
      </c>
      <c r="C24" s="4" t="s">
        <v>101</v>
      </c>
      <c r="D24" s="4" t="s">
        <v>19</v>
      </c>
      <c r="E24" s="4"/>
      <c r="F24" s="4" t="s">
        <v>142</v>
      </c>
      <c r="G24" s="4">
        <f>-(700-709)+1</f>
        <v>10</v>
      </c>
      <c r="H24" s="4" t="s">
        <v>104</v>
      </c>
      <c r="I24" s="4" t="s">
        <v>107</v>
      </c>
      <c r="J24">
        <v>2</v>
      </c>
      <c r="K24">
        <v>569.84040000000005</v>
      </c>
      <c r="L24">
        <v>566.83349999999996</v>
      </c>
      <c r="M24">
        <v>-80</v>
      </c>
      <c r="N24" s="9">
        <v>21</v>
      </c>
      <c r="O24" s="9">
        <v>88</v>
      </c>
      <c r="P24" s="10" t="s">
        <v>123</v>
      </c>
      <c r="Q24" t="s">
        <v>119</v>
      </c>
    </row>
    <row r="25" spans="1:17" ht="16">
      <c r="A25" s="4" t="s">
        <v>83</v>
      </c>
      <c r="B25" s="4" t="s">
        <v>49</v>
      </c>
      <c r="C25" s="4" t="s">
        <v>101</v>
      </c>
      <c r="D25" s="4" t="s">
        <v>31</v>
      </c>
      <c r="E25" s="4"/>
      <c r="F25" s="4" t="s">
        <v>143</v>
      </c>
      <c r="G25" s="4">
        <f>-(700-710)+1</f>
        <v>11</v>
      </c>
      <c r="H25" s="4" t="s">
        <v>104</v>
      </c>
      <c r="I25" s="4" t="s">
        <v>108</v>
      </c>
      <c r="J25">
        <v>2</v>
      </c>
      <c r="K25">
        <v>619.37459999999999</v>
      </c>
      <c r="L25">
        <v>616.36770000000001</v>
      </c>
      <c r="M25">
        <v>-60</v>
      </c>
      <c r="N25" s="9">
        <v>18</v>
      </c>
      <c r="O25" s="9">
        <v>107.65</v>
      </c>
      <c r="P25" s="10" t="s">
        <v>123</v>
      </c>
      <c r="Q25" t="s">
        <v>119</v>
      </c>
    </row>
    <row r="26" spans="1:17" ht="16">
      <c r="A26" s="4" t="s">
        <v>84</v>
      </c>
      <c r="B26" s="4" t="s">
        <v>49</v>
      </c>
      <c r="C26" s="4" t="s">
        <v>101</v>
      </c>
      <c r="D26" s="4" t="s">
        <v>20</v>
      </c>
      <c r="E26" s="4"/>
      <c r="F26" s="4" t="s">
        <v>144</v>
      </c>
      <c r="G26" s="4">
        <f>-(700-711)+1</f>
        <v>12</v>
      </c>
      <c r="H26" s="4" t="s">
        <v>104</v>
      </c>
      <c r="I26" s="4" t="s">
        <v>109</v>
      </c>
      <c r="J26">
        <v>2</v>
      </c>
      <c r="K26">
        <v>668.90880000000004</v>
      </c>
      <c r="L26">
        <v>665.90189999999996</v>
      </c>
      <c r="M26">
        <v>-60</v>
      </c>
      <c r="N26" s="9">
        <v>19</v>
      </c>
      <c r="O26" s="9">
        <v>117.87</v>
      </c>
      <c r="P26" s="10" t="s">
        <v>123</v>
      </c>
      <c r="Q26" t="s">
        <v>119</v>
      </c>
    </row>
    <row r="27" spans="1:17" ht="16">
      <c r="A27" s="4" t="s">
        <v>85</v>
      </c>
      <c r="B27" s="4" t="s">
        <v>49</v>
      </c>
      <c r="C27" s="4" t="s">
        <v>101</v>
      </c>
      <c r="D27" s="4" t="s">
        <v>21</v>
      </c>
      <c r="E27" s="4"/>
      <c r="F27" s="4" t="s">
        <v>145</v>
      </c>
      <c r="G27" s="4">
        <f>-(700-713)+1</f>
        <v>14</v>
      </c>
      <c r="H27" s="4" t="s">
        <v>104</v>
      </c>
      <c r="I27" s="4" t="s">
        <v>110</v>
      </c>
      <c r="J27">
        <v>2</v>
      </c>
      <c r="K27">
        <v>760.96939999999995</v>
      </c>
      <c r="L27">
        <v>757.96249999999998</v>
      </c>
      <c r="M27">
        <v>-40</v>
      </c>
      <c r="N27" s="9">
        <v>8</v>
      </c>
      <c r="O27" s="9">
        <v>125</v>
      </c>
      <c r="P27" s="10" t="s">
        <v>123</v>
      </c>
      <c r="Q27" t="s">
        <v>120</v>
      </c>
    </row>
    <row r="28" spans="1:17" ht="16">
      <c r="A28" s="4" t="s">
        <v>86</v>
      </c>
      <c r="B28" s="4" t="s">
        <v>49</v>
      </c>
      <c r="C28" s="4" t="s">
        <v>101</v>
      </c>
      <c r="D28" s="4" t="s">
        <v>22</v>
      </c>
      <c r="E28" s="4"/>
      <c r="F28" s="4" t="s">
        <v>146</v>
      </c>
      <c r="G28" s="4">
        <f>-(700-714)+1</f>
        <v>15</v>
      </c>
      <c r="H28" s="4" t="s">
        <v>104</v>
      </c>
      <c r="I28" s="4" t="s">
        <v>111</v>
      </c>
      <c r="J28">
        <v>2</v>
      </c>
      <c r="K28">
        <v>811.49329999999998</v>
      </c>
      <c r="L28">
        <v>808.4864</v>
      </c>
      <c r="M28">
        <v>-40</v>
      </c>
      <c r="N28" s="9">
        <v>8</v>
      </c>
      <c r="O28" s="9">
        <v>125</v>
      </c>
      <c r="P28" s="10" t="s">
        <v>123</v>
      </c>
      <c r="Q28" t="s">
        <v>120</v>
      </c>
    </row>
    <row r="29" spans="1:17">
      <c r="A29" s="4" t="s">
        <v>87</v>
      </c>
      <c r="B29" s="4" t="s">
        <v>96</v>
      </c>
      <c r="C29" s="4" t="s">
        <v>58</v>
      </c>
      <c r="D29" s="4" t="s">
        <v>8</v>
      </c>
      <c r="E29" s="4"/>
      <c r="F29" s="4" t="s">
        <v>147</v>
      </c>
      <c r="G29" s="4">
        <f>-(727-747)+1</f>
        <v>21</v>
      </c>
      <c r="H29" s="4" t="s">
        <v>99</v>
      </c>
      <c r="I29" s="4"/>
      <c r="J29">
        <v>4</v>
      </c>
      <c r="K29">
        <v>643.83640000000003</v>
      </c>
      <c r="L29">
        <v>642.3329</v>
      </c>
      <c r="M29">
        <v>-60</v>
      </c>
      <c r="N29" s="9">
        <v>12</v>
      </c>
      <c r="O29" s="9">
        <v>48</v>
      </c>
      <c r="P29" s="10" t="s">
        <v>123</v>
      </c>
      <c r="Q29" t="s">
        <v>119</v>
      </c>
    </row>
    <row r="30" spans="1:17">
      <c r="A30" s="4" t="s">
        <v>88</v>
      </c>
      <c r="B30" s="4" t="s">
        <v>96</v>
      </c>
      <c r="C30" s="4" t="s">
        <v>58</v>
      </c>
      <c r="D30" s="4" t="s">
        <v>26</v>
      </c>
      <c r="E30" s="4"/>
      <c r="F30" s="4" t="s">
        <v>147</v>
      </c>
      <c r="G30" s="4">
        <f>-(727-747)+1</f>
        <v>21</v>
      </c>
      <c r="H30" s="4" t="s">
        <v>99</v>
      </c>
      <c r="I30" s="4"/>
      <c r="J30">
        <v>3</v>
      </c>
      <c r="K30">
        <v>884.76819999999998</v>
      </c>
      <c r="L30">
        <v>882.7636</v>
      </c>
      <c r="M30">
        <v>-60</v>
      </c>
      <c r="N30" s="9">
        <v>12</v>
      </c>
      <c r="O30" s="9">
        <v>48</v>
      </c>
      <c r="P30" s="10" t="s">
        <v>123</v>
      </c>
      <c r="Q30" t="s">
        <v>119</v>
      </c>
    </row>
    <row r="31" spans="1:17">
      <c r="A31" s="4" t="s">
        <v>89</v>
      </c>
      <c r="B31" s="4" t="s">
        <v>96</v>
      </c>
      <c r="C31" s="4" t="s">
        <v>58</v>
      </c>
      <c r="D31" s="4" t="s">
        <v>27</v>
      </c>
      <c r="E31" s="4"/>
      <c r="F31" s="4" t="s">
        <v>147</v>
      </c>
      <c r="G31" s="4">
        <f>-(727-747)+1</f>
        <v>21</v>
      </c>
      <c r="H31" s="4" t="s">
        <v>99</v>
      </c>
      <c r="I31" s="4"/>
      <c r="J31">
        <v>4</v>
      </c>
      <c r="K31">
        <v>663.82799999999997</v>
      </c>
      <c r="L31">
        <v>662.32449999999994</v>
      </c>
      <c r="M31">
        <v>-60</v>
      </c>
      <c r="N31" s="9">
        <v>13</v>
      </c>
      <c r="O31" s="9">
        <v>50.45</v>
      </c>
      <c r="P31" s="10" t="s">
        <v>123</v>
      </c>
      <c r="Q31" t="s">
        <v>119</v>
      </c>
    </row>
    <row r="32" spans="1:17">
      <c r="A32" s="4" t="s">
        <v>90</v>
      </c>
      <c r="B32" s="4" t="s">
        <v>96</v>
      </c>
      <c r="C32" s="4" t="s">
        <v>58</v>
      </c>
      <c r="D32" s="4" t="s">
        <v>28</v>
      </c>
      <c r="E32" s="4"/>
      <c r="F32" s="4" t="s">
        <v>147</v>
      </c>
      <c r="G32" s="4">
        <f>-(727-747)+1</f>
        <v>21</v>
      </c>
      <c r="H32" s="4" t="s">
        <v>99</v>
      </c>
      <c r="I32" s="4"/>
      <c r="J32">
        <v>3</v>
      </c>
      <c r="K32">
        <v>911.42359999999996</v>
      </c>
      <c r="L32">
        <v>909.41899999999998</v>
      </c>
      <c r="M32">
        <v>-60</v>
      </c>
      <c r="N32" s="9">
        <v>14</v>
      </c>
      <c r="O32" s="9">
        <v>56</v>
      </c>
      <c r="P32" s="10" t="s">
        <v>123</v>
      </c>
      <c r="Q32" t="s">
        <v>119</v>
      </c>
    </row>
    <row r="33" spans="1:17">
      <c r="A33" s="4" t="s">
        <v>91</v>
      </c>
      <c r="B33" s="4" t="s">
        <v>96</v>
      </c>
      <c r="C33" s="4" t="s">
        <v>58</v>
      </c>
      <c r="D33" s="4" t="s">
        <v>17</v>
      </c>
      <c r="E33" s="4"/>
      <c r="F33" s="4" t="s">
        <v>148</v>
      </c>
      <c r="G33" s="4">
        <f>-(752-763)+1</f>
        <v>12</v>
      </c>
      <c r="H33" s="4" t="s">
        <v>99</v>
      </c>
      <c r="I33" s="4"/>
      <c r="J33">
        <v>3</v>
      </c>
      <c r="K33">
        <v>653.67020000000002</v>
      </c>
      <c r="L33">
        <v>649.66089999999997</v>
      </c>
      <c r="M33">
        <v>-80</v>
      </c>
      <c r="N33" s="9">
        <v>20</v>
      </c>
      <c r="O33" s="9">
        <v>31.35</v>
      </c>
      <c r="P33" s="10" t="s">
        <v>123</v>
      </c>
      <c r="Q33" t="s">
        <v>119</v>
      </c>
    </row>
    <row r="34" spans="1:17">
      <c r="A34" s="4" t="s">
        <v>92</v>
      </c>
      <c r="B34" s="4" t="s">
        <v>96</v>
      </c>
      <c r="C34" s="4" t="s">
        <v>58</v>
      </c>
      <c r="D34" s="4" t="s">
        <v>29</v>
      </c>
      <c r="E34" s="4"/>
      <c r="F34" s="4" t="s">
        <v>148</v>
      </c>
      <c r="G34" s="4">
        <f>-(752-763)+1</f>
        <v>12</v>
      </c>
      <c r="H34" s="4" t="s">
        <v>99</v>
      </c>
      <c r="I34" s="4"/>
      <c r="J34">
        <v>3</v>
      </c>
      <c r="K34">
        <v>680.32560000000001</v>
      </c>
      <c r="L34">
        <v>676.31640000000004</v>
      </c>
      <c r="M34">
        <v>-60</v>
      </c>
      <c r="N34" s="9">
        <v>10</v>
      </c>
      <c r="O34" s="9">
        <v>31</v>
      </c>
      <c r="P34" s="10" t="s">
        <v>123</v>
      </c>
      <c r="Q34" t="s">
        <v>119</v>
      </c>
    </row>
    <row r="35" spans="1:17" ht="15.5" thickBot="1">
      <c r="A35" s="6" t="s">
        <v>93</v>
      </c>
      <c r="B35" s="6" t="s">
        <v>96</v>
      </c>
      <c r="C35" s="6" t="s">
        <v>58</v>
      </c>
      <c r="D35" s="6" t="s">
        <v>30</v>
      </c>
      <c r="E35" s="6"/>
      <c r="F35" s="6" t="s">
        <v>149</v>
      </c>
      <c r="G35" s="6">
        <f>-(764-770)+1</f>
        <v>7</v>
      </c>
      <c r="H35" s="6" t="s">
        <v>99</v>
      </c>
      <c r="I35" s="6"/>
      <c r="J35" s="8">
        <v>2</v>
      </c>
      <c r="K35" s="8">
        <v>597.78840000000002</v>
      </c>
      <c r="L35" s="8">
        <v>594.78150000000005</v>
      </c>
      <c r="M35" s="8">
        <v>-60</v>
      </c>
      <c r="N35" s="11">
        <v>12</v>
      </c>
      <c r="O35" s="12">
        <v>48</v>
      </c>
      <c r="P35" s="13" t="s">
        <v>123</v>
      </c>
      <c r="Q35" s="8" t="s">
        <v>119</v>
      </c>
    </row>
    <row r="36" spans="1:17">
      <c r="A36" s="2"/>
    </row>
    <row r="37" spans="1:17">
      <c r="A37" s="2" t="s">
        <v>94</v>
      </c>
    </row>
    <row r="38" spans="1:17">
      <c r="A38" s="2" t="s">
        <v>125</v>
      </c>
    </row>
  </sheetData>
  <phoneticPr fontId="1" type="noConversion"/>
  <pageMargins left="0.7" right="0.7" top="0.75" bottom="0.75" header="0.3" footer="0.3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TOMAHAQ REFERENCE PEPTIDES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Hankum Park</dc:creator>
  <cp:lastModifiedBy>Hankum Park</cp:lastModifiedBy>
  <cp:lastPrinted>2021-04-16T03:13:08Z</cp:lastPrinted>
  <dcterms:created xsi:type="dcterms:W3CDTF">2021-03-29T21:13:29Z</dcterms:created>
  <dcterms:modified xsi:type="dcterms:W3CDTF">2022-03-16T07:56:54Z</dcterms:modified>
</cp:coreProperties>
</file>