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32180" windowHeight="21300" firstSheet="18" activeTab="30"/>
  </bookViews>
  <sheets>
    <sheet name="Fig. 1b" sheetId="50" r:id="rId1"/>
    <sheet name="Fig. 2c" sheetId="52" r:id="rId2"/>
    <sheet name="Fig. 3f" sheetId="1" r:id="rId3"/>
    <sheet name="Fig. 4d" sheetId="2" r:id="rId4"/>
    <sheet name="Fig. 5g" sheetId="7" r:id="rId5"/>
    <sheet name="Fig. 5i" sheetId="8" r:id="rId6"/>
    <sheet name="Fig 5j" sheetId="9" r:id="rId7"/>
    <sheet name="Fig6 b" sheetId="16" r:id="rId8"/>
    <sheet name="Fig 6c" sheetId="12" r:id="rId9"/>
    <sheet name="Fig. 7a" sheetId="78" r:id="rId10"/>
    <sheet name="Fig. 7e" sheetId="13" r:id="rId11"/>
    <sheet name="SFig. 1a" sheetId="67" r:id="rId12"/>
    <sheet name="SFig. 1d" sheetId="68" r:id="rId13"/>
    <sheet name="SFig. 1e" sheetId="69" r:id="rId14"/>
    <sheet name="SFig. 1i" sheetId="57" r:id="rId15"/>
    <sheet name="SFig. 2l" sheetId="3" r:id="rId16"/>
    <sheet name="SFig. 3b" sheetId="4" r:id="rId17"/>
    <sheet name="SFig. 3c" sheetId="71" r:id="rId18"/>
    <sheet name="SFig. 3e" sheetId="5" r:id="rId19"/>
    <sheet name="SFig. 3j" sheetId="72" r:id="rId20"/>
    <sheet name="SFig. 4b" sheetId="10" r:id="rId21"/>
    <sheet name="SFig. 4e" sheetId="73" r:id="rId22"/>
    <sheet name="SFig. 4f" sheetId="20" r:id="rId23"/>
    <sheet name="SFig. 4m" sheetId="74" r:id="rId24"/>
    <sheet name="SFig. 5d" sheetId="21" r:id="rId25"/>
    <sheet name="SFig. 5i" sheetId="75" r:id="rId26"/>
    <sheet name="SFig. 6a" sheetId="60" r:id="rId27"/>
    <sheet name="SFig. 6b" sheetId="61" r:id="rId28"/>
    <sheet name="SFig. 6d" sheetId="45" r:id="rId29"/>
    <sheet name="SFig. 6e" sheetId="46" r:id="rId30"/>
    <sheet name="SFig. 6g" sheetId="76" r:id="rId31"/>
    <sheet name="SFig. 8d" sheetId="33" r:id="rId32"/>
    <sheet name="SFig. 8e" sheetId="77" r:id="rId3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8" i="72" l="1"/>
  <c r="E89" i="72"/>
  <c r="E90" i="72"/>
  <c r="F88" i="72"/>
  <c r="E91" i="72"/>
  <c r="E92" i="72"/>
  <c r="E93" i="72"/>
  <c r="F91" i="72"/>
  <c r="E94" i="72"/>
  <c r="E95" i="72"/>
  <c r="E96" i="72"/>
  <c r="F94" i="72"/>
  <c r="E4" i="72"/>
  <c r="E5" i="72"/>
  <c r="E6" i="72"/>
  <c r="F4" i="72"/>
  <c r="E7" i="72"/>
  <c r="E8" i="72"/>
  <c r="E9" i="72"/>
  <c r="F7" i="72"/>
  <c r="E10" i="72"/>
  <c r="E11" i="72"/>
  <c r="E12" i="72"/>
  <c r="F10" i="72"/>
  <c r="I89" i="72"/>
  <c r="E74" i="71"/>
  <c r="E75" i="71"/>
  <c r="E76" i="71"/>
  <c r="F74" i="71"/>
  <c r="E77" i="71"/>
  <c r="E78" i="71"/>
  <c r="E79" i="71"/>
  <c r="F77" i="71"/>
  <c r="E80" i="71"/>
  <c r="E81" i="71"/>
  <c r="E82" i="71"/>
  <c r="F80" i="71"/>
  <c r="E32" i="71"/>
  <c r="E33" i="71"/>
  <c r="E34" i="71"/>
  <c r="F32" i="71"/>
  <c r="E35" i="71"/>
  <c r="E36" i="71"/>
  <c r="E37" i="71"/>
  <c r="F35" i="71"/>
  <c r="E38" i="71"/>
  <c r="E39" i="71"/>
  <c r="E40" i="71"/>
  <c r="F38" i="71"/>
  <c r="I75" i="71"/>
  <c r="E19" i="69"/>
  <c r="F19" i="69"/>
  <c r="E20" i="69"/>
  <c r="F20" i="69"/>
  <c r="E21" i="69"/>
  <c r="F21" i="69"/>
  <c r="G19" i="69"/>
  <c r="E22" i="69"/>
  <c r="F22" i="69"/>
  <c r="E23" i="69"/>
  <c r="F23" i="69"/>
  <c r="E24" i="69"/>
  <c r="F24" i="69"/>
  <c r="G22" i="69"/>
  <c r="E25" i="69"/>
  <c r="F25" i="69"/>
  <c r="E26" i="69"/>
  <c r="F26" i="69"/>
  <c r="E27" i="69"/>
  <c r="F27" i="69"/>
  <c r="G25" i="69"/>
  <c r="E5" i="69"/>
  <c r="F5" i="69"/>
  <c r="E6" i="69"/>
  <c r="F6" i="69"/>
  <c r="E7" i="69"/>
  <c r="F7" i="69"/>
  <c r="G5" i="69"/>
  <c r="E8" i="69"/>
  <c r="F8" i="69"/>
  <c r="E9" i="69"/>
  <c r="F9" i="69"/>
  <c r="E10" i="69"/>
  <c r="F10" i="69"/>
  <c r="G8" i="69"/>
  <c r="E11" i="69"/>
  <c r="F11" i="69"/>
  <c r="E12" i="69"/>
  <c r="F12" i="69"/>
  <c r="E13" i="69"/>
  <c r="F13" i="69"/>
  <c r="G11" i="69"/>
  <c r="J19" i="69"/>
  <c r="E47" i="68"/>
  <c r="F47" i="68"/>
  <c r="E48" i="68"/>
  <c r="F48" i="68"/>
  <c r="E49" i="68"/>
  <c r="F49" i="68"/>
  <c r="G47" i="68"/>
  <c r="E50" i="68"/>
  <c r="F50" i="68"/>
  <c r="E51" i="68"/>
  <c r="F51" i="68"/>
  <c r="E52" i="68"/>
  <c r="F52" i="68"/>
  <c r="G50" i="68"/>
  <c r="E53" i="68"/>
  <c r="F53" i="68"/>
  <c r="E54" i="68"/>
  <c r="F54" i="68"/>
  <c r="E55" i="68"/>
  <c r="F55" i="68"/>
  <c r="G53" i="68"/>
  <c r="E33" i="68"/>
  <c r="F33" i="68"/>
  <c r="E34" i="68"/>
  <c r="F34" i="68"/>
  <c r="E35" i="68"/>
  <c r="F35" i="68"/>
  <c r="G33" i="68"/>
  <c r="E36" i="68"/>
  <c r="F36" i="68"/>
  <c r="E37" i="68"/>
  <c r="F37" i="68"/>
  <c r="E38" i="68"/>
  <c r="F38" i="68"/>
  <c r="G36" i="68"/>
  <c r="E39" i="68"/>
  <c r="F39" i="68"/>
  <c r="E40" i="68"/>
  <c r="F40" i="68"/>
  <c r="E41" i="68"/>
  <c r="F41" i="68"/>
  <c r="G39" i="68"/>
  <c r="J47" i="68"/>
  <c r="E19" i="68"/>
  <c r="F19" i="68"/>
  <c r="E20" i="68"/>
  <c r="F20" i="68"/>
  <c r="E21" i="68"/>
  <c r="F21" i="68"/>
  <c r="G19" i="68"/>
  <c r="E22" i="68"/>
  <c r="F22" i="68"/>
  <c r="E23" i="68"/>
  <c r="F23" i="68"/>
  <c r="E24" i="68"/>
  <c r="F24" i="68"/>
  <c r="G22" i="68"/>
  <c r="E25" i="68"/>
  <c r="F25" i="68"/>
  <c r="E26" i="68"/>
  <c r="F26" i="68"/>
  <c r="E27" i="68"/>
  <c r="F27" i="68"/>
  <c r="G25" i="68"/>
  <c r="E5" i="68"/>
  <c r="F5" i="68"/>
  <c r="E6" i="68"/>
  <c r="F6" i="68"/>
  <c r="E7" i="68"/>
  <c r="F7" i="68"/>
  <c r="G5" i="68"/>
  <c r="E8" i="68"/>
  <c r="F8" i="68"/>
  <c r="E9" i="68"/>
  <c r="F9" i="68"/>
  <c r="E10" i="68"/>
  <c r="F10" i="68"/>
  <c r="G8" i="68"/>
  <c r="E11" i="68"/>
  <c r="F11" i="68"/>
  <c r="E12" i="68"/>
  <c r="F12" i="68"/>
  <c r="E13" i="68"/>
  <c r="F13" i="68"/>
  <c r="G11" i="68"/>
  <c r="J19" i="68"/>
  <c r="E20" i="67"/>
  <c r="F20" i="67"/>
  <c r="E21" i="67"/>
  <c r="F21" i="67"/>
  <c r="E22" i="67"/>
  <c r="F22" i="67"/>
  <c r="G20" i="67"/>
  <c r="E23" i="67"/>
  <c r="F23" i="67"/>
  <c r="E24" i="67"/>
  <c r="F24" i="67"/>
  <c r="E25" i="67"/>
  <c r="F25" i="67"/>
  <c r="G23" i="67"/>
  <c r="E26" i="67"/>
  <c r="F26" i="67"/>
  <c r="E27" i="67"/>
  <c r="F27" i="67"/>
  <c r="E28" i="67"/>
  <c r="F28" i="67"/>
  <c r="G26" i="67"/>
  <c r="E5" i="67"/>
  <c r="F5" i="67"/>
  <c r="E6" i="67"/>
  <c r="F6" i="67"/>
  <c r="E7" i="67"/>
  <c r="F7" i="67"/>
  <c r="G5" i="67"/>
  <c r="E8" i="67"/>
  <c r="F8" i="67"/>
  <c r="E9" i="67"/>
  <c r="F9" i="67"/>
  <c r="E10" i="67"/>
  <c r="F10" i="67"/>
  <c r="G8" i="67"/>
  <c r="E11" i="67"/>
  <c r="F11" i="67"/>
  <c r="E12" i="67"/>
  <c r="F12" i="67"/>
  <c r="E13" i="67"/>
  <c r="F13" i="67"/>
  <c r="G11" i="67"/>
  <c r="J19" i="67"/>
  <c r="S26" i="2"/>
  <c r="S28" i="2"/>
  <c r="L4" i="52"/>
  <c r="D23" i="52"/>
  <c r="I23" i="52"/>
  <c r="I22" i="52"/>
  <c r="D22" i="52"/>
  <c r="D10" i="52"/>
  <c r="D9" i="52"/>
  <c r="I9" i="52"/>
  <c r="M14" i="50"/>
  <c r="M15" i="50"/>
  <c r="M4" i="50"/>
  <c r="G10" i="50"/>
  <c r="G9" i="50"/>
  <c r="B10" i="50"/>
  <c r="B9" i="50"/>
  <c r="S7" i="2"/>
  <c r="E46" i="77"/>
  <c r="E47" i="77"/>
  <c r="E48" i="77"/>
  <c r="F46" i="77"/>
  <c r="E49" i="77"/>
  <c r="E50" i="77"/>
  <c r="E51" i="77"/>
  <c r="F49" i="77"/>
  <c r="E52" i="77"/>
  <c r="E53" i="77"/>
  <c r="E54" i="77"/>
  <c r="F52" i="77"/>
  <c r="E32" i="77"/>
  <c r="E33" i="77"/>
  <c r="E34" i="77"/>
  <c r="F32" i="77"/>
  <c r="E35" i="77"/>
  <c r="E36" i="77"/>
  <c r="E37" i="77"/>
  <c r="F35" i="77"/>
  <c r="E38" i="77"/>
  <c r="E39" i="77"/>
  <c r="E40" i="77"/>
  <c r="F38" i="77"/>
  <c r="I47" i="77"/>
  <c r="E18" i="77"/>
  <c r="E19" i="77"/>
  <c r="E20" i="77"/>
  <c r="F18" i="77"/>
  <c r="E21" i="77"/>
  <c r="E22" i="77"/>
  <c r="E23" i="77"/>
  <c r="F21" i="77"/>
  <c r="E24" i="77"/>
  <c r="E25" i="77"/>
  <c r="E26" i="77"/>
  <c r="F24" i="77"/>
  <c r="E4" i="77"/>
  <c r="E5" i="77"/>
  <c r="E6" i="77"/>
  <c r="F4" i="77"/>
  <c r="E7" i="77"/>
  <c r="E8" i="77"/>
  <c r="E9" i="77"/>
  <c r="F7" i="77"/>
  <c r="E10" i="77"/>
  <c r="E11" i="77"/>
  <c r="E12" i="77"/>
  <c r="F10" i="77"/>
  <c r="I19" i="77"/>
  <c r="L12" i="46"/>
  <c r="K12" i="46"/>
  <c r="N7" i="46"/>
  <c r="O7" i="46"/>
  <c r="L7" i="46"/>
  <c r="K7" i="46"/>
  <c r="O4" i="46"/>
  <c r="N4" i="46"/>
  <c r="L4" i="46"/>
  <c r="K4" i="46"/>
  <c r="L12" i="61"/>
  <c r="K12" i="61"/>
  <c r="O7" i="61"/>
  <c r="N7" i="61"/>
  <c r="L7" i="61"/>
  <c r="K7" i="61"/>
  <c r="O4" i="61"/>
  <c r="N4" i="61"/>
  <c r="L4" i="61"/>
  <c r="K4" i="61"/>
  <c r="K12" i="16"/>
  <c r="J12" i="16"/>
  <c r="N7" i="16"/>
  <c r="M7" i="16"/>
  <c r="M4" i="16"/>
  <c r="N4" i="16"/>
  <c r="K7" i="16"/>
  <c r="J7" i="16"/>
  <c r="K4" i="16"/>
  <c r="E24" i="78"/>
  <c r="J4" i="16"/>
  <c r="E18" i="76"/>
  <c r="F18" i="76"/>
  <c r="E19" i="76"/>
  <c r="F19" i="76"/>
  <c r="E20" i="76"/>
  <c r="F20" i="76"/>
  <c r="G18" i="76"/>
  <c r="E21" i="76"/>
  <c r="F21" i="76"/>
  <c r="E22" i="76"/>
  <c r="F22" i="76"/>
  <c r="E23" i="76"/>
  <c r="F23" i="76"/>
  <c r="G21" i="76"/>
  <c r="E24" i="76"/>
  <c r="F24" i="76"/>
  <c r="E25" i="76"/>
  <c r="F25" i="76"/>
  <c r="E26" i="76"/>
  <c r="F26" i="76"/>
  <c r="G24" i="76"/>
  <c r="E4" i="76"/>
  <c r="F4" i="76"/>
  <c r="E5" i="76"/>
  <c r="F5" i="76"/>
  <c r="E6" i="76"/>
  <c r="F6" i="76"/>
  <c r="G4" i="76"/>
  <c r="E7" i="76"/>
  <c r="F7" i="76"/>
  <c r="E8" i="76"/>
  <c r="F8" i="76"/>
  <c r="E9" i="76"/>
  <c r="F9" i="76"/>
  <c r="G7" i="76"/>
  <c r="E10" i="76"/>
  <c r="F10" i="76"/>
  <c r="E11" i="76"/>
  <c r="F11" i="76"/>
  <c r="E12" i="76"/>
  <c r="F12" i="76"/>
  <c r="G10" i="76"/>
  <c r="J19" i="76"/>
  <c r="E19" i="75"/>
  <c r="F19" i="75"/>
  <c r="E20" i="75"/>
  <c r="F20" i="75"/>
  <c r="E21" i="75"/>
  <c r="F21" i="75"/>
  <c r="G19" i="75"/>
  <c r="E22" i="75"/>
  <c r="F22" i="75"/>
  <c r="E23" i="75"/>
  <c r="F23" i="75"/>
  <c r="E24" i="75"/>
  <c r="F24" i="75"/>
  <c r="G22" i="75"/>
  <c r="E25" i="75"/>
  <c r="F25" i="75"/>
  <c r="E26" i="75"/>
  <c r="F26" i="75"/>
  <c r="E27" i="75"/>
  <c r="F27" i="75"/>
  <c r="G25" i="75"/>
  <c r="E5" i="75"/>
  <c r="F5" i="75"/>
  <c r="E6" i="75"/>
  <c r="F6" i="75"/>
  <c r="E7" i="75"/>
  <c r="F7" i="75"/>
  <c r="G5" i="75"/>
  <c r="E8" i="75"/>
  <c r="F8" i="75"/>
  <c r="E9" i="75"/>
  <c r="F9" i="75"/>
  <c r="E10" i="75"/>
  <c r="F10" i="75"/>
  <c r="G8" i="75"/>
  <c r="E11" i="75"/>
  <c r="F11" i="75"/>
  <c r="E12" i="75"/>
  <c r="F12" i="75"/>
  <c r="E13" i="75"/>
  <c r="F13" i="75"/>
  <c r="G11" i="75"/>
  <c r="J20" i="75"/>
  <c r="E33" i="75"/>
  <c r="F33" i="75"/>
  <c r="E34" i="75"/>
  <c r="F34" i="75"/>
  <c r="E35" i="75"/>
  <c r="F35" i="75"/>
  <c r="G33" i="75"/>
  <c r="E36" i="75"/>
  <c r="F36" i="75"/>
  <c r="E37" i="75"/>
  <c r="F37" i="75"/>
  <c r="E38" i="75"/>
  <c r="F38" i="75"/>
  <c r="G36" i="75"/>
  <c r="E39" i="75"/>
  <c r="F39" i="75"/>
  <c r="E40" i="75"/>
  <c r="F40" i="75"/>
  <c r="E41" i="75"/>
  <c r="F41" i="75"/>
  <c r="G39" i="75"/>
  <c r="J34" i="75"/>
  <c r="E61" i="75"/>
  <c r="F61" i="75"/>
  <c r="E62" i="75"/>
  <c r="F62" i="75"/>
  <c r="E63" i="75"/>
  <c r="F63" i="75"/>
  <c r="G61" i="75"/>
  <c r="E64" i="75"/>
  <c r="F64" i="75"/>
  <c r="E65" i="75"/>
  <c r="F65" i="75"/>
  <c r="E66" i="75"/>
  <c r="F66" i="75"/>
  <c r="G64" i="75"/>
  <c r="E67" i="75"/>
  <c r="F67" i="75"/>
  <c r="E68" i="75"/>
  <c r="F68" i="75"/>
  <c r="E69" i="75"/>
  <c r="F69" i="75"/>
  <c r="G67" i="75"/>
  <c r="E47" i="75"/>
  <c r="F47" i="75"/>
  <c r="E48" i="75"/>
  <c r="F48" i="75"/>
  <c r="E49" i="75"/>
  <c r="F49" i="75"/>
  <c r="G47" i="75"/>
  <c r="E50" i="75"/>
  <c r="F50" i="75"/>
  <c r="E51" i="75"/>
  <c r="F51" i="75"/>
  <c r="E52" i="75"/>
  <c r="F52" i="75"/>
  <c r="G50" i="75"/>
  <c r="E53" i="75"/>
  <c r="F53" i="75"/>
  <c r="E54" i="75"/>
  <c r="F54" i="75"/>
  <c r="E55" i="75"/>
  <c r="F55" i="75"/>
  <c r="G53" i="75"/>
  <c r="J62" i="75"/>
  <c r="E75" i="75"/>
  <c r="F75" i="75"/>
  <c r="E76" i="75"/>
  <c r="F76" i="75"/>
  <c r="E77" i="75"/>
  <c r="F77" i="75"/>
  <c r="G75" i="75"/>
  <c r="E78" i="75"/>
  <c r="F78" i="75"/>
  <c r="E79" i="75"/>
  <c r="F79" i="75"/>
  <c r="E80" i="75"/>
  <c r="F80" i="75"/>
  <c r="G78" i="75"/>
  <c r="E81" i="75"/>
  <c r="F81" i="75"/>
  <c r="E82" i="75"/>
  <c r="F82" i="75"/>
  <c r="E83" i="75"/>
  <c r="F83" i="75"/>
  <c r="G81" i="75"/>
  <c r="J76" i="75"/>
  <c r="E46" i="74"/>
  <c r="F46" i="74"/>
  <c r="E47" i="74"/>
  <c r="F47" i="74"/>
  <c r="E48" i="74"/>
  <c r="F48" i="74"/>
  <c r="G46" i="74"/>
  <c r="E49" i="74"/>
  <c r="F49" i="74"/>
  <c r="E50" i="74"/>
  <c r="F50" i="74"/>
  <c r="E51" i="74"/>
  <c r="F51" i="74"/>
  <c r="G49" i="74"/>
  <c r="E52" i="74"/>
  <c r="F52" i="74"/>
  <c r="E53" i="74"/>
  <c r="F53" i="74"/>
  <c r="E54" i="74"/>
  <c r="F54" i="74"/>
  <c r="G52" i="74"/>
  <c r="E32" i="74"/>
  <c r="F32" i="74"/>
  <c r="E33" i="74"/>
  <c r="F33" i="74"/>
  <c r="E34" i="74"/>
  <c r="F34" i="74"/>
  <c r="G32" i="74"/>
  <c r="E35" i="74"/>
  <c r="F35" i="74"/>
  <c r="E36" i="74"/>
  <c r="F36" i="74"/>
  <c r="E37" i="74"/>
  <c r="F37" i="74"/>
  <c r="G35" i="74"/>
  <c r="E38" i="74"/>
  <c r="F38" i="74"/>
  <c r="E39" i="74"/>
  <c r="F39" i="74"/>
  <c r="E40" i="74"/>
  <c r="F40" i="74"/>
  <c r="G38" i="74"/>
  <c r="J47" i="74"/>
  <c r="E18" i="74"/>
  <c r="F18" i="74"/>
  <c r="E19" i="74"/>
  <c r="F19" i="74"/>
  <c r="E20" i="74"/>
  <c r="F20" i="74"/>
  <c r="G18" i="74"/>
  <c r="E21" i="74"/>
  <c r="F21" i="74"/>
  <c r="E22" i="74"/>
  <c r="F22" i="74"/>
  <c r="E23" i="74"/>
  <c r="F23" i="74"/>
  <c r="G21" i="74"/>
  <c r="E24" i="74"/>
  <c r="F24" i="74"/>
  <c r="E25" i="74"/>
  <c r="F25" i="74"/>
  <c r="E26" i="74"/>
  <c r="F26" i="74"/>
  <c r="G24" i="74"/>
  <c r="E4" i="74"/>
  <c r="F4" i="74"/>
  <c r="E5" i="74"/>
  <c r="F5" i="74"/>
  <c r="E6" i="74"/>
  <c r="F6" i="74"/>
  <c r="G4" i="74"/>
  <c r="E7" i="74"/>
  <c r="F7" i="74"/>
  <c r="E8" i="74"/>
  <c r="F8" i="74"/>
  <c r="E9" i="74"/>
  <c r="F9" i="74"/>
  <c r="G7" i="74"/>
  <c r="E10" i="74"/>
  <c r="F10" i="74"/>
  <c r="E11" i="74"/>
  <c r="F11" i="74"/>
  <c r="E12" i="74"/>
  <c r="F12" i="74"/>
  <c r="G10" i="74"/>
  <c r="J19" i="74"/>
  <c r="E46" i="73"/>
  <c r="F46" i="73"/>
  <c r="E47" i="73"/>
  <c r="F47" i="73"/>
  <c r="E48" i="73"/>
  <c r="F48" i="73"/>
  <c r="G46" i="73"/>
  <c r="E49" i="73"/>
  <c r="F49" i="73"/>
  <c r="E50" i="73"/>
  <c r="F50" i="73"/>
  <c r="E51" i="73"/>
  <c r="F51" i="73"/>
  <c r="G49" i="73"/>
  <c r="E52" i="73"/>
  <c r="F52" i="73"/>
  <c r="E53" i="73"/>
  <c r="F53" i="73"/>
  <c r="E54" i="73"/>
  <c r="F54" i="73"/>
  <c r="G52" i="73"/>
  <c r="E18" i="73"/>
  <c r="F18" i="73"/>
  <c r="E19" i="73"/>
  <c r="F19" i="73"/>
  <c r="E20" i="73"/>
  <c r="F20" i="73"/>
  <c r="G18" i="73"/>
  <c r="E21" i="73"/>
  <c r="F21" i="73"/>
  <c r="E22" i="73"/>
  <c r="F22" i="73"/>
  <c r="E23" i="73"/>
  <c r="F23" i="73"/>
  <c r="G21" i="73"/>
  <c r="E24" i="73"/>
  <c r="F24" i="73"/>
  <c r="E25" i="73"/>
  <c r="F25" i="73"/>
  <c r="E26" i="73"/>
  <c r="F26" i="73"/>
  <c r="G24" i="73"/>
  <c r="J47" i="73"/>
  <c r="E32" i="73"/>
  <c r="F32" i="73"/>
  <c r="E33" i="73"/>
  <c r="F33" i="73"/>
  <c r="E34" i="73"/>
  <c r="F34" i="73"/>
  <c r="G32" i="73"/>
  <c r="E35" i="73"/>
  <c r="F35" i="73"/>
  <c r="E36" i="73"/>
  <c r="F36" i="73"/>
  <c r="E37" i="73"/>
  <c r="F37" i="73"/>
  <c r="G35" i="73"/>
  <c r="E38" i="73"/>
  <c r="F38" i="73"/>
  <c r="E39" i="73"/>
  <c r="F39" i="73"/>
  <c r="E40" i="73"/>
  <c r="F40" i="73"/>
  <c r="G38" i="73"/>
  <c r="E4" i="73"/>
  <c r="F4" i="73"/>
  <c r="E5" i="73"/>
  <c r="F5" i="73"/>
  <c r="E6" i="73"/>
  <c r="F6" i="73"/>
  <c r="G4" i="73"/>
  <c r="E7" i="73"/>
  <c r="F7" i="73"/>
  <c r="E8" i="73"/>
  <c r="F8" i="73"/>
  <c r="E9" i="73"/>
  <c r="F9" i="73"/>
  <c r="G7" i="73"/>
  <c r="E10" i="73"/>
  <c r="F10" i="73"/>
  <c r="E11" i="73"/>
  <c r="F11" i="73"/>
  <c r="E12" i="73"/>
  <c r="F12" i="73"/>
  <c r="G10" i="73"/>
  <c r="J33" i="73"/>
  <c r="E158" i="72"/>
  <c r="E159" i="72"/>
  <c r="E160" i="72"/>
  <c r="F158" i="72"/>
  <c r="E161" i="72"/>
  <c r="E162" i="72"/>
  <c r="E163" i="72"/>
  <c r="F161" i="72"/>
  <c r="E164" i="72"/>
  <c r="E165" i="72"/>
  <c r="E166" i="72"/>
  <c r="F164" i="72"/>
  <c r="E74" i="72"/>
  <c r="E75" i="72"/>
  <c r="E76" i="72"/>
  <c r="F74" i="72"/>
  <c r="E77" i="72"/>
  <c r="E78" i="72"/>
  <c r="E79" i="72"/>
  <c r="F77" i="72"/>
  <c r="E80" i="72"/>
  <c r="E81" i="72"/>
  <c r="E82" i="72"/>
  <c r="F80" i="72"/>
  <c r="I159" i="72"/>
  <c r="E144" i="72"/>
  <c r="E145" i="72"/>
  <c r="E146" i="72"/>
  <c r="F144" i="72"/>
  <c r="E147" i="72"/>
  <c r="E148" i="72"/>
  <c r="E149" i="72"/>
  <c r="F147" i="72"/>
  <c r="E150" i="72"/>
  <c r="E151" i="72"/>
  <c r="E152" i="72"/>
  <c r="F150" i="72"/>
  <c r="E60" i="72"/>
  <c r="E61" i="72"/>
  <c r="E62" i="72"/>
  <c r="F60" i="72"/>
  <c r="E63" i="72"/>
  <c r="E64" i="72"/>
  <c r="E65" i="72"/>
  <c r="F63" i="72"/>
  <c r="E66" i="72"/>
  <c r="E67" i="72"/>
  <c r="E68" i="72"/>
  <c r="F66" i="72"/>
  <c r="I145" i="72"/>
  <c r="E130" i="72"/>
  <c r="E131" i="72"/>
  <c r="E132" i="72"/>
  <c r="F130" i="72"/>
  <c r="E133" i="72"/>
  <c r="E134" i="72"/>
  <c r="E135" i="72"/>
  <c r="F133" i="72"/>
  <c r="E136" i="72"/>
  <c r="E137" i="72"/>
  <c r="E138" i="72"/>
  <c r="F136" i="72"/>
  <c r="E46" i="72"/>
  <c r="E47" i="72"/>
  <c r="E48" i="72"/>
  <c r="F46" i="72"/>
  <c r="E49" i="72"/>
  <c r="E50" i="72"/>
  <c r="E51" i="72"/>
  <c r="F49" i="72"/>
  <c r="E52" i="72"/>
  <c r="E53" i="72"/>
  <c r="E54" i="72"/>
  <c r="F52" i="72"/>
  <c r="I131" i="72"/>
  <c r="E116" i="72"/>
  <c r="E117" i="72"/>
  <c r="E118" i="72"/>
  <c r="F116" i="72"/>
  <c r="E119" i="72"/>
  <c r="E120" i="72"/>
  <c r="E121" i="72"/>
  <c r="F119" i="72"/>
  <c r="E122" i="72"/>
  <c r="E123" i="72"/>
  <c r="E124" i="72"/>
  <c r="F122" i="72"/>
  <c r="E32" i="72"/>
  <c r="E33" i="72"/>
  <c r="E34" i="72"/>
  <c r="F32" i="72"/>
  <c r="E35" i="72"/>
  <c r="E36" i="72"/>
  <c r="E37" i="72"/>
  <c r="F35" i="72"/>
  <c r="E38" i="72"/>
  <c r="E39" i="72"/>
  <c r="E40" i="72"/>
  <c r="F38" i="72"/>
  <c r="I117" i="72"/>
  <c r="E102" i="72"/>
  <c r="E103" i="72"/>
  <c r="E104" i="72"/>
  <c r="F102" i="72"/>
  <c r="E105" i="72"/>
  <c r="E106" i="72"/>
  <c r="E107" i="72"/>
  <c r="F105" i="72"/>
  <c r="E108" i="72"/>
  <c r="E109" i="72"/>
  <c r="E110" i="72"/>
  <c r="F108" i="72"/>
  <c r="E18" i="72"/>
  <c r="E19" i="72"/>
  <c r="E20" i="72"/>
  <c r="F18" i="72"/>
  <c r="E21" i="72"/>
  <c r="E22" i="72"/>
  <c r="E23" i="72"/>
  <c r="F21" i="72"/>
  <c r="E24" i="72"/>
  <c r="E25" i="72"/>
  <c r="E26" i="72"/>
  <c r="F24" i="72"/>
  <c r="I103" i="72"/>
  <c r="E60" i="71"/>
  <c r="E61" i="71"/>
  <c r="E62" i="71"/>
  <c r="F60" i="71"/>
  <c r="E63" i="71"/>
  <c r="E64" i="71"/>
  <c r="E65" i="71"/>
  <c r="F63" i="71"/>
  <c r="E66" i="71"/>
  <c r="E67" i="71"/>
  <c r="E68" i="71"/>
  <c r="F66" i="71"/>
  <c r="E18" i="71"/>
  <c r="E19" i="71"/>
  <c r="E20" i="71"/>
  <c r="F18" i="71"/>
  <c r="E21" i="71"/>
  <c r="E22" i="71"/>
  <c r="E23" i="71"/>
  <c r="F21" i="71"/>
  <c r="E24" i="71"/>
  <c r="E25" i="71"/>
  <c r="E26" i="71"/>
  <c r="F24" i="71"/>
  <c r="I61" i="71"/>
  <c r="E46" i="71"/>
  <c r="E47" i="71"/>
  <c r="E48" i="71"/>
  <c r="F46" i="71"/>
  <c r="E49" i="71"/>
  <c r="E50" i="71"/>
  <c r="E51" i="71"/>
  <c r="F49" i="71"/>
  <c r="E52" i="71"/>
  <c r="E53" i="71"/>
  <c r="E54" i="71"/>
  <c r="F52" i="71"/>
  <c r="E4" i="71"/>
  <c r="E5" i="71"/>
  <c r="E6" i="71"/>
  <c r="F4" i="71"/>
  <c r="E7" i="71"/>
  <c r="E8" i="71"/>
  <c r="E9" i="71"/>
  <c r="F7" i="71"/>
  <c r="E10" i="71"/>
  <c r="E11" i="71"/>
  <c r="E12" i="71"/>
  <c r="F10" i="71"/>
  <c r="I47" i="71"/>
  <c r="E47" i="69"/>
  <c r="F47" i="69"/>
  <c r="E48" i="69"/>
  <c r="F48" i="69"/>
  <c r="E49" i="69"/>
  <c r="F49" i="69"/>
  <c r="G47" i="69"/>
  <c r="E50" i="69"/>
  <c r="F50" i="69"/>
  <c r="E51" i="69"/>
  <c r="F51" i="69"/>
  <c r="E52" i="69"/>
  <c r="F52" i="69"/>
  <c r="G50" i="69"/>
  <c r="E53" i="69"/>
  <c r="F53" i="69"/>
  <c r="E54" i="69"/>
  <c r="F54" i="69"/>
  <c r="E55" i="69"/>
  <c r="F55" i="69"/>
  <c r="G53" i="69"/>
  <c r="E33" i="69"/>
  <c r="F33" i="69"/>
  <c r="E34" i="69"/>
  <c r="F34" i="69"/>
  <c r="E35" i="69"/>
  <c r="F35" i="69"/>
  <c r="G33" i="69"/>
  <c r="E36" i="69"/>
  <c r="F36" i="69"/>
  <c r="E37" i="69"/>
  <c r="F37" i="69"/>
  <c r="E38" i="69"/>
  <c r="F38" i="69"/>
  <c r="G36" i="69"/>
  <c r="E39" i="69"/>
  <c r="F39" i="69"/>
  <c r="E40" i="69"/>
  <c r="F40" i="69"/>
  <c r="E41" i="69"/>
  <c r="F41" i="69"/>
  <c r="G39" i="69"/>
  <c r="J47" i="69"/>
  <c r="S13" i="2"/>
  <c r="S9" i="2"/>
  <c r="L14" i="52"/>
  <c r="S11" i="2"/>
  <c r="H47" i="77"/>
  <c r="F13" i="77"/>
  <c r="G28" i="75"/>
  <c r="G15" i="75"/>
  <c r="G14" i="75"/>
  <c r="F41" i="72"/>
  <c r="F27" i="72"/>
  <c r="F13" i="72"/>
  <c r="F84" i="71"/>
  <c r="F83" i="71"/>
  <c r="F56" i="71"/>
  <c r="F55" i="71"/>
  <c r="F42" i="71"/>
  <c r="F41" i="71"/>
  <c r="F28" i="71"/>
  <c r="F27" i="71"/>
  <c r="F14" i="71"/>
  <c r="F13" i="71"/>
  <c r="G42" i="68"/>
  <c r="G29" i="68"/>
  <c r="G28" i="68"/>
  <c r="G15" i="68"/>
  <c r="G14" i="68"/>
  <c r="G30" i="67"/>
  <c r="G29" i="67"/>
  <c r="G15" i="67"/>
  <c r="G14" i="67"/>
  <c r="E23" i="78"/>
  <c r="A104" i="16"/>
  <c r="R9" i="7"/>
  <c r="R7" i="7"/>
  <c r="S9" i="7"/>
  <c r="S7" i="7"/>
  <c r="R30" i="2"/>
  <c r="R28" i="2"/>
  <c r="R26" i="2"/>
  <c r="R24" i="2"/>
  <c r="S24" i="2"/>
  <c r="S30" i="2"/>
  <c r="S15" i="2"/>
  <c r="S17" i="2"/>
  <c r="R17" i="2"/>
  <c r="R15" i="2"/>
  <c r="R13" i="2"/>
  <c r="R11" i="2"/>
  <c r="R9" i="2"/>
  <c r="R7" i="2"/>
  <c r="L13" i="52"/>
  <c r="I10" i="52"/>
  <c r="M3" i="50"/>
  <c r="I19" i="50"/>
  <c r="I18" i="50"/>
  <c r="L9" i="12"/>
  <c r="D18" i="50"/>
  <c r="D19" i="50"/>
  <c r="C18" i="50"/>
  <c r="B18" i="50"/>
  <c r="B19" i="50"/>
  <c r="F56" i="72"/>
  <c r="I76" i="75"/>
  <c r="I62" i="75"/>
  <c r="I34" i="75"/>
  <c r="I20" i="75"/>
  <c r="H6" i="45"/>
  <c r="H7" i="45"/>
  <c r="H8" i="45"/>
  <c r="H9" i="45"/>
  <c r="H10" i="45"/>
  <c r="H5" i="45"/>
  <c r="G6" i="45"/>
  <c r="G7" i="45"/>
  <c r="G8" i="45"/>
  <c r="G9" i="45"/>
  <c r="G10" i="45"/>
  <c r="G5" i="45"/>
  <c r="H6" i="60"/>
  <c r="H7" i="60"/>
  <c r="H8" i="60"/>
  <c r="H9" i="60"/>
  <c r="H10" i="60"/>
  <c r="H5" i="60"/>
  <c r="G6" i="60"/>
  <c r="G7" i="60"/>
  <c r="G8" i="60"/>
  <c r="G9" i="60"/>
  <c r="G10" i="60"/>
  <c r="G5" i="60"/>
  <c r="L3" i="52"/>
  <c r="F125" i="72"/>
  <c r="H117" i="72"/>
  <c r="F126" i="72"/>
  <c r="F70" i="72"/>
  <c r="F69" i="72"/>
  <c r="F14" i="72"/>
  <c r="F139" i="72"/>
  <c r="F140" i="72"/>
  <c r="H131" i="72"/>
  <c r="F83" i="72"/>
  <c r="F84" i="72"/>
  <c r="F97" i="72"/>
  <c r="F98" i="72"/>
  <c r="H89" i="72"/>
  <c r="F42" i="72"/>
  <c r="F28" i="72"/>
  <c r="F153" i="72"/>
  <c r="F154" i="72"/>
  <c r="H145" i="72"/>
  <c r="F111" i="72"/>
  <c r="F112" i="72"/>
  <c r="H103" i="72"/>
  <c r="F167" i="72"/>
  <c r="H159" i="72"/>
  <c r="F168" i="72"/>
  <c r="F55" i="72"/>
  <c r="F14" i="77"/>
  <c r="D70" i="71"/>
  <c r="C70" i="71"/>
  <c r="D69" i="71"/>
  <c r="C69" i="71"/>
  <c r="F70" i="71"/>
  <c r="D56" i="71"/>
  <c r="C56" i="71"/>
  <c r="D55" i="71"/>
  <c r="C55" i="71"/>
  <c r="I47" i="73"/>
  <c r="H19" i="77"/>
  <c r="G57" i="68"/>
  <c r="I47" i="68"/>
  <c r="G43" i="69"/>
  <c r="G42" i="69"/>
  <c r="G42" i="73"/>
  <c r="G41" i="73"/>
  <c r="G14" i="76"/>
  <c r="F42" i="77"/>
  <c r="F41" i="77"/>
  <c r="F56" i="77"/>
  <c r="G43" i="68"/>
  <c r="G55" i="74"/>
  <c r="I47" i="69"/>
  <c r="G57" i="69"/>
  <c r="G56" i="69"/>
  <c r="G28" i="73"/>
  <c r="G41" i="74"/>
  <c r="G56" i="68"/>
  <c r="G56" i="73"/>
  <c r="G71" i="75"/>
  <c r="F27" i="77"/>
  <c r="I47" i="74"/>
  <c r="F55" i="77"/>
  <c r="F28" i="77"/>
  <c r="G13" i="76"/>
  <c r="G70" i="75"/>
  <c r="G42" i="75"/>
  <c r="G56" i="74"/>
  <c r="G42" i="74"/>
  <c r="G55" i="73"/>
  <c r="G27" i="73"/>
  <c r="G14" i="73"/>
  <c r="F69" i="71"/>
  <c r="H61" i="71"/>
  <c r="E69" i="71"/>
  <c r="E56" i="71"/>
  <c r="E55" i="71"/>
  <c r="E70" i="71"/>
  <c r="G15" i="69"/>
  <c r="G14" i="69"/>
  <c r="I19" i="76"/>
  <c r="G28" i="76"/>
  <c r="G27" i="76"/>
  <c r="G57" i="75"/>
  <c r="H47" i="71"/>
  <c r="G29" i="75"/>
  <c r="G84" i="75"/>
  <c r="G85" i="75"/>
  <c r="G56" i="75"/>
  <c r="H75" i="71"/>
  <c r="I19" i="69"/>
  <c r="G28" i="69"/>
  <c r="I19" i="74"/>
  <c r="G13" i="74"/>
  <c r="G14" i="74"/>
  <c r="G28" i="74"/>
  <c r="G13" i="73"/>
  <c r="G27" i="74"/>
  <c r="I19" i="68"/>
  <c r="G43" i="75"/>
  <c r="I19" i="67"/>
  <c r="G29" i="69"/>
  <c r="I33" i="73"/>
  <c r="F16" i="60"/>
  <c r="E16" i="60"/>
  <c r="D16" i="60"/>
  <c r="C16" i="60"/>
  <c r="F18" i="60"/>
  <c r="E18" i="60"/>
  <c r="D18" i="60"/>
  <c r="C18" i="60"/>
  <c r="F17" i="60"/>
  <c r="E17" i="60"/>
  <c r="D17" i="60"/>
  <c r="C17" i="60"/>
  <c r="F13" i="60"/>
  <c r="E13" i="60"/>
  <c r="D13" i="60"/>
  <c r="C13" i="60"/>
  <c r="F15" i="60"/>
  <c r="E15" i="60"/>
  <c r="D15" i="60"/>
  <c r="C15" i="60"/>
  <c r="F14" i="60"/>
  <c r="E14" i="60"/>
  <c r="D14" i="60"/>
  <c r="C14" i="60"/>
  <c r="I9" i="57"/>
  <c r="I8" i="57"/>
  <c r="I7" i="57"/>
  <c r="I6" i="57"/>
  <c r="I5" i="57"/>
  <c r="D9" i="57"/>
  <c r="D8" i="57"/>
  <c r="D7" i="57"/>
  <c r="D6" i="57"/>
  <c r="D5" i="57"/>
  <c r="H14" i="60"/>
  <c r="G14" i="60"/>
  <c r="H15" i="60"/>
  <c r="G15" i="60"/>
  <c r="H17" i="60"/>
  <c r="G17" i="60"/>
  <c r="H16" i="60"/>
  <c r="I17" i="60"/>
  <c r="G16" i="60"/>
  <c r="I18" i="60"/>
  <c r="G18" i="60"/>
  <c r="H18" i="60"/>
  <c r="G13" i="60"/>
  <c r="H13" i="60"/>
  <c r="I15" i="60"/>
  <c r="G19" i="50"/>
  <c r="G18" i="50"/>
  <c r="H19" i="50"/>
  <c r="H18" i="50"/>
  <c r="C19" i="50"/>
  <c r="C16" i="45"/>
  <c r="D13" i="45"/>
  <c r="C13" i="45"/>
  <c r="F16" i="45"/>
  <c r="E16" i="45"/>
  <c r="D16" i="45"/>
  <c r="F13" i="45"/>
  <c r="E13" i="45"/>
  <c r="F104" i="16"/>
  <c r="E104" i="16"/>
  <c r="D104" i="16"/>
  <c r="C104" i="16"/>
  <c r="B104" i="16"/>
  <c r="H13" i="45"/>
  <c r="G13" i="45"/>
  <c r="H16" i="45"/>
  <c r="G16" i="45"/>
  <c r="F18" i="45"/>
  <c r="E18" i="45"/>
  <c r="D18" i="45"/>
  <c r="C18" i="45"/>
  <c r="F17" i="45"/>
  <c r="E17" i="45"/>
  <c r="D17" i="45"/>
  <c r="C17" i="45"/>
  <c r="I17" i="45"/>
  <c r="F15" i="45"/>
  <c r="E15" i="45"/>
  <c r="D15" i="45"/>
  <c r="C15" i="45"/>
  <c r="F14" i="45"/>
  <c r="E14" i="45"/>
  <c r="D14" i="45"/>
  <c r="C14" i="45"/>
  <c r="H18" i="45"/>
  <c r="G18" i="45"/>
  <c r="I14" i="45"/>
  <c r="G17" i="45"/>
  <c r="H17" i="45"/>
  <c r="I18" i="45"/>
  <c r="G15" i="45"/>
  <c r="H15" i="45"/>
  <c r="H14" i="45"/>
  <c r="G14" i="45"/>
  <c r="I15" i="45"/>
  <c r="H13" i="33"/>
  <c r="I13" i="33"/>
  <c r="H12" i="33"/>
  <c r="I12" i="33"/>
  <c r="H11" i="33"/>
  <c r="I11" i="33"/>
  <c r="H10" i="33"/>
  <c r="H7" i="33"/>
  <c r="I7" i="33"/>
  <c r="H6" i="33"/>
  <c r="I6" i="33"/>
  <c r="H5" i="33"/>
  <c r="I5" i="33"/>
  <c r="H4" i="33"/>
  <c r="C13" i="33"/>
  <c r="D13" i="33"/>
  <c r="C12" i="33"/>
  <c r="D12" i="33"/>
  <c r="C11" i="33"/>
  <c r="D11" i="33"/>
  <c r="C10" i="33"/>
  <c r="C4" i="33"/>
  <c r="C7" i="33"/>
  <c r="D7" i="33"/>
  <c r="C6" i="33"/>
  <c r="D6" i="33"/>
  <c r="C5" i="33"/>
  <c r="D5" i="33"/>
  <c r="I4" i="33"/>
  <c r="K4" i="33"/>
  <c r="I10" i="33"/>
  <c r="D4" i="33"/>
  <c r="N3" i="33"/>
  <c r="D10" i="33"/>
  <c r="N9" i="33"/>
  <c r="F18" i="21"/>
  <c r="E18" i="21"/>
  <c r="D18" i="21"/>
  <c r="C18" i="21"/>
  <c r="F17" i="21"/>
  <c r="E17" i="21"/>
  <c r="D17" i="21"/>
  <c r="C17" i="21"/>
  <c r="F16" i="21"/>
  <c r="E16" i="21"/>
  <c r="D16" i="21"/>
  <c r="C16" i="21"/>
  <c r="F15" i="21"/>
  <c r="E15" i="21"/>
  <c r="D15" i="21"/>
  <c r="C15" i="21"/>
  <c r="F14" i="21"/>
  <c r="E14" i="21"/>
  <c r="D14" i="21"/>
  <c r="C14" i="21"/>
  <c r="F13" i="21"/>
  <c r="E13" i="21"/>
  <c r="D13" i="21"/>
  <c r="C13" i="21"/>
  <c r="H9" i="21"/>
  <c r="G9" i="21"/>
  <c r="H8" i="21"/>
  <c r="G8" i="21"/>
  <c r="H7" i="21"/>
  <c r="G7" i="21"/>
  <c r="H6" i="21"/>
  <c r="G6" i="21"/>
  <c r="H5" i="21"/>
  <c r="G5" i="21"/>
  <c r="H4" i="21"/>
  <c r="G4" i="21"/>
  <c r="F26" i="20"/>
  <c r="I26" i="20"/>
  <c r="G26" i="20"/>
  <c r="J26" i="20"/>
  <c r="H26" i="20"/>
  <c r="K26" i="20"/>
  <c r="F27" i="20"/>
  <c r="I27" i="20"/>
  <c r="G27" i="20"/>
  <c r="J27" i="20"/>
  <c r="H27" i="20"/>
  <c r="K27" i="20"/>
  <c r="G25" i="20"/>
  <c r="J25" i="20"/>
  <c r="H25" i="20"/>
  <c r="K25" i="20"/>
  <c r="F22" i="20"/>
  <c r="I22" i="20"/>
  <c r="G22" i="20"/>
  <c r="J22" i="20"/>
  <c r="H22" i="20"/>
  <c r="K22" i="20"/>
  <c r="F23" i="20"/>
  <c r="I23" i="20"/>
  <c r="G23" i="20"/>
  <c r="J23" i="20"/>
  <c r="H23" i="20"/>
  <c r="K23" i="20"/>
  <c r="G21" i="20"/>
  <c r="J21" i="20"/>
  <c r="H21" i="20"/>
  <c r="K21" i="20"/>
  <c r="F21" i="20"/>
  <c r="I21" i="20"/>
  <c r="F18" i="20"/>
  <c r="I18" i="20"/>
  <c r="G18" i="20"/>
  <c r="J18" i="20"/>
  <c r="H18" i="20"/>
  <c r="K18" i="20"/>
  <c r="F19" i="20"/>
  <c r="I19" i="20"/>
  <c r="G19" i="20"/>
  <c r="J19" i="20"/>
  <c r="H19" i="20"/>
  <c r="K19" i="20"/>
  <c r="G17" i="20"/>
  <c r="J17" i="20"/>
  <c r="H17" i="20"/>
  <c r="K17" i="20"/>
  <c r="F17" i="20"/>
  <c r="I17" i="20"/>
  <c r="F14" i="20"/>
  <c r="I14" i="20"/>
  <c r="G14" i="20"/>
  <c r="J14" i="20"/>
  <c r="H14" i="20"/>
  <c r="K14" i="20"/>
  <c r="F15" i="20"/>
  <c r="I15" i="20"/>
  <c r="G15" i="20"/>
  <c r="J15" i="20"/>
  <c r="H15" i="20"/>
  <c r="K15" i="20"/>
  <c r="G13" i="20"/>
  <c r="J13" i="20"/>
  <c r="H13" i="20"/>
  <c r="K13" i="20"/>
  <c r="F10" i="20"/>
  <c r="I10" i="20"/>
  <c r="G10" i="20"/>
  <c r="J10" i="20"/>
  <c r="H10" i="20"/>
  <c r="K10" i="20"/>
  <c r="F11" i="20"/>
  <c r="I11" i="20"/>
  <c r="G11" i="20"/>
  <c r="J11" i="20"/>
  <c r="H11" i="20"/>
  <c r="K11" i="20"/>
  <c r="G9" i="20"/>
  <c r="J9" i="20"/>
  <c r="H9" i="20"/>
  <c r="K9" i="20"/>
  <c r="F9" i="20"/>
  <c r="I9" i="20"/>
  <c r="F5" i="20"/>
  <c r="I5" i="20"/>
  <c r="F6" i="20"/>
  <c r="I6" i="20"/>
  <c r="G6" i="20"/>
  <c r="J6" i="20"/>
  <c r="H6" i="20"/>
  <c r="K6" i="20"/>
  <c r="F7" i="20"/>
  <c r="I7" i="20"/>
  <c r="G7" i="20"/>
  <c r="J7" i="20"/>
  <c r="H7" i="20"/>
  <c r="K7" i="20"/>
  <c r="G5" i="20"/>
  <c r="J5" i="20"/>
  <c r="H5" i="20"/>
  <c r="K5" i="20"/>
  <c r="F25" i="20"/>
  <c r="I25" i="20"/>
  <c r="L25" i="20"/>
  <c r="F13" i="20"/>
  <c r="I13" i="20"/>
  <c r="O21" i="20"/>
  <c r="O15" i="20"/>
  <c r="O13" i="20"/>
  <c r="O9" i="20"/>
  <c r="O14" i="20"/>
  <c r="O10" i="20"/>
  <c r="N23" i="20"/>
  <c r="L9" i="20"/>
  <c r="M9" i="20"/>
  <c r="L17" i="20"/>
  <c r="M17" i="20"/>
  <c r="N21" i="20"/>
  <c r="N25" i="20"/>
  <c r="L21" i="20"/>
  <c r="M21" i="20"/>
  <c r="L26" i="20"/>
  <c r="M26" i="20"/>
  <c r="M10" i="20"/>
  <c r="L10" i="20"/>
  <c r="L7" i="20"/>
  <c r="N11" i="20"/>
  <c r="M7" i="20"/>
  <c r="N15" i="20"/>
  <c r="L14" i="20"/>
  <c r="M14" i="20"/>
  <c r="L13" i="20"/>
  <c r="M13" i="20"/>
  <c r="L11" i="20"/>
  <c r="M11" i="20"/>
  <c r="L15" i="20"/>
  <c r="M15" i="20"/>
  <c r="L6" i="20"/>
  <c r="M6" i="20"/>
  <c r="N10" i="20"/>
  <c r="N14" i="20"/>
  <c r="L22" i="20"/>
  <c r="N13" i="20"/>
  <c r="N9" i="20"/>
  <c r="L23" i="20"/>
  <c r="M23" i="20"/>
  <c r="L27" i="20"/>
  <c r="M27" i="20"/>
  <c r="M22" i="20"/>
  <c r="H15" i="21"/>
  <c r="I18" i="21"/>
  <c r="N27" i="20"/>
  <c r="M25" i="20"/>
  <c r="M19" i="20"/>
  <c r="L19" i="20"/>
  <c r="I17" i="21"/>
  <c r="H18" i="21"/>
  <c r="H14" i="21"/>
  <c r="G13" i="21"/>
  <c r="G17" i="21"/>
  <c r="G18" i="21"/>
  <c r="H13" i="21"/>
  <c r="H17" i="21"/>
  <c r="G14" i="21"/>
  <c r="G15" i="21"/>
  <c r="G16" i="21"/>
  <c r="H16" i="21"/>
  <c r="M18" i="20"/>
  <c r="N22" i="20"/>
  <c r="N26" i="20"/>
  <c r="L18" i="20"/>
  <c r="M5" i="20"/>
  <c r="L5" i="20"/>
  <c r="I17" i="9"/>
  <c r="H17" i="9"/>
  <c r="G17" i="9"/>
  <c r="I15" i="9"/>
  <c r="H15" i="9"/>
  <c r="G15" i="9"/>
  <c r="I13" i="9"/>
  <c r="H13" i="9"/>
  <c r="G13" i="9"/>
  <c r="I11" i="9"/>
  <c r="H11" i="9"/>
  <c r="G11" i="9"/>
  <c r="I9" i="9"/>
  <c r="H9" i="9"/>
  <c r="G9" i="9"/>
  <c r="H7" i="9"/>
  <c r="I7" i="9"/>
  <c r="G7" i="9"/>
  <c r="I16" i="9"/>
  <c r="H16" i="9"/>
  <c r="G16" i="9"/>
  <c r="K16" i="9"/>
  <c r="N16" i="9"/>
  <c r="J16" i="9"/>
  <c r="M16" i="9"/>
  <c r="I14" i="9"/>
  <c r="H14" i="9"/>
  <c r="G14" i="9"/>
  <c r="I12" i="9"/>
  <c r="G12" i="9"/>
  <c r="H12" i="9"/>
  <c r="L12" i="9"/>
  <c r="O12" i="9"/>
  <c r="I10" i="9"/>
  <c r="H10" i="9"/>
  <c r="G10" i="9"/>
  <c r="I8" i="9"/>
  <c r="H8" i="9"/>
  <c r="G8" i="9"/>
  <c r="H6" i="9"/>
  <c r="G6" i="9"/>
  <c r="I6" i="9"/>
  <c r="K6" i="9"/>
  <c r="N6" i="9"/>
  <c r="L6" i="9"/>
  <c r="O6" i="9"/>
  <c r="J6" i="9"/>
  <c r="M6" i="9"/>
  <c r="F9" i="8"/>
  <c r="I9" i="8"/>
  <c r="G9" i="8"/>
  <c r="H9" i="8"/>
  <c r="G8" i="8"/>
  <c r="H8" i="8"/>
  <c r="K8" i="8"/>
  <c r="F8" i="8"/>
  <c r="F15" i="8"/>
  <c r="I15" i="8"/>
  <c r="G15" i="8"/>
  <c r="J15" i="8"/>
  <c r="H15" i="8"/>
  <c r="K15" i="8"/>
  <c r="G14" i="8"/>
  <c r="J14" i="8"/>
  <c r="H14" i="8"/>
  <c r="K14" i="8"/>
  <c r="F14" i="8"/>
  <c r="I14" i="8"/>
  <c r="F12" i="8"/>
  <c r="I12" i="8"/>
  <c r="G12" i="8"/>
  <c r="J12" i="8"/>
  <c r="H12" i="8"/>
  <c r="G11" i="8"/>
  <c r="J11" i="8"/>
  <c r="H11" i="8"/>
  <c r="K11" i="8"/>
  <c r="F11" i="8"/>
  <c r="I11" i="8"/>
  <c r="K12" i="8"/>
  <c r="J8" i="8"/>
  <c r="F6" i="8"/>
  <c r="I6" i="8"/>
  <c r="G6" i="8"/>
  <c r="J6" i="8"/>
  <c r="H6" i="8"/>
  <c r="K6" i="8"/>
  <c r="G5" i="8"/>
  <c r="J5" i="8"/>
  <c r="H5" i="8"/>
  <c r="K5" i="8"/>
  <c r="F5" i="8"/>
  <c r="I5" i="8"/>
  <c r="J10" i="9"/>
  <c r="M10" i="9"/>
  <c r="L14" i="9"/>
  <c r="O14" i="9"/>
  <c r="K11" i="9"/>
  <c r="N11" i="9"/>
  <c r="J8" i="9"/>
  <c r="M8" i="9"/>
  <c r="L7" i="9"/>
  <c r="O7" i="9"/>
  <c r="L17" i="9"/>
  <c r="O17" i="9"/>
  <c r="J15" i="9"/>
  <c r="M15" i="9"/>
  <c r="K10" i="9"/>
  <c r="N10" i="9"/>
  <c r="K15" i="9"/>
  <c r="N15" i="9"/>
  <c r="L10" i="9"/>
  <c r="O10" i="9"/>
  <c r="J11" i="9"/>
  <c r="M11" i="9"/>
  <c r="L11" i="9"/>
  <c r="O11" i="9"/>
  <c r="P11" i="9"/>
  <c r="L15" i="9"/>
  <c r="O15" i="9"/>
  <c r="L9" i="9"/>
  <c r="O9" i="9"/>
  <c r="J12" i="9"/>
  <c r="M12" i="9"/>
  <c r="L16" i="9"/>
  <c r="O16" i="9"/>
  <c r="J17" i="9"/>
  <c r="M17" i="9"/>
  <c r="K17" i="9"/>
  <c r="N17" i="9"/>
  <c r="P17" i="9"/>
  <c r="K9" i="9"/>
  <c r="N9" i="9"/>
  <c r="K12" i="9"/>
  <c r="N12" i="9"/>
  <c r="P12" i="9"/>
  <c r="J7" i="9"/>
  <c r="M7" i="9"/>
  <c r="K7" i="9"/>
  <c r="N7" i="9"/>
  <c r="P7" i="9"/>
  <c r="J13" i="9"/>
  <c r="M13" i="9"/>
  <c r="K8" i="9"/>
  <c r="N8" i="9"/>
  <c r="J14" i="9"/>
  <c r="M14" i="9"/>
  <c r="K13" i="9"/>
  <c r="N13" i="9"/>
  <c r="L8" i="9"/>
  <c r="O8" i="9"/>
  <c r="K14" i="9"/>
  <c r="N14" i="9"/>
  <c r="J9" i="9"/>
  <c r="M9" i="9"/>
  <c r="P9" i="9"/>
  <c r="L13" i="9"/>
  <c r="O13" i="9"/>
  <c r="L6" i="8"/>
  <c r="L5" i="8"/>
  <c r="M5" i="8"/>
  <c r="P6" i="9"/>
  <c r="P16" i="9"/>
  <c r="P15" i="9"/>
  <c r="M6" i="8"/>
  <c r="J9" i="8"/>
  <c r="I8" i="8"/>
  <c r="L8" i="8"/>
  <c r="K9" i="8"/>
  <c r="M14" i="8"/>
  <c r="L14" i="8"/>
  <c r="M15" i="8"/>
  <c r="L15" i="8"/>
  <c r="M11" i="8"/>
  <c r="L11" i="8"/>
  <c r="M12" i="8"/>
  <c r="L12" i="8"/>
  <c r="P10" i="9"/>
  <c r="P14" i="9"/>
  <c r="P8" i="9"/>
  <c r="P13" i="9"/>
  <c r="M9" i="8"/>
  <c r="M8" i="8"/>
  <c r="L9" i="8"/>
  <c r="J10" i="13"/>
  <c r="J9" i="13"/>
  <c r="J8" i="13"/>
  <c r="J7" i="13"/>
  <c r="J6" i="13"/>
  <c r="J5" i="13"/>
  <c r="J4" i="13"/>
  <c r="G10" i="13"/>
  <c r="G9" i="13"/>
  <c r="G8" i="13"/>
  <c r="G7" i="13"/>
  <c r="G6" i="13"/>
  <c r="G5" i="13"/>
  <c r="G4" i="13"/>
  <c r="D5" i="13"/>
  <c r="D6" i="13"/>
  <c r="D7" i="13"/>
  <c r="D8" i="13"/>
  <c r="D9" i="13"/>
  <c r="D10" i="13"/>
  <c r="D4" i="13"/>
  <c r="C14" i="12"/>
  <c r="D14" i="12"/>
  <c r="E14" i="12"/>
  <c r="F14" i="12"/>
  <c r="G14" i="12"/>
  <c r="H14" i="12"/>
  <c r="I14" i="12"/>
  <c r="J14" i="12"/>
  <c r="C15" i="12"/>
  <c r="D15" i="12"/>
  <c r="E15" i="12"/>
  <c r="F15" i="12"/>
  <c r="G15" i="12"/>
  <c r="H15" i="12"/>
  <c r="I15" i="12"/>
  <c r="J15" i="12"/>
  <c r="C16" i="12"/>
  <c r="D16" i="12"/>
  <c r="E16" i="12"/>
  <c r="F16" i="12"/>
  <c r="G16" i="12"/>
  <c r="H16" i="12"/>
  <c r="I16" i="12"/>
  <c r="J16" i="12"/>
  <c r="C17" i="12"/>
  <c r="D17" i="12"/>
  <c r="E17" i="12"/>
  <c r="F17" i="12"/>
  <c r="G17" i="12"/>
  <c r="H17" i="12"/>
  <c r="I17" i="12"/>
  <c r="J17" i="12"/>
  <c r="C18" i="12"/>
  <c r="D18" i="12"/>
  <c r="E18" i="12"/>
  <c r="F18" i="12"/>
  <c r="G18" i="12"/>
  <c r="H18" i="12"/>
  <c r="I18" i="12"/>
  <c r="J18" i="12"/>
  <c r="D13" i="12"/>
  <c r="E13" i="12"/>
  <c r="F13" i="12"/>
  <c r="G13" i="12"/>
  <c r="H13" i="12"/>
  <c r="I13" i="12"/>
  <c r="J13" i="12"/>
  <c r="C13" i="12"/>
  <c r="K5" i="12"/>
  <c r="L5" i="12"/>
  <c r="K6" i="12"/>
  <c r="L6" i="12"/>
  <c r="K7" i="12"/>
  <c r="L7" i="12"/>
  <c r="K8" i="12"/>
  <c r="L8" i="12"/>
  <c r="K9" i="12"/>
  <c r="L4" i="12"/>
  <c r="K4" i="12"/>
  <c r="K17" i="12"/>
  <c r="L13" i="12"/>
  <c r="M17" i="12"/>
  <c r="L16" i="12"/>
  <c r="L14" i="12"/>
  <c r="K13" i="12"/>
  <c r="L18" i="12"/>
  <c r="L17" i="12"/>
  <c r="L15" i="12"/>
  <c r="K15" i="12"/>
  <c r="K18" i="12"/>
  <c r="K14" i="12"/>
  <c r="K16" i="12"/>
  <c r="D10" i="10"/>
  <c r="E10" i="10"/>
  <c r="B10" i="10"/>
  <c r="C5" i="10"/>
  <c r="C7" i="10"/>
  <c r="C9" i="10"/>
  <c r="E8" i="10"/>
  <c r="E5" i="10"/>
  <c r="E6" i="10"/>
  <c r="E9" i="10"/>
  <c r="E4" i="10"/>
  <c r="E7" i="10"/>
  <c r="C10" i="10"/>
  <c r="C4" i="10"/>
  <c r="C6" i="10"/>
  <c r="C8" i="10"/>
  <c r="J4" i="5"/>
  <c r="J5" i="5"/>
  <c r="J6" i="5"/>
  <c r="J7" i="5"/>
  <c r="J8" i="5"/>
  <c r="J9" i="5"/>
  <c r="J10" i="5"/>
  <c r="J11" i="5"/>
  <c r="J3" i="5"/>
  <c r="D14" i="4"/>
  <c r="E5" i="4"/>
  <c r="B14" i="4"/>
  <c r="C6" i="4"/>
  <c r="D12" i="3"/>
  <c r="E12" i="3"/>
  <c r="B12" i="3"/>
  <c r="C11" i="3"/>
  <c r="C10" i="3"/>
  <c r="E11" i="3"/>
  <c r="E10" i="3"/>
  <c r="E9" i="3"/>
  <c r="E8" i="3"/>
  <c r="C4" i="3"/>
  <c r="C5" i="3"/>
  <c r="E6" i="3"/>
  <c r="E7" i="3"/>
  <c r="C12" i="3"/>
  <c r="E4" i="3"/>
  <c r="E5" i="3"/>
  <c r="C9" i="3"/>
  <c r="C8" i="3"/>
  <c r="C7" i="3"/>
  <c r="C6" i="3"/>
  <c r="C13" i="4"/>
  <c r="C9" i="4"/>
  <c r="C5" i="4"/>
  <c r="E12" i="4"/>
  <c r="E8" i="4"/>
  <c r="C12" i="4"/>
  <c r="C8" i="4"/>
  <c r="E4" i="4"/>
  <c r="E11" i="4"/>
  <c r="E7" i="4"/>
  <c r="C4" i="4"/>
  <c r="C11" i="4"/>
  <c r="C7" i="4"/>
  <c r="E14" i="4"/>
  <c r="E10" i="4"/>
  <c r="E6" i="4"/>
  <c r="C14" i="4"/>
  <c r="C10" i="4"/>
  <c r="E13" i="4"/>
  <c r="E9" i="4"/>
  <c r="G5" i="1"/>
  <c r="G4" i="1"/>
  <c r="D5" i="1"/>
  <c r="D4" i="1"/>
  <c r="M18" i="12"/>
  <c r="M22" i="12"/>
  <c r="I16" i="21"/>
  <c r="I14" i="60"/>
  <c r="M14" i="12"/>
  <c r="M15" i="12"/>
  <c r="N8" i="8"/>
  <c r="O8" i="8"/>
  <c r="N9" i="8"/>
  <c r="O9" i="8"/>
  <c r="N14" i="8"/>
  <c r="O14" i="8"/>
  <c r="N15" i="8"/>
  <c r="S7" i="9"/>
  <c r="S9" i="9"/>
  <c r="S11" i="9"/>
  <c r="S13" i="9"/>
  <c r="S15" i="9"/>
  <c r="S17" i="9"/>
  <c r="R17" i="9"/>
  <c r="R15" i="9"/>
  <c r="R13" i="9"/>
  <c r="R11" i="9"/>
  <c r="R9" i="9"/>
  <c r="R7" i="9"/>
  <c r="L8" i="57"/>
  <c r="J15" i="60"/>
  <c r="J14" i="60"/>
  <c r="J17" i="60"/>
  <c r="J18" i="60"/>
  <c r="K10" i="33"/>
  <c r="M8" i="57"/>
  <c r="O11" i="20"/>
  <c r="J16" i="21"/>
  <c r="J17" i="21"/>
  <c r="N14" i="12"/>
  <c r="N15" i="12"/>
  <c r="N22" i="12"/>
  <c r="J18" i="45"/>
  <c r="L4" i="33"/>
  <c r="L10" i="33"/>
  <c r="O15" i="8"/>
  <c r="O25" i="20"/>
  <c r="O23" i="20"/>
  <c r="O22" i="20"/>
  <c r="O26" i="20"/>
  <c r="O27" i="20"/>
  <c r="J18" i="21"/>
  <c r="N18" i="12"/>
  <c r="N17" i="12"/>
  <c r="J15" i="45"/>
  <c r="J14" i="45"/>
  <c r="J17" i="45"/>
</calcChain>
</file>

<file path=xl/sharedStrings.xml><?xml version="1.0" encoding="utf-8"?>
<sst xmlns="http://schemas.openxmlformats.org/spreadsheetml/2006/main" count="1243" uniqueCount="336">
  <si>
    <t>Cell Type</t>
  </si>
  <si>
    <t>ARKO</t>
  </si>
  <si>
    <t>Basal</t>
  </si>
  <si>
    <t>HiMyc</t>
  </si>
  <si>
    <t>HiMyc-ARKO</t>
  </si>
  <si>
    <t>hMycTg+</t>
  </si>
  <si>
    <t>Total</t>
  </si>
  <si>
    <t>%</t>
  </si>
  <si>
    <t>cDNA </t>
  </si>
  <si>
    <t>Sample label</t>
  </si>
  <si>
    <t>Ct1</t>
  </si>
  <si>
    <t>Ct2</t>
  </si>
  <si>
    <t>Ct3</t>
  </si>
  <si>
    <t>dCt1</t>
  </si>
  <si>
    <t>dCt2</t>
  </si>
  <si>
    <t>dCt3</t>
  </si>
  <si>
    <t>ddCt1</t>
  </si>
  <si>
    <t>ddCt2</t>
  </si>
  <si>
    <t>ddCt3</t>
  </si>
  <si>
    <t>Fold</t>
  </si>
  <si>
    <t>Change 1</t>
  </si>
  <si>
    <t>Change 2</t>
  </si>
  <si>
    <t>Change 3</t>
  </si>
  <si>
    <t>Average</t>
  </si>
  <si>
    <t>SD</t>
  </si>
  <si>
    <t>25 ng</t>
  </si>
  <si>
    <t>Ccnd1</t>
  </si>
  <si>
    <t>Ppia</t>
  </si>
  <si>
    <t>HiMYC-BE</t>
  </si>
  <si>
    <t>HiMyc-ARKO-BE</t>
  </si>
  <si>
    <t>hMYCTg</t>
  </si>
  <si>
    <t>Ctnnb1</t>
  </si>
  <si>
    <t>Igf1r</t>
  </si>
  <si>
    <t>Cd44</t>
  </si>
  <si>
    <t>Tcf7l2</t>
  </si>
  <si>
    <t>26 ng</t>
  </si>
  <si>
    <t>Luminal</t>
  </si>
  <si>
    <t>OE</t>
  </si>
  <si>
    <t>Endo</t>
  </si>
  <si>
    <t>Peri</t>
  </si>
  <si>
    <t>Cell Count</t>
  </si>
  <si>
    <t>BE</t>
  </si>
  <si>
    <t>LE</t>
  </si>
  <si>
    <t>FB</t>
  </si>
  <si>
    <t>SM</t>
  </si>
  <si>
    <t>Leu</t>
  </si>
  <si>
    <t>Glia</t>
  </si>
  <si>
    <t>BE1</t>
  </si>
  <si>
    <t>BE2</t>
  </si>
  <si>
    <t>BE3</t>
  </si>
  <si>
    <t>LE1</t>
  </si>
  <si>
    <t>LE2</t>
  </si>
  <si>
    <t>LE3</t>
  </si>
  <si>
    <t>LE4</t>
  </si>
  <si>
    <t>LE5</t>
  </si>
  <si>
    <t>LE6</t>
  </si>
  <si>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</si>
  <si>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</si>
  <si>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</si>
  <si>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</si>
  <si>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</si>
  <si>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</si>
  <si>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</si>
  <si>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</si>
  <si>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</si>
  <si>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-log10(FDR)</t>
  </si>
  <si>
    <t>KEGG_PROSTATE_CANCER</t>
  </si>
  <si>
    <t>tags=51%, list=21%, signal=64%</t>
  </si>
  <si>
    <t>BIOCARTA_ERK_PATHWAY</t>
  </si>
  <si>
    <t>tags=44%, list=11%, signal=50%</t>
  </si>
  <si>
    <t>BILD_HRAS_ONCOGENIC_SIGNATURE</t>
  </si>
  <si>
    <t>tags=38%, list=15%, signal=44%</t>
  </si>
  <si>
    <t>REACTOME_PI3K_AKT_SIGNALING_IN_CANCER</t>
  </si>
  <si>
    <t>tags=45%, list=22%, signal=58%</t>
  </si>
  <si>
    <t>SANSOM_WNT_PATHWAY_REQUIRE_MYC</t>
  </si>
  <si>
    <t>tags=31%, list=13%, signal=36%</t>
  </si>
  <si>
    <t>KEGG_WNT_SIGNALING_PATHWAY</t>
  </si>
  <si>
    <t>tags=28%, list=15%, signal=32%</t>
  </si>
  <si>
    <t>REACTOME_SIGNALING_BY_TYPE_1_INSULIN_LIKE_GROWTH_FACTOR_1_RECEPTOR_IGF1R_</t>
  </si>
  <si>
    <t>tags=46%, list=19%, signal=57%</t>
  </si>
  <si>
    <t>GO_POSITIVE_REGULATION_OF_STEM_CELL_PROLIFERATION</t>
  </si>
  <si>
    <t>tags=45%, list=18%, signal=55%</t>
  </si>
  <si>
    <t>BIOCARTA_IGF1R_PATHWAY</t>
  </si>
  <si>
    <t>tags=33%, list=10%, signal=37%</t>
  </si>
  <si>
    <t>Hras</t>
  </si>
  <si>
    <t>Grb2</t>
  </si>
  <si>
    <t>Irs2</t>
  </si>
  <si>
    <t>Akt1</t>
  </si>
  <si>
    <t>Ar</t>
  </si>
  <si>
    <t>Igfbp3</t>
  </si>
  <si>
    <t xml:space="preserve">Sample </t>
  </si>
  <si>
    <t>Untr4</t>
  </si>
  <si>
    <t>HiMyc Input</t>
  </si>
  <si>
    <t>HiMyc IgG</t>
  </si>
  <si>
    <t>HiMyc Sp1 Ab</t>
  </si>
  <si>
    <t>HiMyc-ARKO Input</t>
  </si>
  <si>
    <t>HiMyc-ARKO IgG</t>
  </si>
  <si>
    <t>relative Ct1</t>
  </si>
  <si>
    <t>relative Ct2</t>
  </si>
  <si>
    <t>relative Ct3</t>
  </si>
  <si>
    <t>% of Input 1</t>
  </si>
  <si>
    <t>% of Input 2</t>
  </si>
  <si>
    <t>% of Input 3</t>
  </si>
  <si>
    <t>Pdgfrb</t>
  </si>
  <si>
    <t>Twist1</t>
  </si>
  <si>
    <t>HiMYC</t>
  </si>
  <si>
    <t>Sox9</t>
  </si>
  <si>
    <t>Foxf1</t>
  </si>
  <si>
    <t>Il11</t>
  </si>
  <si>
    <t>Cxcl10</t>
  </si>
  <si>
    <t>FB1</t>
  </si>
  <si>
    <t>FB2</t>
  </si>
  <si>
    <t>FB3</t>
  </si>
  <si>
    <t>FB4</t>
  </si>
  <si>
    <t>FB5</t>
  </si>
  <si>
    <t>Vehicle</t>
  </si>
  <si>
    <t>IGF1</t>
  </si>
  <si>
    <t>IGF1+IGFBP3</t>
  </si>
  <si>
    <t>Group</t>
  </si>
  <si>
    <t>Mean</t>
  </si>
  <si>
    <t>S.D.</t>
  </si>
  <si>
    <t>Number of organoids / well</t>
  </si>
  <si>
    <t>#1</t>
  </si>
  <si>
    <t>#2</t>
  </si>
  <si>
    <t>#3</t>
  </si>
  <si>
    <t>#4</t>
  </si>
  <si>
    <t>#5</t>
  </si>
  <si>
    <t>#6</t>
  </si>
  <si>
    <t>#7</t>
  </si>
  <si>
    <t>#8</t>
  </si>
  <si>
    <t>Organoid forming efficiency (%)</t>
  </si>
  <si>
    <t>NAME</t>
  </si>
  <si>
    <t>Human</t>
  </si>
  <si>
    <t>GOBP_STEM_CELL_PROLIFERATION</t>
  </si>
  <si>
    <t>GOBP_CANONICAL_WNT_SIGNALING_PATHWAY</t>
  </si>
  <si>
    <t>GOBP_INSULIN_LIKE_GROWTH_FACTOR_RECEPTOR_SIGNALING_PATHWAY</t>
  </si>
  <si>
    <t>COLLER_MYC_TARGETS_UP</t>
  </si>
  <si>
    <t>WP_TGFBETA_RECEPTOR_SIGNALING</t>
  </si>
  <si>
    <t>JECHLINGER_EPITHELIAL_TO_MESENCHYMAL_TRANSITION_UP</t>
  </si>
  <si>
    <t>GOBP_REGULATION_OF_NOTCH_SIGNALING_PATHWAY</t>
  </si>
  <si>
    <t>Nom. p-value</t>
  </si>
  <si>
    <t>Ftest</t>
  </si>
  <si>
    <t>Ttest</t>
  </si>
  <si>
    <t>FTEST</t>
  </si>
  <si>
    <t>TTEST</t>
  </si>
  <si>
    <t>IGFBP3</t>
  </si>
  <si>
    <t>HIMyc-ARKO</t>
  </si>
  <si>
    <r>
      <t>-log</t>
    </r>
    <r>
      <rPr>
        <vertAlign val="subscript"/>
        <sz val="12"/>
        <color theme="1"/>
        <rFont val="Calibri (Body)"/>
      </rPr>
      <t>10</t>
    </r>
    <r>
      <rPr>
        <sz val="12"/>
        <color theme="1"/>
        <rFont val="Calibri (Body)"/>
      </rPr>
      <t>(</t>
    </r>
    <r>
      <rPr>
        <sz val="12"/>
        <color theme="1"/>
        <rFont val="Calibri"/>
        <family val="2"/>
        <scheme val="minor"/>
      </rPr>
      <t>Nom. p-value)</t>
    </r>
  </si>
  <si>
    <t>WT Input</t>
  </si>
  <si>
    <t>WT IgG</t>
  </si>
  <si>
    <t>WT AR Ab</t>
  </si>
  <si>
    <t>WT Sp1 Ab</t>
  </si>
  <si>
    <t>HiMyc AR Ab</t>
  </si>
  <si>
    <t>HiMyc-ARKO AR Ab</t>
  </si>
  <si>
    <t>HiMyc-ARKO Sp1 Ab</t>
  </si>
  <si>
    <t>day 2</t>
  </si>
  <si>
    <t>day 4</t>
  </si>
  <si>
    <t>day 6</t>
  </si>
  <si>
    <t>STD</t>
  </si>
  <si>
    <t>KI67+</t>
  </si>
  <si>
    <t>%Ki67+</t>
  </si>
  <si>
    <t>IGFBP3+/mGFP+</t>
  </si>
  <si>
    <t>IGFBP3+/VIM+</t>
  </si>
  <si>
    <t>Ctrl IGF1</t>
  </si>
  <si>
    <t>Total Epithelial Cells</t>
  </si>
  <si>
    <t>HiMyc Intact PW/BW</t>
  </si>
  <si>
    <t>BW</t>
  </si>
  <si>
    <t>PW</t>
  </si>
  <si>
    <t>PW/BW</t>
  </si>
  <si>
    <t>ARKO Intact PW/BW</t>
  </si>
  <si>
    <t>HiMyc castrated PW/BW</t>
  </si>
  <si>
    <t>ARKO castrated PW/BW</t>
  </si>
  <si>
    <t>Average %PW/BW HiMyc Intact vs Castrated</t>
  </si>
  <si>
    <t>Average %PW/BW ARKO Intact vs Castrated</t>
  </si>
  <si>
    <t>Total Stromal Cells</t>
  </si>
  <si>
    <t>Myc+ AR+</t>
  </si>
  <si>
    <t>Total Myc+</t>
  </si>
  <si>
    <t>Myc+ CK8+</t>
  </si>
  <si>
    <t>Myc+ CK14+</t>
  </si>
  <si>
    <t>Total CK14+</t>
  </si>
  <si>
    <t>Myc+ CK14+ pIGF1R+</t>
  </si>
  <si>
    <t>Myc+ CK14+ CyclinD1+</t>
  </si>
  <si>
    <t>Myc+ CK14+ TCF7L2+</t>
  </si>
  <si>
    <t>Wnt inhibitor Organoid forming efficiency (%)</t>
  </si>
  <si>
    <t>Ctrl IGF1 ICG001</t>
  </si>
  <si>
    <t>Ctrl IGF1 iCRT3</t>
  </si>
  <si>
    <t>Ctrl HiMyc-CM IGFBP3</t>
  </si>
  <si>
    <t>Ctrl ARKO-CM</t>
  </si>
  <si>
    <t>Ctrl himyc-CM</t>
  </si>
  <si>
    <t>ARKO IGF1 ICG001</t>
  </si>
  <si>
    <t>ARKO IGF1 iCRT3</t>
  </si>
  <si>
    <t>ARKO  IGF1</t>
  </si>
  <si>
    <t>ARKO  HiMyc-CM IGFBP3</t>
  </si>
  <si>
    <t>ARKO  ARKO-CM</t>
  </si>
  <si>
    <t>ARKO  himyc-CM</t>
  </si>
  <si>
    <t>IGF1+ICG001</t>
  </si>
  <si>
    <t>IGF1+iCRT3</t>
  </si>
  <si>
    <t>HiMyc-CM+IGFBP3</t>
  </si>
  <si>
    <t>ARKO-CM</t>
  </si>
  <si>
    <t xml:space="preserve">HiMyc-CM  </t>
  </si>
  <si>
    <t>AR+/PDGFRB+/mGFP+</t>
  </si>
  <si>
    <t>Ki67+ CK14+</t>
  </si>
  <si>
    <t>Nuclear Bcat+ Epithelial Cells</t>
  </si>
  <si>
    <t>Left Panel</t>
  </si>
  <si>
    <t>Right Panel</t>
  </si>
  <si>
    <t>Ki67+</t>
  </si>
  <si>
    <t xml:space="preserve">Total </t>
  </si>
  <si>
    <t>Percentage</t>
  </si>
  <si>
    <t>Weight (g)</t>
  </si>
  <si>
    <t>PW (g)</t>
  </si>
  <si>
    <t>BW (g)</t>
  </si>
  <si>
    <t>Nuclear Myc+ Epithelial Cells</t>
  </si>
  <si>
    <t>Bcat Nuclear+ Epithelial Cells/Total Epithelial Cells</t>
  </si>
  <si>
    <t>Nuclear AR+ Stromal Cells</t>
  </si>
  <si>
    <t>Nuclear Ki67+ Epithelial Cells</t>
  </si>
  <si>
    <t>Fig. 5g: qPCR of Ar and Igfbp3 genes results</t>
  </si>
  <si>
    <t>Fig. 5i: ChIP-qPCR of Untr4 and Igfbp3 results</t>
  </si>
  <si>
    <t>Fig. 5j: qPCR of CAF genes results</t>
  </si>
  <si>
    <t>Fig. 7e: GSEA using DEGS from BE vs LE in the indicated samples</t>
  </si>
  <si>
    <t>Supplementary Figure 2l: Overall Cell Distributions</t>
  </si>
  <si>
    <t>Supplementary Figure 3b: Overall Cell Distributions</t>
  </si>
  <si>
    <t>Supplementary Figure 3e: hMycTg+ Basal cells HiMyc vs HiMyc-ARKO GSEA</t>
  </si>
  <si>
    <t>Supplementary Figure 4b: Overall Cell Distributions</t>
  </si>
  <si>
    <t>Supplementary Figure 4f: ChIP-qPCR of Untr4 and Igfbp3 results</t>
  </si>
  <si>
    <t>Supplmentary Figure 5d: Organoid forming efficiency (%)</t>
  </si>
  <si>
    <t>Conditioned Media Organoid forming efficiency (%)</t>
  </si>
  <si>
    <t>Supplementary Figure 6b: Individual organoid size (um) Wnt Inhibitors</t>
  </si>
  <si>
    <t>Supplementary Figure 6e: Individual organoid size (um) Conditioned Media</t>
  </si>
  <si>
    <t>AR+/TWIST1+/mGFP+</t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</si>
  <si>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2M</t>
    </r>
  </si>
  <si>
    <r>
      <t xml:space="preserve">Hi-Myc:Ar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sz val="12"/>
        <color theme="1"/>
        <rFont val="Calibri"/>
        <family val="2"/>
        <scheme val="minor"/>
      </rPr>
      <t xml:space="preserve"> 2M</t>
    </r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</si>
  <si>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2M vs Hi-Myc:Ar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2M</t>
    </r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</si>
  <si>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sz val="12"/>
        <color theme="1"/>
        <rFont val="Calibri"/>
        <family val="2"/>
        <scheme val="minor"/>
      </rPr>
      <t xml:space="preserve"> 6M</t>
    </r>
  </si>
  <si>
    <r>
      <t xml:space="preserve">Hi-Myc:Ar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6M</t>
    </r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</si>
  <si>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6M vs Hi-Myc:Ar</t>
    </r>
    <r>
      <rPr>
        <i/>
        <vertAlign val="superscript"/>
        <sz val="12"/>
        <color theme="1"/>
        <rFont val="Calibri"/>
        <family val="2"/>
        <scheme val="minor"/>
      </rPr>
      <t xml:space="preserve"> 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6M</t>
    </r>
  </si>
  <si>
    <t>Area</t>
  </si>
  <si>
    <t>Mouse</t>
  </si>
  <si>
    <t>Xenograft</t>
  </si>
  <si>
    <t>S</t>
  </si>
  <si>
    <t>IGFBP3+VIM+</t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</si>
  <si>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2M</t>
    </r>
  </si>
  <si>
    <r>
      <t xml:space="preserve">Hi-Myc:Ar 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2M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</si>
  <si>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6M</t>
    </r>
  </si>
  <si>
    <r>
      <t xml:space="preserve">Hi-Myc:Ar 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6M</t>
    </r>
  </si>
  <si>
    <r>
      <t>Hi-Myc:Gli1</t>
    </r>
    <r>
      <rPr>
        <i/>
        <vertAlign val="superscript"/>
        <sz val="11"/>
        <rFont val="Times New Roman"/>
        <family val="1"/>
      </rPr>
      <t>CreER/+</t>
    </r>
    <r>
      <rPr>
        <sz val="11"/>
        <rFont val="Times New Roman"/>
        <family val="1"/>
      </rPr>
      <t xml:space="preserve"> 6M</t>
    </r>
  </si>
  <si>
    <r>
      <t xml:space="preserve">Hi-Myc:Ar </t>
    </r>
    <r>
      <rPr>
        <i/>
        <vertAlign val="superscript"/>
        <sz val="11"/>
        <rFont val="Times New Roman"/>
        <family val="1"/>
      </rPr>
      <t>L/Y</t>
    </r>
    <r>
      <rPr>
        <i/>
        <sz val="11"/>
        <rFont val="Times New Roman"/>
        <family val="1"/>
      </rPr>
      <t>:Gli1</t>
    </r>
    <r>
      <rPr>
        <i/>
        <vertAlign val="superscript"/>
        <sz val="11"/>
        <rFont val="Times New Roman"/>
        <family val="1"/>
      </rPr>
      <t>CreER/+</t>
    </r>
    <r>
      <rPr>
        <sz val="11"/>
        <rFont val="Times New Roman"/>
        <family val="1"/>
      </rPr>
      <t xml:space="preserve"> 6M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</si>
  <si>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</si>
  <si>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</si>
  <si>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IGF1 Treated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</si>
  <si>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IGFBP3 Treated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</si>
  <si>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Vehicle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</si>
  <si>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IGF1 Treated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</si>
  <si>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IGFBP3 Treated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</si>
  <si>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Vehicle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</si>
  <si>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Intact</t>
    </r>
  </si>
  <si>
    <r>
      <t>Hi-Myc:Gli1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Castrated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</si>
  <si>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Intact</t>
    </r>
  </si>
  <si>
    <r>
      <t>Hi-Myc:Ar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i/>
        <sz val="11"/>
        <color theme="1"/>
        <rFont val="Times New Roman"/>
        <family val="1"/>
      </rPr>
      <t xml:space="preserve"> Castrated</t>
    </r>
  </si>
  <si>
    <t>Standard Curve</t>
  </si>
  <si>
    <t>Conc.</t>
  </si>
  <si>
    <t>average</t>
  </si>
  <si>
    <t>Corrected</t>
  </si>
  <si>
    <t>O.D</t>
  </si>
  <si>
    <t>1/25 Conc.</t>
  </si>
  <si>
    <t xml:space="preserve">Conc. </t>
  </si>
  <si>
    <t>HiMYC GFP+</t>
  </si>
  <si>
    <t>HiMYC-ARKO GFP+</t>
  </si>
  <si>
    <t>Fig. 3f: % of hMycTg+ Epithelial Cells SCrna-seq</t>
  </si>
  <si>
    <t>Fig. 1b: Weight of recombinant and % of Ki67 cells</t>
  </si>
  <si>
    <t>Fig. 4d: qPCR of hMycTg-IGF1-Wnt axes genes results</t>
  </si>
  <si>
    <t>Fig. 2c: Prostate weight/Body weight</t>
  </si>
  <si>
    <t>Fig. 6b: Individual organoid size (um)</t>
  </si>
  <si>
    <t>Fig. 6c: Organoid forming efficiency (%)</t>
  </si>
  <si>
    <t>Fig. 7a: IGF1 concentration in Conditioned Media from GFP+ Stromal Cells</t>
  </si>
  <si>
    <t>Supplmentary Figure 1a: Cell Counts for Figure 1 f, k IHC</t>
  </si>
  <si>
    <t>Supplmentary Figure 1d: Cell Counts for Figure 2 d-g AR IHC</t>
  </si>
  <si>
    <t>Supplmentary Figure 1e: Cell Counts for Figure 2 d-g Ki67 IHC</t>
  </si>
  <si>
    <t>Supplementary Figure 1i: Prostate Weight/Body Weight (Tamoxifen at 2M)</t>
  </si>
  <si>
    <t>Supplementary Figure 3h: Cell Counts Co-IF for Fig. 3h</t>
  </si>
  <si>
    <t>Supplementary Figure 4e: Cell Counts Co-IF for Fig. 5h</t>
  </si>
  <si>
    <t>Supplementary Figure 4m: Triple-IF for Fig. 5k and Supplementary Fig. 4k-l</t>
  </si>
  <si>
    <t>Supplementary Figure 5i: Organoid Culture IHC</t>
  </si>
  <si>
    <t>Supplementary Figure 6a: Organoid Culture Wnt Inhibitors Forming Effeciency</t>
  </si>
  <si>
    <t>Supplmentary Figure 6d: Organoid Culture Conditioned Media Forming Effeciency</t>
  </si>
  <si>
    <t>Supplementary Figure 6f: Triple-IF for Fig. 7c</t>
  </si>
  <si>
    <t>Suppl Figure 8d: HiMyc Intact/Castrated PW/BW</t>
  </si>
  <si>
    <t>Supplementary Figure 8e: Cell Counts IHC Ki67</t>
  </si>
  <si>
    <t>HiMyc castrated vs intact</t>
  </si>
  <si>
    <t>ARKO castrated vs intact</t>
  </si>
  <si>
    <t>HiMYC-ARKO</t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</si>
  <si>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IGFBP3 Treated vs 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Myc+ IGF1 Treated</t>
    </r>
  </si>
  <si>
    <r>
      <t xml:space="preserve">Hi-Myc:Ar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IGFBP3 Treated vs Hi-Myc:Ar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Myc+ IGF1 Treated</t>
    </r>
  </si>
  <si>
    <r>
      <t xml:space="preserve">Hi-Myc:Ar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Vehicle vs Hi-Myc:Ar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Myc+ IGF1 Treated</t>
    </r>
  </si>
  <si>
    <t>HiMyc vs ARKO</t>
  </si>
  <si>
    <t>Supplementary Figure 3j: Cell Counts Triple-IF for Fig. 4e</t>
  </si>
  <si>
    <t>Myc+ CK14+ pAKT+</t>
  </si>
  <si>
    <t>Myc+ CK14+ pGSK3b+</t>
  </si>
  <si>
    <t>Myc+ CK14+ b-cat+</t>
  </si>
  <si>
    <t>Myc+ CK14+ b-cat+ (cytoplasmic/nuclear)</t>
  </si>
  <si>
    <r>
      <t>UGM-Gli1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+ UGE-Ctnnb1</t>
    </r>
    <r>
      <rPr>
        <i/>
        <vertAlign val="superscript"/>
        <sz val="12"/>
        <color theme="1"/>
        <rFont val="Calibri"/>
        <family val="2"/>
        <scheme val="minor"/>
      </rPr>
      <t>L(ex3)/+</t>
    </r>
    <r>
      <rPr>
        <i/>
        <sz val="12"/>
        <color theme="1"/>
        <rFont val="Calibri"/>
        <family val="2"/>
        <scheme val="minor"/>
      </rPr>
      <t>:PB</t>
    </r>
    <r>
      <rPr>
        <i/>
        <vertAlign val="superscript"/>
        <sz val="12"/>
        <color theme="1"/>
        <rFont val="Calibri"/>
        <family val="2"/>
        <scheme val="minor"/>
      </rPr>
      <t>Cre4</t>
    </r>
  </si>
  <si>
    <r>
      <t xml:space="preserve">UGM-Ar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+ UGE-Ctnnb1</t>
    </r>
    <r>
      <rPr>
        <i/>
        <vertAlign val="superscript"/>
        <sz val="12"/>
        <color theme="1"/>
        <rFont val="Calibri"/>
        <family val="2"/>
        <scheme val="minor"/>
      </rPr>
      <t>L(ex3)/+</t>
    </r>
    <r>
      <rPr>
        <i/>
        <sz val="12"/>
        <color theme="1"/>
        <rFont val="Calibri"/>
        <family val="2"/>
        <scheme val="minor"/>
      </rPr>
      <t>:PB</t>
    </r>
    <r>
      <rPr>
        <i/>
        <vertAlign val="superscript"/>
        <sz val="12"/>
        <color theme="1"/>
        <rFont val="Calibri"/>
        <family val="2"/>
        <scheme val="minor"/>
      </rPr>
      <t>Cre4</t>
    </r>
  </si>
  <si>
    <r>
      <t>UGM-Gli1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+ UGE-Ctnnb1</t>
    </r>
    <r>
      <rPr>
        <i/>
        <vertAlign val="superscript"/>
        <sz val="12"/>
        <color theme="1"/>
        <rFont val="Calibri"/>
        <family val="2"/>
        <scheme val="minor"/>
      </rPr>
      <t>L(ex3)/+</t>
    </r>
    <r>
      <rPr>
        <i/>
        <sz val="12"/>
        <color theme="1"/>
        <rFont val="Calibri"/>
        <family val="2"/>
        <scheme val="minor"/>
      </rPr>
      <t>:PB</t>
    </r>
    <r>
      <rPr>
        <i/>
        <vertAlign val="superscript"/>
        <sz val="12"/>
        <color theme="1"/>
        <rFont val="Calibri"/>
        <family val="2"/>
        <scheme val="minor"/>
      </rPr>
      <t>Cre4</t>
    </r>
    <r>
      <rPr>
        <i/>
        <sz val="12"/>
        <color theme="1"/>
        <rFont val="Calibri"/>
        <family val="2"/>
        <scheme val="minor"/>
      </rPr>
      <t xml:space="preserve"> vs UGM-Ar </t>
    </r>
    <r>
      <rPr>
        <i/>
        <vertAlign val="superscript"/>
        <sz val="12"/>
        <color theme="1"/>
        <rFont val="Calibri"/>
        <family val="2"/>
        <scheme val="minor"/>
      </rPr>
      <t>L/Y</t>
    </r>
    <r>
      <rPr>
        <i/>
        <sz val="12"/>
        <color theme="1"/>
        <rFont val="Calibri"/>
        <family val="2"/>
        <scheme val="minor"/>
      </rPr>
      <t>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+ UGE-Ctnnb1</t>
    </r>
    <r>
      <rPr>
        <i/>
        <vertAlign val="superscript"/>
        <sz val="12"/>
        <color theme="1"/>
        <rFont val="Calibri"/>
        <family val="2"/>
        <scheme val="minor"/>
      </rPr>
      <t>L(ex3)/+</t>
    </r>
    <r>
      <rPr>
        <i/>
        <sz val="12"/>
        <color theme="1"/>
        <rFont val="Calibri"/>
        <family val="2"/>
        <scheme val="minor"/>
      </rPr>
      <t>:PB</t>
    </r>
    <r>
      <rPr>
        <i/>
        <vertAlign val="superscript"/>
        <sz val="12"/>
        <color theme="1"/>
        <rFont val="Calibri"/>
        <family val="2"/>
        <scheme val="minor"/>
      </rPr>
      <t>Cre4</t>
    </r>
  </si>
  <si>
    <r>
      <t>UGM-Gli1CreER/+ + UGE-Ctnnb1L(ex3)/+:PB</t>
    </r>
    <r>
      <rPr>
        <i/>
        <vertAlign val="superscript"/>
        <sz val="12"/>
        <color theme="1"/>
        <rFont val="Calibri"/>
        <family val="2"/>
        <scheme val="minor"/>
      </rPr>
      <t>Cre4</t>
    </r>
    <r>
      <rPr>
        <i/>
        <sz val="12"/>
        <color theme="1"/>
        <rFont val="Calibri"/>
        <family val="2"/>
        <scheme val="minor"/>
      </rPr>
      <t xml:space="preserve">  vs UGM-Ar L/Y:Gli1CreER/+ + UGE-Ctnnb1L(ex3)/+:PB</t>
    </r>
    <r>
      <rPr>
        <i/>
        <vertAlign val="superscript"/>
        <sz val="12"/>
        <color theme="1"/>
        <rFont val="Calibri"/>
        <family val="2"/>
        <scheme val="minor"/>
      </rPr>
      <t>Cre4</t>
    </r>
  </si>
  <si>
    <r>
      <t>UGM-</t>
    </r>
    <r>
      <rPr>
        <i/>
        <sz val="11"/>
        <color theme="1"/>
        <rFont val="Times New Roman"/>
        <family val="1"/>
      </rPr>
      <t>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+ UGE-Ctnnb1</t>
    </r>
    <r>
      <rPr>
        <vertAlign val="superscript"/>
        <sz val="11"/>
        <color theme="1"/>
        <rFont val="Times New Roman"/>
        <family val="1"/>
      </rPr>
      <t>L(ex3)/+</t>
    </r>
    <r>
      <rPr>
        <sz val="11"/>
        <color theme="1"/>
        <rFont val="Times New Roman"/>
        <family val="1"/>
      </rPr>
      <t>:PB</t>
    </r>
    <r>
      <rPr>
        <vertAlign val="superscript"/>
        <sz val="11"/>
        <color theme="1"/>
        <rFont val="Times New Roman"/>
        <family val="1"/>
      </rPr>
      <t>Cre4</t>
    </r>
    <r>
      <rPr>
        <sz val="11"/>
        <color theme="1"/>
        <rFont val="Times New Roman"/>
        <family val="1"/>
      </rPr>
      <t xml:space="preserve"> </t>
    </r>
  </si>
  <si>
    <r>
      <t>UGM-</t>
    </r>
    <r>
      <rPr>
        <i/>
        <sz val="11"/>
        <color theme="1"/>
        <rFont val="Times New Roman"/>
        <family val="1"/>
      </rPr>
      <t xml:space="preserve">Ar </t>
    </r>
    <r>
      <rPr>
        <i/>
        <vertAlign val="superscript"/>
        <sz val="11"/>
        <color theme="1"/>
        <rFont val="Times New Roman"/>
        <family val="1"/>
      </rPr>
      <t>L/Y</t>
    </r>
    <r>
      <rPr>
        <i/>
        <sz val="11"/>
        <color theme="1"/>
        <rFont val="Times New Roman"/>
        <family val="1"/>
      </rPr>
      <t>:Gli1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+ UGE-Ctnnb1</t>
    </r>
    <r>
      <rPr>
        <vertAlign val="superscript"/>
        <sz val="11"/>
        <color theme="1"/>
        <rFont val="Times New Roman"/>
        <family val="1"/>
      </rPr>
      <t>L(ex3)/+</t>
    </r>
    <r>
      <rPr>
        <sz val="11"/>
        <color theme="1"/>
        <rFont val="Times New Roman"/>
        <family val="1"/>
      </rPr>
      <t>:PB</t>
    </r>
    <r>
      <rPr>
        <vertAlign val="superscript"/>
        <sz val="11"/>
        <color theme="1"/>
        <rFont val="Times New Roman"/>
        <family val="1"/>
      </rPr>
      <t>Cre4</t>
    </r>
  </si>
  <si>
    <r>
      <t>UGM-</t>
    </r>
    <r>
      <rPr>
        <i/>
        <sz val="11"/>
        <color theme="1"/>
        <rFont val="Times New Roman"/>
        <family val="1"/>
      </rPr>
      <t>Gli1</t>
    </r>
    <r>
      <rPr>
        <i/>
        <vertAlign val="superscript"/>
        <sz val="11"/>
        <color theme="1"/>
        <rFont val="Times New Roman"/>
        <family val="1"/>
      </rPr>
      <t>CreER/+</t>
    </r>
    <r>
      <rPr>
        <sz val="11"/>
        <color theme="1"/>
        <rFont val="Times New Roman"/>
        <family val="1"/>
      </rPr>
      <t xml:space="preserve"> + UGE-Ctnnb1</t>
    </r>
    <r>
      <rPr>
        <vertAlign val="superscript"/>
        <sz val="11"/>
        <color theme="1"/>
        <rFont val="Times New Roman"/>
        <family val="1"/>
      </rPr>
      <t>L(ex3)/+</t>
    </r>
    <r>
      <rPr>
        <sz val="11"/>
        <color theme="1"/>
        <rFont val="Times New Roman"/>
        <family val="1"/>
      </rPr>
      <t>:PB</t>
    </r>
    <r>
      <rPr>
        <vertAlign val="superscript"/>
        <sz val="11"/>
        <color theme="1"/>
        <rFont val="Times New Roman"/>
        <family val="1"/>
      </rPr>
      <t>Cre4 vs UGM-Ar L/Y:Gli1CreER/+ + UGE-Ctnnb1L(ex3)/+:PBCre4</t>
    </r>
    <r>
      <rPr>
        <sz val="11"/>
        <color theme="1"/>
        <rFont val="Times New Roman"/>
        <family val="1"/>
      </rPr>
      <t xml:space="preserve"> Nuclear Bcat+ Epithelial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</si>
  <si>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2M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2M IHC Nuclear Ki67+ Epithelial/Total Epithelial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</si>
  <si>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6M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6M IHC Nuclear Ki67+ Epithelial/Total Epithelial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</si>
  <si>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2M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2M IHC Nuclear AR+ Stromal/Total Stromal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</si>
  <si>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6M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6M IHC Nuclear AR+ Stromal/Total Stromal</t>
    </r>
  </si>
  <si>
    <r>
      <t xml:space="preserve">Hi-Myc:Ar </t>
    </r>
    <r>
      <rPr>
        <i/>
        <vertAlign val="superscript"/>
        <sz val="11"/>
        <rFont val="Times New Roman"/>
        <family val="1"/>
      </rPr>
      <t>L/Y</t>
    </r>
    <r>
      <rPr>
        <i/>
        <sz val="11"/>
        <rFont val="Times New Roman"/>
        <family val="1"/>
      </rPr>
      <t>:Gli1</t>
    </r>
    <r>
      <rPr>
        <i/>
        <vertAlign val="superscript"/>
        <sz val="11"/>
        <rFont val="Times New Roman"/>
        <family val="1"/>
      </rPr>
      <t>CreER/+</t>
    </r>
    <r>
      <rPr>
        <i/>
        <sz val="11"/>
        <rFont val="Times New Roman"/>
        <family val="1"/>
      </rPr>
      <t xml:space="preserve"> 6M vs Hi-Myc:Gli1</t>
    </r>
    <r>
      <rPr>
        <i/>
        <vertAlign val="superscript"/>
        <sz val="11"/>
        <rFont val="Times New Roman"/>
        <family val="1"/>
      </rPr>
      <t>CreER/+</t>
    </r>
    <r>
      <rPr>
        <i/>
        <sz val="11"/>
        <rFont val="Times New Roman"/>
        <family val="1"/>
      </rPr>
      <t xml:space="preserve"> 6M PW/BW%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</si>
  <si>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Myc+Ar+/Total Myc+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</si>
  <si>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Myc+CK8+/Total Myc+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</si>
  <si>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Myc+CK14+/Total Myc+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</si>
  <si>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Myc+CK14+pIGF1R+/Total CK14+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</si>
  <si>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Myc+CK14+pAKT+/Total CK14+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</si>
  <si>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Myc+CK14+CyclinD1+/Total CK14+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</si>
  <si>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Myc+CK14+TCF7L2+/Total CK14+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</si>
  <si>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IGFBP3+mGFP+/Total mGFP+</t>
    </r>
  </si>
  <si>
    <t>Total mGFP+</t>
  </si>
  <si>
    <t>Total VIM+</t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</si>
  <si>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IGFBP3+VIM+/Total VIM+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</si>
  <si>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AR+PDGFRB+mGFP+/Total mGFP+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</si>
  <si>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AR+TWIST1+mGFP+/Total mGFP+</t>
    </r>
  </si>
  <si>
    <r>
      <t>Hi-Myc:Gli1</t>
    </r>
    <r>
      <rPr>
        <i/>
        <vertAlign val="superscript"/>
        <sz val="12"/>
        <color theme="1"/>
        <rFont val="Calibri"/>
        <family val="2"/>
        <scheme val="minor"/>
      </rPr>
      <t xml:space="preserve">CreER/+ </t>
    </r>
    <r>
      <rPr>
        <i/>
        <sz val="12"/>
        <color theme="1"/>
        <rFont val="Calibri"/>
        <family val="2"/>
        <scheme val="minor"/>
      </rPr>
      <t>Vehicle vs Hi-Myc:Gli1</t>
    </r>
    <r>
      <rPr>
        <i/>
        <vertAlign val="superscript"/>
        <sz val="12"/>
        <color theme="1"/>
        <rFont val="Calibri"/>
        <family val="2"/>
        <scheme val="minor"/>
      </rPr>
      <t>CreER/+</t>
    </r>
    <r>
      <rPr>
        <i/>
        <sz val="12"/>
        <color theme="1"/>
        <rFont val="Calibri"/>
        <family val="2"/>
        <scheme val="minor"/>
      </rPr>
      <t xml:space="preserve"> Myc+ IGF1 Treated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</si>
  <si>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Ki67+CK14+/Total CK14+</t>
    </r>
  </si>
  <si>
    <t>IGF1 vs IGFBP3</t>
  </si>
  <si>
    <t>IGF1 vs Vehicle</t>
  </si>
  <si>
    <t>HiMyc IGF1 vs HiMyc-ARKO IGF1</t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</si>
  <si>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Myc+CK14+b-cat+/Total CK14+</t>
    </r>
  </si>
  <si>
    <r>
      <t xml:space="preserve">Hi-Myc:Ar </t>
    </r>
    <r>
      <rPr>
        <i/>
        <vertAlign val="superscript"/>
        <sz val="11"/>
        <color theme="1"/>
        <rFont val="Calibri"/>
        <family val="2"/>
        <scheme val="minor"/>
      </rPr>
      <t>L/Y</t>
    </r>
    <r>
      <rPr>
        <i/>
        <sz val="11"/>
        <color theme="1"/>
        <rFont val="Calibri"/>
        <family val="2"/>
        <scheme val="minor"/>
      </rPr>
      <t>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vs Hi-Myc:Gli1</t>
    </r>
    <r>
      <rPr>
        <i/>
        <vertAlign val="superscript"/>
        <sz val="11"/>
        <color theme="1"/>
        <rFont val="Calibri"/>
        <family val="2"/>
        <scheme val="minor"/>
      </rPr>
      <t>CreER/+</t>
    </r>
    <r>
      <rPr>
        <i/>
        <sz val="11"/>
        <color theme="1"/>
        <rFont val="Calibri"/>
        <family val="2"/>
        <scheme val="minor"/>
      </rPr>
      <t xml:space="preserve"> Myc+CK14+pGSK3b+/Total CK14+</t>
    </r>
  </si>
  <si>
    <t>IGF1 vs ICG001</t>
  </si>
  <si>
    <t>IGF1 vs iCRT3</t>
  </si>
  <si>
    <t>HiMyc-CM vs HiMyc-CM+IGFBP3</t>
  </si>
  <si>
    <t>HiMyc-CM vs ARKO-CM</t>
  </si>
  <si>
    <t>HiMyc HiMyc-CM vs HiMyc-ARKO HiMyc-CM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</si>
</sst>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theme="1"/>
      <name val="Calibri (Body)"/>
    </font>
    <font>
      <sz val="12"/>
      <color theme="1"/>
      <name val="Calibri (Body)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name val="Times New Roman"/>
      <family val="1"/>
    </font>
    <font>
      <i/>
      <vertAlign val="superscript"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 applyBorder="1"/>
    <xf numFmtId="3" fontId="0" fillId="0" borderId="0" xfId="0" applyNumberFormat="1" applyFont="1" applyBorder="1"/>
    <xf numFmtId="166" fontId="0" fillId="0" borderId="0" xfId="0" applyNumberFormat="1" applyFont="1" applyBorder="1"/>
    <xf numFmtId="0" fontId="0" fillId="0" borderId="0" xfId="0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165" fontId="0" fillId="0" borderId="0" xfId="0" applyNumberFormat="1" applyFont="1" applyFill="1" applyBorder="1"/>
    <xf numFmtId="165" fontId="4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2" fontId="0" fillId="0" borderId="0" xfId="0" applyNumberFormat="1" applyBorder="1"/>
    <xf numFmtId="0" fontId="3" fillId="0" borderId="0" xfId="0" applyFont="1" applyFill="1" applyBorder="1"/>
    <xf numFmtId="164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ill="1" applyBorder="1" applyAlignment="1">
      <alignment horizontal="center" vertical="center"/>
    </xf>
    <xf numFmtId="166" fontId="0" fillId="0" borderId="0" xfId="0" applyNumberFormat="1" applyFill="1" applyBorder="1"/>
    <xf numFmtId="1" fontId="0" fillId="0" borderId="0" xfId="0" applyNumberFormat="1" applyFont="1" applyFill="1" applyBorder="1"/>
    <xf numFmtId="166" fontId="0" fillId="0" borderId="0" xfId="0" applyNumberFormat="1" applyFont="1" applyFill="1" applyBorder="1"/>
    <xf numFmtId="166" fontId="0" fillId="0" borderId="0" xfId="0" applyNumberFormat="1" applyFont="1" applyFill="1" applyBorder="1" applyAlignment="1"/>
    <xf numFmtId="0" fontId="8" fillId="0" borderId="0" xfId="0" applyFont="1"/>
    <xf numFmtId="0" fontId="9" fillId="0" borderId="0" xfId="0" applyFont="1"/>
    <xf numFmtId="1" fontId="0" fillId="0" borderId="0" xfId="0" applyNumberFormat="1"/>
    <xf numFmtId="0" fontId="0" fillId="0" borderId="0" xfId="0" quotePrefix="1" applyFont="1" applyFill="1" applyBorder="1" applyAlignment="1">
      <alignment horizontal="center"/>
    </xf>
    <xf numFmtId="3" fontId="0" fillId="0" borderId="0" xfId="0" applyNumberFormat="1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1" fontId="0" fillId="0" borderId="0" xfId="0" applyNumberFormat="1" applyFont="1" applyFill="1" applyBorder="1" applyAlignment="1"/>
    <xf numFmtId="1" fontId="0" fillId="0" borderId="0" xfId="0" applyNumberFormat="1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166" fontId="0" fillId="0" borderId="0" xfId="0" applyNumberFormat="1" applyFont="1" applyFill="1" applyBorder="1" applyAlignment="1">
      <alignment horizontal="left"/>
    </xf>
    <xf numFmtId="14" fontId="0" fillId="0" borderId="0" xfId="0" applyNumberFormat="1" applyFont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165" fontId="0" fillId="0" borderId="0" xfId="0" applyNumberFormat="1" applyFont="1" applyBorder="1"/>
    <xf numFmtId="2" fontId="0" fillId="0" borderId="0" xfId="0" applyNumberFormat="1" applyFont="1" applyBorder="1"/>
    <xf numFmtId="0" fontId="0" fillId="0" borderId="0" xfId="0" applyNumberFormat="1" applyFont="1" applyBorder="1"/>
    <xf numFmtId="0" fontId="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7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5" fillId="0" borderId="0" xfId="0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3" fillId="0" borderId="0" xfId="0" applyFont="1" applyFill="1" applyBorder="1"/>
    <xf numFmtId="0" fontId="12" fillId="0" borderId="0" xfId="0" applyFont="1" applyFill="1" applyBorder="1"/>
    <xf numFmtId="164" fontId="13" fillId="0" borderId="0" xfId="0" applyNumberFormat="1" applyFont="1" applyFill="1" applyBorder="1"/>
    <xf numFmtId="0" fontId="21" fillId="0" borderId="0" xfId="0" applyFont="1" applyFill="1" applyBorder="1"/>
    <xf numFmtId="164" fontId="0" fillId="0" borderId="0" xfId="0" applyNumberFormat="1" applyFont="1" applyBorder="1"/>
    <xf numFmtId="0" fontId="18" fillId="0" borderId="0" xfId="0" applyFont="1" applyBorder="1" applyAlignment="1"/>
    <xf numFmtId="1" fontId="0" fillId="0" borderId="0" xfId="0" applyNumberFormat="1" applyFont="1" applyBorder="1"/>
    <xf numFmtId="0" fontId="0" fillId="0" borderId="0" xfId="1" applyFont="1" applyFill="1" applyBorder="1"/>
    <xf numFmtId="1" fontId="0" fillId="0" borderId="0" xfId="1" applyNumberFormat="1" applyFont="1" applyFill="1" applyBorder="1"/>
    <xf numFmtId="0" fontId="0" fillId="0" borderId="0" xfId="1" applyFont="1" applyFill="1" applyBorder="1" applyAlignment="1"/>
    <xf numFmtId="0" fontId="0" fillId="0" borderId="0" xfId="1" applyFont="1" applyFill="1" applyBorder="1" applyAlignment="1">
      <alignment horizontal="center"/>
    </xf>
    <xf numFmtId="11" fontId="0" fillId="0" borderId="0" xfId="0" applyNumberFormat="1" applyBorder="1"/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/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1" fontId="0" fillId="0" borderId="0" xfId="0" applyNumberFormat="1" applyFont="1"/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150" zoomScaleNormal="150" zoomScalePageLayoutView="150" workbookViewId="0">
      <selection activeCell="D9" sqref="D9"/>
    </sheetView>
  </sheetViews>
  <sheetFormatPr baseColWidth="10" defaultColWidth="8.83203125" defaultRowHeight="15" x14ac:dyDescent="0"/>
  <cols>
    <col min="1" max="1" width="9.83203125" style="2" customWidth="1"/>
    <col min="2" max="2" width="9.33203125" style="2" bestFit="1" customWidth="1"/>
    <col min="3" max="3" width="9.33203125" style="2" customWidth="1"/>
    <col min="4" max="4" width="16.83203125" style="2" customWidth="1"/>
    <col min="5" max="5" width="8.83203125" style="2" customWidth="1"/>
    <col min="6" max="6" width="10.6640625" style="2" customWidth="1"/>
    <col min="7" max="8" width="8.83203125" style="2"/>
    <col min="9" max="9" width="10.83203125" style="2" customWidth="1"/>
    <col min="10" max="16384" width="8.83203125" style="2"/>
  </cols>
  <sheetData>
    <row r="1" spans="1:13" s="47" customFormat="1">
      <c r="A1" s="47" t="s">
        <v>268</v>
      </c>
    </row>
    <row r="2" spans="1:13" ht="16">
      <c r="A2" s="2" t="s">
        <v>203</v>
      </c>
      <c r="B2" s="51" t="s">
        <v>299</v>
      </c>
      <c r="F2" s="2" t="s">
        <v>203</v>
      </c>
      <c r="G2" s="51" t="s">
        <v>300</v>
      </c>
      <c r="L2" s="51" t="s">
        <v>301</v>
      </c>
    </row>
    <row r="3" spans="1:13">
      <c r="A3" s="52" t="s">
        <v>236</v>
      </c>
      <c r="B3" s="53" t="s">
        <v>208</v>
      </c>
      <c r="C3" s="46"/>
      <c r="F3" s="52" t="s">
        <v>236</v>
      </c>
      <c r="G3" s="53" t="s">
        <v>208</v>
      </c>
      <c r="L3" s="2" t="s">
        <v>143</v>
      </c>
      <c r="M3" s="2">
        <f>FTEST(B4:B8,G4:G8)</f>
        <v>1.300987530238442E-2</v>
      </c>
    </row>
    <row r="4" spans="1:13">
      <c r="A4" s="54">
        <v>1</v>
      </c>
      <c r="B4" s="48">
        <v>5.7000000000000002E-2</v>
      </c>
      <c r="F4" s="54">
        <v>1</v>
      </c>
      <c r="G4" s="48">
        <v>8.0000000000000002E-3</v>
      </c>
      <c r="H4" s="46"/>
      <c r="L4" s="2" t="s">
        <v>144</v>
      </c>
      <c r="M4" s="2">
        <f>TTEST(B4:B8,G4:G8,2,3)</f>
        <v>1.2292398173840197E-2</v>
      </c>
    </row>
    <row r="5" spans="1:13">
      <c r="A5" s="54">
        <v>2</v>
      </c>
      <c r="B5" s="48">
        <v>2.3E-2</v>
      </c>
      <c r="F5" s="54">
        <v>2</v>
      </c>
      <c r="G5" s="48">
        <v>1E-3</v>
      </c>
      <c r="H5" s="50"/>
    </row>
    <row r="6" spans="1:13">
      <c r="A6" s="54">
        <v>3</v>
      </c>
      <c r="B6" s="48">
        <v>1.6E-2</v>
      </c>
      <c r="F6" s="54">
        <v>3</v>
      </c>
      <c r="G6" s="48">
        <v>8.9999999999999993E-3</v>
      </c>
    </row>
    <row r="7" spans="1:13">
      <c r="A7" s="54">
        <v>4</v>
      </c>
      <c r="B7" s="48">
        <v>0.04</v>
      </c>
      <c r="F7" s="54">
        <v>4</v>
      </c>
      <c r="G7" s="48">
        <v>2E-3</v>
      </c>
    </row>
    <row r="8" spans="1:13">
      <c r="A8" s="54">
        <v>5</v>
      </c>
      <c r="B8" s="48">
        <v>3.7999999999999999E-2</v>
      </c>
      <c r="F8" s="54">
        <v>5</v>
      </c>
      <c r="G8" s="48">
        <v>4.0000000000000001E-3</v>
      </c>
    </row>
    <row r="9" spans="1:13">
      <c r="A9" s="2" t="s">
        <v>23</v>
      </c>
      <c r="B9" s="48">
        <f>AVERAGE(B4:B8)</f>
        <v>3.4800000000000005E-2</v>
      </c>
      <c r="F9" s="2" t="s">
        <v>23</v>
      </c>
      <c r="G9" s="48">
        <f>AVERAGE(G4:G8)</f>
        <v>4.8000000000000004E-3</v>
      </c>
    </row>
    <row r="10" spans="1:13">
      <c r="A10" s="2" t="s">
        <v>24</v>
      </c>
      <c r="B10" s="49">
        <f>_xlfn.STDEV.P(B4:B8)</f>
        <v>1.4302447343024891E-2</v>
      </c>
      <c r="F10" s="2" t="s">
        <v>24</v>
      </c>
      <c r="G10" s="49">
        <f>_xlfn.STDEV.P(G4:G8)</f>
        <v>3.1874754901018427E-3</v>
      </c>
    </row>
    <row r="13" spans="1:13" ht="16">
      <c r="A13" s="2" t="s">
        <v>204</v>
      </c>
      <c r="B13" s="51" t="s">
        <v>299</v>
      </c>
      <c r="F13" s="2" t="s">
        <v>204</v>
      </c>
      <c r="G13" s="51" t="s">
        <v>300</v>
      </c>
      <c r="L13" s="51" t="s">
        <v>302</v>
      </c>
      <c r="M13" s="44"/>
    </row>
    <row r="14" spans="1:13">
      <c r="A14" s="52" t="s">
        <v>236</v>
      </c>
      <c r="B14" s="46" t="s">
        <v>205</v>
      </c>
      <c r="C14" s="46" t="s">
        <v>206</v>
      </c>
      <c r="D14" s="46" t="s">
        <v>207</v>
      </c>
      <c r="F14" s="52" t="s">
        <v>236</v>
      </c>
      <c r="G14" s="46" t="s">
        <v>205</v>
      </c>
      <c r="H14" s="46" t="s">
        <v>206</v>
      </c>
      <c r="I14" s="46" t="s">
        <v>207</v>
      </c>
      <c r="L14" s="2" t="s">
        <v>143</v>
      </c>
      <c r="M14" s="2">
        <f>FTEST(D15:D17,I15:I17)</f>
        <v>0.9363926808016263</v>
      </c>
    </row>
    <row r="15" spans="1:13">
      <c r="A15" s="54">
        <v>1</v>
      </c>
      <c r="B15" s="46">
        <v>97</v>
      </c>
      <c r="C15" s="46">
        <v>321</v>
      </c>
      <c r="D15" s="46">
        <v>30.2</v>
      </c>
      <c r="F15" s="54">
        <v>1</v>
      </c>
      <c r="G15" s="46">
        <v>27</v>
      </c>
      <c r="H15" s="46">
        <v>165</v>
      </c>
      <c r="I15" s="46">
        <v>16.399999999999999</v>
      </c>
      <c r="L15" s="2" t="s">
        <v>144</v>
      </c>
      <c r="M15" s="2">
        <f>TTEST(D15:D17,I15:I17,2,2)</f>
        <v>1.3501369997726408E-3</v>
      </c>
    </row>
    <row r="16" spans="1:13">
      <c r="A16" s="54">
        <v>2</v>
      </c>
      <c r="B16" s="46">
        <v>89</v>
      </c>
      <c r="C16" s="46">
        <v>278</v>
      </c>
      <c r="D16" s="46">
        <v>32</v>
      </c>
      <c r="F16" s="54">
        <v>2</v>
      </c>
      <c r="G16" s="46">
        <v>10</v>
      </c>
      <c r="H16" s="46">
        <v>69</v>
      </c>
      <c r="I16" s="46">
        <v>14.5</v>
      </c>
    </row>
    <row r="17" spans="1:9">
      <c r="A17" s="54">
        <v>3</v>
      </c>
      <c r="B17" s="46">
        <v>78</v>
      </c>
      <c r="C17" s="46">
        <v>224</v>
      </c>
      <c r="D17" s="46">
        <v>34.799999999999997</v>
      </c>
      <c r="F17" s="54">
        <v>3</v>
      </c>
      <c r="G17" s="46">
        <v>26</v>
      </c>
      <c r="H17" s="46">
        <v>134</v>
      </c>
      <c r="I17" s="46">
        <v>19.399999999999999</v>
      </c>
    </row>
    <row r="18" spans="1:9">
      <c r="A18" s="2" t="s">
        <v>23</v>
      </c>
      <c r="B18" s="49">
        <f>AVERAGE(B15:B17)</f>
        <v>88</v>
      </c>
      <c r="C18" s="49">
        <f>AVERAGE(C15:C17)</f>
        <v>274.33333333333331</v>
      </c>
      <c r="D18" s="49">
        <f>AVERAGE(D15:D17)</f>
        <v>32.333333333333336</v>
      </c>
      <c r="F18" s="2" t="s">
        <v>23</v>
      </c>
      <c r="G18" s="49">
        <f>AVERAGE(G15:G17)</f>
        <v>21</v>
      </c>
      <c r="H18" s="49">
        <f t="shared" ref="H18" si="0">AVERAGE(H15:H17)</f>
        <v>122.66666666666667</v>
      </c>
      <c r="I18" s="49">
        <f>AVERAGE(I15:I17)</f>
        <v>16.766666666666666</v>
      </c>
    </row>
    <row r="19" spans="1:9">
      <c r="A19" s="2" t="s">
        <v>24</v>
      </c>
      <c r="B19" s="49">
        <f>_xlfn.STDEV.P(B15:B17)</f>
        <v>7.7888809636986149</v>
      </c>
      <c r="C19" s="49">
        <f t="shared" ref="C19" si="1">_xlfn.STDEV.P(C15:C17)</f>
        <v>39.684869772860395</v>
      </c>
      <c r="D19" s="49">
        <f>_xlfn.STDEV.P(D15:D17)</f>
        <v>1.8926759422104511</v>
      </c>
      <c r="F19" s="2" t="s">
        <v>24</v>
      </c>
      <c r="G19" s="49">
        <f>_xlfn.STDEV.P(G15:G17)</f>
        <v>7.7888809636986149</v>
      </c>
      <c r="H19" s="49">
        <f t="shared" ref="H19" si="2">_xlfn.STDEV.P(H15:H17)</f>
        <v>40.00277768133386</v>
      </c>
      <c r="I19" s="49">
        <f>_xlfn.STDEV.P(I15:I17)</f>
        <v>2.0171487027209785</v>
      </c>
    </row>
    <row r="20" spans="1:9">
      <c r="H20" s="44"/>
    </row>
  </sheetData>
  <phoneticPr fontId="1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150" zoomScaleNormal="150" zoomScalePageLayoutView="150" workbookViewId="0"/>
  </sheetViews>
  <sheetFormatPr baseColWidth="10" defaultColWidth="8.83203125" defaultRowHeight="15" x14ac:dyDescent="0"/>
  <cols>
    <col min="1" max="1" width="13" style="2" customWidth="1"/>
    <col min="2" max="2" width="19.6640625" style="2" bestFit="1" customWidth="1"/>
    <col min="3" max="4" width="12.1640625" style="2" bestFit="1" customWidth="1"/>
    <col min="5" max="5" width="8.83203125" style="2"/>
    <col min="6" max="6" width="10.5" style="2" bestFit="1" customWidth="1"/>
    <col min="7" max="7" width="25" style="2" bestFit="1" customWidth="1"/>
    <col min="8" max="9" width="12.1640625" style="2" bestFit="1" customWidth="1"/>
    <col min="10" max="10" width="8.83203125" style="2"/>
    <col min="11" max="11" width="46" style="2" bestFit="1" customWidth="1"/>
    <col min="12" max="12" width="12.1640625" style="2" bestFit="1" customWidth="1"/>
    <col min="13" max="16384" width="8.83203125" style="2"/>
  </cols>
  <sheetData>
    <row r="1" spans="1:12" s="47" customFormat="1">
      <c r="A1" s="47" t="s">
        <v>270</v>
      </c>
    </row>
    <row r="2" spans="1:12" ht="16">
      <c r="A2" s="2" t="s">
        <v>203</v>
      </c>
      <c r="B2" s="55" t="s">
        <v>229</v>
      </c>
      <c r="F2" s="2" t="s">
        <v>203</v>
      </c>
      <c r="G2" s="55" t="s">
        <v>230</v>
      </c>
      <c r="K2" s="55" t="s">
        <v>231</v>
      </c>
    </row>
    <row r="3" spans="1:12">
      <c r="A3" s="52" t="s">
        <v>236</v>
      </c>
      <c r="B3" s="46" t="s">
        <v>209</v>
      </c>
      <c r="C3" s="46" t="s">
        <v>210</v>
      </c>
      <c r="D3" s="46" t="s">
        <v>207</v>
      </c>
      <c r="F3" s="52" t="s">
        <v>236</v>
      </c>
      <c r="G3" s="46" t="s">
        <v>209</v>
      </c>
      <c r="H3" s="46" t="s">
        <v>210</v>
      </c>
      <c r="I3" s="46" t="s">
        <v>207</v>
      </c>
      <c r="K3" s="45" t="s">
        <v>143</v>
      </c>
      <c r="L3" s="2">
        <f>FTEST(D4:D8,I4:I8)</f>
        <v>7.0105656756786261E-2</v>
      </c>
    </row>
    <row r="4" spans="1:12">
      <c r="A4" s="41">
        <v>1</v>
      </c>
      <c r="B4" s="46">
        <v>0.06</v>
      </c>
      <c r="C4" s="46">
        <v>29.4</v>
      </c>
      <c r="D4" s="46">
        <v>0.20399999999999999</v>
      </c>
      <c r="F4" s="41">
        <v>1</v>
      </c>
      <c r="G4" s="46">
        <v>1.2E-2</v>
      </c>
      <c r="H4" s="46">
        <v>26.8</v>
      </c>
      <c r="I4" s="46">
        <v>4.3999999999999997E-2</v>
      </c>
      <c r="K4" s="54" t="s">
        <v>144</v>
      </c>
      <c r="L4" s="2">
        <f>TTEST(D4:D8,I4:I8,2,2)</f>
        <v>3.9781213887673736E-8</v>
      </c>
    </row>
    <row r="5" spans="1:12">
      <c r="A5" s="41">
        <v>2</v>
      </c>
      <c r="B5" s="46">
        <v>5.1999999999999998E-2</v>
      </c>
      <c r="C5" s="46">
        <v>27</v>
      </c>
      <c r="D5" s="46">
        <v>0.192</v>
      </c>
      <c r="F5" s="41">
        <v>2</v>
      </c>
      <c r="G5" s="46">
        <v>1.2999999999999999E-2</v>
      </c>
      <c r="H5" s="46">
        <v>27.9</v>
      </c>
      <c r="I5" s="46">
        <v>4.5999999999999999E-2</v>
      </c>
    </row>
    <row r="6" spans="1:12">
      <c r="A6" s="41">
        <v>3</v>
      </c>
      <c r="B6" s="46">
        <v>6.6000000000000003E-2</v>
      </c>
      <c r="C6" s="46">
        <v>28.6</v>
      </c>
      <c r="D6" s="46">
        <v>0.23</v>
      </c>
      <c r="F6" s="41">
        <v>3</v>
      </c>
      <c r="G6" s="46">
        <v>0.01</v>
      </c>
      <c r="H6" s="46">
        <v>29.2</v>
      </c>
      <c r="I6" s="46">
        <v>3.4000000000000002E-2</v>
      </c>
    </row>
    <row r="7" spans="1:12">
      <c r="A7" s="41">
        <v>4</v>
      </c>
      <c r="B7" s="46">
        <v>5.8000000000000003E-2</v>
      </c>
      <c r="C7" s="46">
        <v>29.7</v>
      </c>
      <c r="D7" s="46">
        <v>0.19500000000000001</v>
      </c>
      <c r="F7" s="41">
        <v>4</v>
      </c>
      <c r="G7" s="46">
        <v>0.15</v>
      </c>
      <c r="H7" s="46">
        <v>28.1</v>
      </c>
      <c r="I7" s="46">
        <v>5.0999999999999997E-2</v>
      </c>
    </row>
    <row r="8" spans="1:12">
      <c r="A8" s="41">
        <v>5</v>
      </c>
      <c r="B8" s="46">
        <v>7.4999999999999997E-2</v>
      </c>
      <c r="C8" s="46">
        <v>33.299999999999997</v>
      </c>
      <c r="D8" s="46">
        <v>0.22500000000000001</v>
      </c>
      <c r="F8" s="41">
        <v>5</v>
      </c>
      <c r="G8" s="46">
        <v>1.2E-2</v>
      </c>
      <c r="H8" s="46">
        <v>27.2</v>
      </c>
      <c r="I8" s="46">
        <v>4.3999999999999997E-2</v>
      </c>
    </row>
    <row r="9" spans="1:12">
      <c r="C9" s="2" t="s">
        <v>23</v>
      </c>
      <c r="D9" s="2">
        <f>AVERAGE(D4:D8)</f>
        <v>0.2092</v>
      </c>
      <c r="H9" s="2" t="s">
        <v>23</v>
      </c>
      <c r="I9" s="2">
        <f>AVERAGE(I4:I8)</f>
        <v>4.3799999999999992E-2</v>
      </c>
    </row>
    <row r="10" spans="1:12">
      <c r="C10" s="2" t="s">
        <v>24</v>
      </c>
      <c r="D10" s="2">
        <f>_xlfn.STDEV.P(D4:D8)</f>
        <v>1.5535765188750763E-2</v>
      </c>
      <c r="H10" s="2" t="s">
        <v>158</v>
      </c>
      <c r="I10" s="2">
        <f>_xlfn.STDEV.P(I4:I8)</f>
        <v>5.5281099844340991E-3</v>
      </c>
    </row>
    <row r="12" spans="1:12" ht="16">
      <c r="A12" s="2" t="s">
        <v>204</v>
      </c>
      <c r="B12" s="55" t="s">
        <v>232</v>
      </c>
      <c r="F12" s="2" t="s">
        <v>204</v>
      </c>
      <c r="G12" s="55" t="s">
        <v>233</v>
      </c>
      <c r="K12" s="55" t="s">
        <v>234</v>
      </c>
    </row>
    <row r="13" spans="1:12">
      <c r="A13" s="52" t="s">
        <v>236</v>
      </c>
      <c r="B13" s="46" t="s">
        <v>209</v>
      </c>
      <c r="C13" s="46" t="s">
        <v>210</v>
      </c>
      <c r="D13" s="46" t="s">
        <v>207</v>
      </c>
      <c r="F13" s="52" t="s">
        <v>236</v>
      </c>
      <c r="G13" s="46" t="s">
        <v>209</v>
      </c>
      <c r="H13" s="46" t="s">
        <v>210</v>
      </c>
      <c r="I13" s="46" t="s">
        <v>207</v>
      </c>
      <c r="K13" s="45" t="s">
        <v>143</v>
      </c>
      <c r="L13" s="2">
        <f>FTEST(D14:D21,I14:I21)</f>
        <v>9.1353357635173557E-7</v>
      </c>
    </row>
    <row r="14" spans="1:12">
      <c r="A14" s="52">
        <v>1</v>
      </c>
      <c r="B14" s="46">
        <v>0.16400000000000001</v>
      </c>
      <c r="C14" s="46">
        <v>45.6</v>
      </c>
      <c r="D14" s="46">
        <v>0.35899999999999999</v>
      </c>
      <c r="F14" s="41">
        <v>1</v>
      </c>
      <c r="G14" s="46">
        <v>2.5000000000000001E-2</v>
      </c>
      <c r="H14" s="46">
        <v>48.2</v>
      </c>
      <c r="I14" s="46">
        <v>5.0999999999999997E-2</v>
      </c>
      <c r="K14" s="54" t="s">
        <v>144</v>
      </c>
      <c r="L14" s="2">
        <f>TTEST(D14:D21,I14:I21,2,3)</f>
        <v>2.8284575181729723E-3</v>
      </c>
    </row>
    <row r="15" spans="1:12">
      <c r="A15" s="52">
        <v>2</v>
      </c>
      <c r="B15" s="46">
        <v>6.9000000000000006E-2</v>
      </c>
      <c r="C15" s="46">
        <v>48.7</v>
      </c>
      <c r="D15" s="46">
        <v>0.14099999999999999</v>
      </c>
      <c r="F15" s="41">
        <v>2</v>
      </c>
      <c r="G15" s="46">
        <v>1.7999999999999999E-2</v>
      </c>
      <c r="H15" s="46">
        <v>45.3</v>
      </c>
      <c r="I15" s="46">
        <v>3.9E-2</v>
      </c>
    </row>
    <row r="16" spans="1:12">
      <c r="A16" s="52">
        <v>3</v>
      </c>
      <c r="B16" s="46">
        <v>9.8000000000000004E-2</v>
      </c>
      <c r="C16" s="46">
        <v>50.1</v>
      </c>
      <c r="D16" s="46">
        <v>0.19500000000000001</v>
      </c>
      <c r="F16" s="41">
        <v>3</v>
      </c>
      <c r="G16" s="46">
        <v>2.9000000000000001E-2</v>
      </c>
      <c r="H16" s="46">
        <v>39.6</v>
      </c>
      <c r="I16" s="46">
        <v>7.2999999999999995E-2</v>
      </c>
    </row>
    <row r="17" spans="1:9">
      <c r="A17" s="52">
        <v>4</v>
      </c>
      <c r="B17" s="46">
        <v>0.25600000000000001</v>
      </c>
      <c r="C17" s="46">
        <v>49.7</v>
      </c>
      <c r="D17" s="46">
        <v>0.51500000000000001</v>
      </c>
      <c r="F17" s="41">
        <v>4</v>
      </c>
      <c r="G17" s="46">
        <v>3.1E-2</v>
      </c>
      <c r="H17" s="46">
        <v>38.4</v>
      </c>
      <c r="I17" s="46">
        <v>0.08</v>
      </c>
    </row>
    <row r="18" spans="1:9">
      <c r="A18" s="52">
        <v>5</v>
      </c>
      <c r="B18" s="46">
        <v>0.17</v>
      </c>
      <c r="C18" s="46">
        <v>41.3</v>
      </c>
      <c r="D18" s="46">
        <v>0.41099999999999998</v>
      </c>
      <c r="F18" s="41">
        <v>5</v>
      </c>
      <c r="G18" s="46">
        <v>2.5999999999999999E-2</v>
      </c>
      <c r="H18" s="46">
        <v>50.2</v>
      </c>
      <c r="I18" s="46">
        <v>5.0999999999999997E-2</v>
      </c>
    </row>
    <row r="19" spans="1:9">
      <c r="A19" s="52">
        <v>6</v>
      </c>
      <c r="B19" s="46">
        <v>0.11899999999999999</v>
      </c>
      <c r="C19" s="46">
        <v>35.299999999999997</v>
      </c>
      <c r="D19" s="46">
        <v>0.33700000000000002</v>
      </c>
      <c r="F19" s="41">
        <v>6</v>
      </c>
      <c r="G19" s="46">
        <v>1.4E-2</v>
      </c>
      <c r="H19" s="46">
        <v>42.8</v>
      </c>
      <c r="I19" s="46">
        <v>3.2000000000000001E-2</v>
      </c>
    </row>
    <row r="20" spans="1:9">
      <c r="A20" s="52">
        <v>7</v>
      </c>
      <c r="B20" s="46">
        <v>0.30499999999999999</v>
      </c>
      <c r="C20" s="46">
        <v>35.799999999999997</v>
      </c>
      <c r="D20" s="46">
        <v>0.85099999999999998</v>
      </c>
      <c r="F20" s="41">
        <v>7</v>
      </c>
      <c r="G20" s="46">
        <v>2.5000000000000001E-2</v>
      </c>
      <c r="H20" s="46">
        <v>34.5</v>
      </c>
      <c r="I20" s="46">
        <v>7.1999999999999995E-2</v>
      </c>
    </row>
    <row r="21" spans="1:9">
      <c r="A21" s="52">
        <v>8</v>
      </c>
      <c r="B21" s="46">
        <v>0.23</v>
      </c>
      <c r="C21" s="46">
        <v>35</v>
      </c>
      <c r="D21" s="46">
        <v>0.65700000000000003</v>
      </c>
      <c r="F21" s="41">
        <v>8</v>
      </c>
      <c r="G21" s="46">
        <v>2.8000000000000001E-2</v>
      </c>
      <c r="H21" s="46">
        <v>33.6</v>
      </c>
      <c r="I21" s="46">
        <v>8.3000000000000004E-2</v>
      </c>
    </row>
    <row r="22" spans="1:9">
      <c r="C22" s="2" t="s">
        <v>23</v>
      </c>
      <c r="D22" s="2">
        <f>AVERAGE(D14:D21)</f>
        <v>0.43325000000000002</v>
      </c>
      <c r="H22" s="2" t="s">
        <v>23</v>
      </c>
      <c r="I22" s="2">
        <f>AVERAGE(I14:I21)</f>
        <v>6.0124999999999998E-2</v>
      </c>
    </row>
    <row r="23" spans="1:9">
      <c r="C23" s="2" t="s">
        <v>158</v>
      </c>
      <c r="D23" s="2">
        <f>_xlfn.STDEV.P(D14:D21)</f>
        <v>0.22042785100798848</v>
      </c>
      <c r="H23" s="2" t="s">
        <v>158</v>
      </c>
      <c r="I23" s="2">
        <f>_xlfn.STDEV.P(I14:I21)</f>
        <v>1.8127586022413475E-2</v>
      </c>
    </row>
  </sheetData>
  <phoneticPr fontId="1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50" zoomScaleNormal="150" zoomScalePageLayoutView="150" workbookViewId="0">
      <selection sqref="A1:G1"/>
    </sheetView>
  </sheetViews>
  <sheetFormatPr baseColWidth="10" defaultColWidth="11.1640625" defaultRowHeight="15" x14ac:dyDescent="0"/>
  <sheetData>
    <row r="1" spans="1:7">
      <c r="A1" s="86" t="s">
        <v>267</v>
      </c>
      <c r="B1" s="86"/>
      <c r="C1" s="86"/>
      <c r="D1" s="86"/>
      <c r="E1" s="86"/>
      <c r="F1" s="86"/>
      <c r="G1" s="86"/>
    </row>
    <row r="2" spans="1:7">
      <c r="A2" s="85" t="s">
        <v>0</v>
      </c>
      <c r="B2" s="85" t="s">
        <v>3</v>
      </c>
      <c r="C2" s="85"/>
      <c r="D2" s="85"/>
      <c r="E2" s="85" t="s">
        <v>4</v>
      </c>
      <c r="F2" s="85"/>
      <c r="G2" s="85"/>
    </row>
    <row r="3" spans="1:7">
      <c r="A3" s="85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</row>
    <row r="4" spans="1:7">
      <c r="A4" s="2" t="s">
        <v>2</v>
      </c>
      <c r="B4" s="3">
        <v>1363</v>
      </c>
      <c r="C4" s="3">
        <v>4258</v>
      </c>
      <c r="D4" s="4">
        <f>B4/C4*100</f>
        <v>32.010333489901363</v>
      </c>
      <c r="E4" s="2">
        <v>36</v>
      </c>
      <c r="F4" s="2">
        <v>491</v>
      </c>
      <c r="G4" s="4">
        <f>E4/F4*100</f>
        <v>7.3319755600814664</v>
      </c>
    </row>
    <row r="5" spans="1:7">
      <c r="A5" s="2" t="s">
        <v>36</v>
      </c>
      <c r="B5" s="3">
        <v>1778</v>
      </c>
      <c r="C5" s="3">
        <v>2335</v>
      </c>
      <c r="D5" s="4">
        <f>B5/C5*100</f>
        <v>76.145610278372587</v>
      </c>
      <c r="E5" s="2">
        <v>671</v>
      </c>
      <c r="F5" s="2">
        <v>851</v>
      </c>
      <c r="G5" s="4">
        <f>E5/F5*100</f>
        <v>78.848413631022325</v>
      </c>
    </row>
    <row r="6" spans="1:7">
      <c r="A6" s="2"/>
      <c r="B6" s="2"/>
      <c r="C6" s="2"/>
      <c r="D6" s="2"/>
      <c r="E6" s="2"/>
      <c r="F6" s="2"/>
      <c r="G6" s="2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</sheetData>
  <mergeCells count="4">
    <mergeCell ref="B2:D2"/>
    <mergeCell ref="E2:G2"/>
    <mergeCell ref="A1:G1"/>
    <mergeCell ref="A2:A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="150" zoomScaleNormal="150" zoomScalePageLayoutView="150" workbookViewId="0">
      <selection sqref="A1:Q1"/>
    </sheetView>
  </sheetViews>
  <sheetFormatPr baseColWidth="10" defaultColWidth="10.83203125" defaultRowHeight="15" x14ac:dyDescent="0"/>
  <cols>
    <col min="1" max="2" width="10.83203125" style="5"/>
    <col min="3" max="3" width="15" style="5" customWidth="1"/>
    <col min="4" max="18" width="10.83203125" style="5"/>
    <col min="19" max="19" width="12.1640625" style="5" bestFit="1" customWidth="1"/>
    <col min="20" max="16384" width="10.83203125" style="5"/>
  </cols>
  <sheetData>
    <row r="1" spans="1:19">
      <c r="A1" s="90" t="s">
        <v>269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9">
      <c r="A2" s="89"/>
      <c r="B2" s="89" t="s">
        <v>8</v>
      </c>
      <c r="C2" s="89" t="s">
        <v>9</v>
      </c>
      <c r="D2" s="89" t="s">
        <v>10</v>
      </c>
      <c r="E2" s="89" t="s">
        <v>11</v>
      </c>
      <c r="F2" s="89" t="s">
        <v>12</v>
      </c>
      <c r="G2" s="89" t="s">
        <v>13</v>
      </c>
      <c r="H2" s="89" t="s">
        <v>14</v>
      </c>
      <c r="I2" s="89" t="s">
        <v>15</v>
      </c>
      <c r="J2" s="89" t="s">
        <v>16</v>
      </c>
      <c r="K2" s="89" t="s">
        <v>17</v>
      </c>
      <c r="L2" s="89" t="s">
        <v>18</v>
      </c>
      <c r="M2" s="6" t="s">
        <v>19</v>
      </c>
      <c r="N2" s="6" t="s">
        <v>19</v>
      </c>
      <c r="O2" s="6" t="s">
        <v>19</v>
      </c>
      <c r="P2" s="89" t="s">
        <v>23</v>
      </c>
      <c r="Q2" s="89" t="s">
        <v>24</v>
      </c>
      <c r="R2" s="88" t="s">
        <v>141</v>
      </c>
      <c r="S2" s="88" t="s">
        <v>142</v>
      </c>
    </row>
    <row r="3" spans="1:19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" t="s">
        <v>20</v>
      </c>
      <c r="N3" s="6" t="s">
        <v>21</v>
      </c>
      <c r="O3" s="6" t="s">
        <v>22</v>
      </c>
      <c r="P3" s="89"/>
      <c r="Q3" s="89"/>
      <c r="R3" s="88"/>
      <c r="S3" s="88"/>
    </row>
    <row r="4" spans="1:19">
      <c r="A4" s="87" t="s">
        <v>27</v>
      </c>
      <c r="B4" s="7" t="s">
        <v>25</v>
      </c>
      <c r="C4" s="7" t="s">
        <v>28</v>
      </c>
      <c r="D4" s="8">
        <v>22.427942276000977</v>
      </c>
      <c r="E4" s="8">
        <v>22.523447036743164</v>
      </c>
      <c r="F4" s="8">
        <v>22.383882522583008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9">
      <c r="A5" s="87"/>
      <c r="B5" s="7" t="s">
        <v>25</v>
      </c>
      <c r="C5" s="7" t="s">
        <v>29</v>
      </c>
      <c r="D5" s="8">
        <v>22.69117546081543</v>
      </c>
      <c r="E5" s="8">
        <v>22.627118301391601</v>
      </c>
      <c r="F5" s="8">
        <v>22.675624847412109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9">
      <c r="A6" s="87" t="s">
        <v>30</v>
      </c>
      <c r="B6" s="7" t="s">
        <v>25</v>
      </c>
      <c r="C6" s="7" t="s">
        <v>28</v>
      </c>
      <c r="D6" s="8">
        <v>24.666254043579102</v>
      </c>
      <c r="E6" s="8">
        <v>24.6230968475342</v>
      </c>
      <c r="F6" s="8">
        <v>24.636091232299805</v>
      </c>
      <c r="G6" s="8">
        <v>2.2211634318033866</v>
      </c>
      <c r="H6" s="8">
        <v>2.1780062357584846</v>
      </c>
      <c r="I6" s="8">
        <v>2.1910006205240897</v>
      </c>
      <c r="J6" s="8">
        <v>2.4440002441399766E-2</v>
      </c>
      <c r="K6" s="8">
        <v>-1.8717193603502214E-2</v>
      </c>
      <c r="L6" s="8">
        <v>-5.7228088378971087E-3</v>
      </c>
      <c r="M6" s="8">
        <v>0.98320216495488211</v>
      </c>
      <c r="N6" s="8">
        <v>1.013058294466169</v>
      </c>
      <c r="O6" s="8">
        <v>1.003974626772123</v>
      </c>
      <c r="P6" s="8">
        <v>1.0000783620643914</v>
      </c>
      <c r="Q6" s="8">
        <v>1.5304665182656581E-2</v>
      </c>
    </row>
    <row r="7" spans="1:19">
      <c r="A7" s="87"/>
      <c r="B7" s="7" t="s">
        <v>25</v>
      </c>
      <c r="C7" s="7" t="s">
        <v>29</v>
      </c>
      <c r="D7" s="8">
        <v>24.930822372436499</v>
      </c>
      <c r="E7" s="8">
        <v>25.0308223724365</v>
      </c>
      <c r="F7" s="8">
        <v>25.067084503173799</v>
      </c>
      <c r="G7" s="8">
        <v>2.2661828358967853</v>
      </c>
      <c r="H7" s="8">
        <v>2.3661828358967867</v>
      </c>
      <c r="I7" s="8">
        <v>2.4024449666340857</v>
      </c>
      <c r="J7" s="8">
        <v>2.2661828358967853</v>
      </c>
      <c r="K7" s="8">
        <v>2.3661828358967867</v>
      </c>
      <c r="L7" s="8">
        <v>2.4024449666340857</v>
      </c>
      <c r="M7" s="8">
        <v>0.2078791779415578</v>
      </c>
      <c r="N7" s="8">
        <v>0.1939581312730238</v>
      </c>
      <c r="O7" s="8">
        <v>0.1891437530140026</v>
      </c>
      <c r="P7" s="8">
        <v>0.19699368740952808</v>
      </c>
      <c r="Q7" s="8">
        <v>9.7295933932213079E-3</v>
      </c>
      <c r="R7" s="5">
        <f>FTEST(M6:O6,M7:O7)</f>
        <v>0.57564993121463615</v>
      </c>
      <c r="S7" s="5">
        <f>TTEST(M6:O6,M7:O7,2,2)</f>
        <v>1.7317820170306959E-7</v>
      </c>
    </row>
    <row r="8" spans="1:19">
      <c r="A8" s="87" t="s">
        <v>32</v>
      </c>
      <c r="B8" s="7" t="s">
        <v>25</v>
      </c>
      <c r="C8" s="7" t="s">
        <v>28</v>
      </c>
      <c r="D8" s="8">
        <v>28.5509635925293</v>
      </c>
      <c r="E8" s="8">
        <v>28.350963592529297</v>
      </c>
      <c r="F8" s="8">
        <v>28.642604827880859</v>
      </c>
      <c r="G8" s="8">
        <v>6.1058729807535848</v>
      </c>
      <c r="H8" s="8">
        <v>5.9058729807535819</v>
      </c>
      <c r="I8" s="8">
        <v>6.1975142161051444</v>
      </c>
      <c r="J8" s="8">
        <v>3.6119588216148024E-2</v>
      </c>
      <c r="K8" s="8">
        <v>-0.16388041178385482</v>
      </c>
      <c r="L8" s="8">
        <v>0.12776082356770768</v>
      </c>
      <c r="M8" s="8">
        <v>0.97527461548446237</v>
      </c>
      <c r="N8" s="8">
        <v>1.1202963464773699</v>
      </c>
      <c r="O8" s="8">
        <v>0.91525088993445147</v>
      </c>
      <c r="P8" s="8">
        <v>1.003607283965428</v>
      </c>
      <c r="Q8" s="8">
        <v>0.10541804821596103</v>
      </c>
    </row>
    <row r="9" spans="1:19">
      <c r="A9" s="87"/>
      <c r="B9" s="7" t="s">
        <v>25</v>
      </c>
      <c r="C9" s="7" t="s">
        <v>29</v>
      </c>
      <c r="D9" s="8">
        <v>31.902679443359375</v>
      </c>
      <c r="E9" s="8">
        <v>31.741159439086914</v>
      </c>
      <c r="F9" s="8">
        <v>31.621208190917969</v>
      </c>
      <c r="G9" s="8">
        <v>9.2380399068196617</v>
      </c>
      <c r="H9" s="8">
        <v>9.0765199025472008</v>
      </c>
      <c r="I9" s="8">
        <v>8.9565686543782554</v>
      </c>
      <c r="J9" s="8">
        <v>3.168286514282225</v>
      </c>
      <c r="K9" s="8">
        <v>3.006766510009764</v>
      </c>
      <c r="L9" s="8">
        <v>2.8868152618408187</v>
      </c>
      <c r="M9" s="8">
        <v>0.11123737310237196</v>
      </c>
      <c r="N9" s="8">
        <v>0.12441509930219848</v>
      </c>
      <c r="O9" s="8">
        <v>0.13520165699849021</v>
      </c>
      <c r="P9" s="8">
        <v>0.12361804313435354</v>
      </c>
      <c r="Q9" s="8">
        <v>1.200200814715866E-2</v>
      </c>
      <c r="R9" s="5">
        <f>FTEST(M8:O8,M9:O9)</f>
        <v>2.5592614741172446E-2</v>
      </c>
      <c r="S9" s="5">
        <f>TTEST(M8:O8,M9:O9,2,3)</f>
        <v>4.3343853363198735E-3</v>
      </c>
    </row>
    <row r="10" spans="1:19">
      <c r="A10" s="87" t="s">
        <v>31</v>
      </c>
      <c r="B10" s="7" t="s">
        <v>25</v>
      </c>
      <c r="C10" s="7" t="s">
        <v>28</v>
      </c>
      <c r="D10" s="8">
        <v>25.270187377929688</v>
      </c>
      <c r="E10" s="8">
        <v>25.426748275756836</v>
      </c>
      <c r="F10" s="8">
        <v>25.251626968383789</v>
      </c>
      <c r="G10" s="8">
        <v>2.8250967661539725</v>
      </c>
      <c r="H10" s="8">
        <v>2.981657663981121</v>
      </c>
      <c r="I10" s="8">
        <v>2.8065363566080741</v>
      </c>
      <c r="J10" s="8">
        <v>-4.6000162760416519E-2</v>
      </c>
      <c r="K10" s="8">
        <v>0.11056073506673192</v>
      </c>
      <c r="L10" s="8">
        <v>-6.4560572306314956E-2</v>
      </c>
      <c r="M10" s="8">
        <v>1.0323986519552752</v>
      </c>
      <c r="N10" s="8">
        <v>0.92622799309838399</v>
      </c>
      <c r="O10" s="8">
        <v>1.0457663633226237</v>
      </c>
      <c r="P10" s="8">
        <v>1.0014643361254276</v>
      </c>
      <c r="Q10" s="8">
        <v>6.5498506936131157E-2</v>
      </c>
    </row>
    <row r="11" spans="1:19">
      <c r="A11" s="87"/>
      <c r="B11" s="7" t="s">
        <v>25</v>
      </c>
      <c r="C11" s="7" t="s">
        <v>29</v>
      </c>
      <c r="D11" s="8">
        <v>26.8860778808594</v>
      </c>
      <c r="E11" s="8">
        <v>26.8398036956787</v>
      </c>
      <c r="F11" s="8">
        <v>26.9034614562988</v>
      </c>
      <c r="G11" s="8">
        <v>4.2214383443196866</v>
      </c>
      <c r="H11" s="8">
        <v>4.175164159138987</v>
      </c>
      <c r="I11" s="8">
        <v>4.2388219197590864</v>
      </c>
      <c r="J11" s="8">
        <v>1.3503414154052975</v>
      </c>
      <c r="K11" s="8">
        <v>1.3040672302245979</v>
      </c>
      <c r="L11" s="8">
        <v>1.3677249908446973</v>
      </c>
      <c r="M11" s="8">
        <v>0.39219922357748244</v>
      </c>
      <c r="N11" s="8">
        <v>0.40498286399637629</v>
      </c>
      <c r="O11" s="8">
        <v>0.38750182474309702</v>
      </c>
      <c r="P11" s="8">
        <v>0.39489463743898523</v>
      </c>
      <c r="Q11" s="8">
        <v>9.0468572033197657E-3</v>
      </c>
      <c r="R11" s="5">
        <f>FTEST(M10:O10,M11:O11)</f>
        <v>3.7441672765190476E-2</v>
      </c>
      <c r="S11" s="5">
        <f>TTEST(M10:O10,M11:O11,2,3)</f>
        <v>3.3529278240408684E-3</v>
      </c>
    </row>
    <row r="12" spans="1:19">
      <c r="A12" s="87" t="s">
        <v>33</v>
      </c>
      <c r="B12" s="7" t="s">
        <v>25</v>
      </c>
      <c r="C12" s="7" t="s">
        <v>28</v>
      </c>
      <c r="D12" s="8">
        <v>26.915737152099609</v>
      </c>
      <c r="E12" s="8">
        <v>26.924041748046875</v>
      </c>
      <c r="F12" s="8">
        <v>26.905345916748047</v>
      </c>
      <c r="G12" s="8">
        <v>4.4706465403238944</v>
      </c>
      <c r="H12" s="8">
        <v>4.47895113627116</v>
      </c>
      <c r="I12" s="8">
        <v>4.4602553049723319</v>
      </c>
      <c r="J12" s="8">
        <v>6.9554646809866227E-4</v>
      </c>
      <c r="K12" s="8">
        <v>9.0001424153642873E-3</v>
      </c>
      <c r="L12" s="8">
        <v>-9.6956888834638377E-3</v>
      </c>
      <c r="M12" s="8">
        <v>0.99951800012596836</v>
      </c>
      <c r="N12" s="8">
        <v>0.99378099522164964</v>
      </c>
      <c r="O12" s="8">
        <v>1.0067431729128615</v>
      </c>
      <c r="P12" s="8">
        <v>1.0000140560868265</v>
      </c>
      <c r="Q12" s="8">
        <v>6.495311098158805E-3</v>
      </c>
    </row>
    <row r="13" spans="1:19">
      <c r="A13" s="87"/>
      <c r="B13" s="7" t="s">
        <v>25</v>
      </c>
      <c r="C13" s="7" t="s">
        <v>29</v>
      </c>
      <c r="D13" s="8">
        <v>29.683937072753899</v>
      </c>
      <c r="E13" s="8">
        <v>29.908502578735401</v>
      </c>
      <c r="F13" s="8">
        <v>29.640041351318398</v>
      </c>
      <c r="G13" s="8">
        <v>7.0192975362141858</v>
      </c>
      <c r="H13" s="8">
        <v>7.243863042195688</v>
      </c>
      <c r="I13" s="8">
        <v>6.9754018147786852</v>
      </c>
      <c r="J13" s="8">
        <v>2.5493465423583901</v>
      </c>
      <c r="K13" s="8">
        <v>2.7739120483398922</v>
      </c>
      <c r="L13" s="8">
        <v>2.5054508209228894</v>
      </c>
      <c r="M13" s="8">
        <v>0.17083239179343018</v>
      </c>
      <c r="N13" s="8">
        <v>0.14620737103986256</v>
      </c>
      <c r="O13" s="8">
        <v>0.17611005399900476</v>
      </c>
      <c r="P13" s="8">
        <v>0.16438327227743249</v>
      </c>
      <c r="Q13" s="8">
        <v>1.5960450148334158E-2</v>
      </c>
      <c r="R13" s="5">
        <f>FTEST(M12:O12,M13:O13)</f>
        <v>0.28417318353464915</v>
      </c>
      <c r="S13" s="5">
        <f>TTEST(M12:O12,M13:O13,2,2)</f>
        <v>1.2042991503557108E-7</v>
      </c>
    </row>
    <row r="14" spans="1:19">
      <c r="A14" s="87" t="s">
        <v>26</v>
      </c>
      <c r="B14" s="7" t="s">
        <v>25</v>
      </c>
      <c r="C14" s="7" t="s">
        <v>28</v>
      </c>
      <c r="D14" s="8">
        <v>29.138378143310547</v>
      </c>
      <c r="E14" s="8">
        <v>29.226978302001953</v>
      </c>
      <c r="F14" s="8">
        <v>29.220643997192383</v>
      </c>
      <c r="G14" s="8">
        <v>6.6932875315348319</v>
      </c>
      <c r="H14" s="8">
        <v>6.7818876902262382</v>
      </c>
      <c r="I14" s="8">
        <v>6.7755533854166679</v>
      </c>
      <c r="J14" s="8">
        <v>-5.6955337524414062E-2</v>
      </c>
      <c r="K14" s="8">
        <v>3.1644821166992188E-2</v>
      </c>
      <c r="L14" s="8">
        <v>2.5310516357421875E-2</v>
      </c>
      <c r="M14" s="8">
        <v>1.0402680617491389</v>
      </c>
      <c r="N14" s="8">
        <v>0.97830429371679073</v>
      </c>
      <c r="O14" s="8">
        <v>0.98260908535411917</v>
      </c>
      <c r="P14" s="8">
        <v>1.000393813606683</v>
      </c>
      <c r="Q14" s="8">
        <v>3.4599126527339062E-2</v>
      </c>
    </row>
    <row r="15" spans="1:19">
      <c r="A15" s="87"/>
      <c r="B15" s="7" t="s">
        <v>25</v>
      </c>
      <c r="C15" s="7" t="s">
        <v>29</v>
      </c>
      <c r="D15" s="8">
        <v>30.9149475097656</v>
      </c>
      <c r="E15" s="8">
        <v>30.990772247314499</v>
      </c>
      <c r="F15" s="8">
        <v>30.951381683349599</v>
      </c>
      <c r="G15" s="8">
        <v>8.2503079732258868</v>
      </c>
      <c r="H15" s="8">
        <v>8.326132710774786</v>
      </c>
      <c r="I15" s="8">
        <v>8.2867421468098854</v>
      </c>
      <c r="J15" s="8">
        <v>1.5000651041666409</v>
      </c>
      <c r="K15" s="8">
        <v>1.57588984171554</v>
      </c>
      <c r="L15" s="8">
        <v>1.5364992777506394</v>
      </c>
      <c r="M15" s="8">
        <v>0.35353743623088002</v>
      </c>
      <c r="N15" s="8">
        <v>0.33543616777467777</v>
      </c>
      <c r="O15" s="8">
        <v>0.3447209112234717</v>
      </c>
      <c r="P15" s="8">
        <v>0.3445648384096765</v>
      </c>
      <c r="Q15" s="8">
        <v>9.0516434404631779E-3</v>
      </c>
      <c r="R15" s="5">
        <f>FTEST(M14:O14,M15:O15)</f>
        <v>0.12811604625556125</v>
      </c>
      <c r="S15" s="5">
        <f>TTEST(M14:O14,M15:O15,2,2)</f>
        <v>5.8565860956138101E-6</v>
      </c>
    </row>
    <row r="16" spans="1:19">
      <c r="A16" s="87" t="s">
        <v>34</v>
      </c>
      <c r="B16" s="7" t="s">
        <v>25</v>
      </c>
      <c r="C16" s="7" t="s">
        <v>28</v>
      </c>
      <c r="D16" s="8">
        <v>31.870386123657227</v>
      </c>
      <c r="E16" s="8">
        <v>31.904060363769531</v>
      </c>
      <c r="F16" s="8">
        <v>31.653659820556641</v>
      </c>
      <c r="G16" s="8">
        <v>9.4252955118815116</v>
      </c>
      <c r="H16" s="8">
        <v>9.4589697519938163</v>
      </c>
      <c r="I16" s="8">
        <v>9.2085692087809257</v>
      </c>
      <c r="J16" s="8">
        <v>6.1017354329427675E-2</v>
      </c>
      <c r="K16" s="8">
        <v>9.4691594441732363E-2</v>
      </c>
      <c r="L16" s="8">
        <v>-0.15570894877115826</v>
      </c>
      <c r="M16" s="8">
        <v>0.95858790746949873</v>
      </c>
      <c r="N16" s="8">
        <v>0.93647241616208199</v>
      </c>
      <c r="O16" s="8">
        <v>1.1139688945727535</v>
      </c>
      <c r="P16" s="8">
        <v>1.0030097394014448</v>
      </c>
      <c r="Q16" s="8">
        <v>9.6727577898911732E-2</v>
      </c>
    </row>
    <row r="17" spans="1:19">
      <c r="A17" s="87"/>
      <c r="B17" s="7" t="s">
        <v>35</v>
      </c>
      <c r="C17" s="7" t="s">
        <v>29</v>
      </c>
      <c r="D17" s="8">
        <v>34.597396850585</v>
      </c>
      <c r="E17" s="8">
        <v>34.924263000488303</v>
      </c>
      <c r="F17" s="8">
        <v>34.769779205322003</v>
      </c>
      <c r="G17" s="8">
        <v>11.932757314045286</v>
      </c>
      <c r="H17" s="8">
        <v>12.259623463948589</v>
      </c>
      <c r="I17" s="8">
        <v>12.105139668782289</v>
      </c>
      <c r="J17" s="8">
        <v>2.5684791564932024</v>
      </c>
      <c r="K17" s="8">
        <v>2.8953453063965053</v>
      </c>
      <c r="L17" s="8">
        <v>2.7408615112302055</v>
      </c>
      <c r="M17" s="8">
        <v>0.16858181709358389</v>
      </c>
      <c r="N17" s="8">
        <v>0.13440462545786069</v>
      </c>
      <c r="O17" s="8">
        <v>0.14959547984852933</v>
      </c>
      <c r="P17" s="8">
        <v>0.15086064079999131</v>
      </c>
      <c r="Q17" s="8">
        <v>1.7123684802082321E-2</v>
      </c>
      <c r="R17" s="5">
        <f>FTEST(M16:O16,M17:O17)</f>
        <v>6.0774600822161129E-2</v>
      </c>
      <c r="S17" s="5">
        <f>TTEST(M16:O16,M17:O17,2,2)</f>
        <v>1.1432312973100995E-4</v>
      </c>
    </row>
    <row r="18" spans="1:19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9" s="7" customFormat="1">
      <c r="A19" s="89"/>
      <c r="B19" s="89" t="s">
        <v>8</v>
      </c>
      <c r="C19" s="89" t="s">
        <v>9</v>
      </c>
      <c r="D19" s="89" t="s">
        <v>10</v>
      </c>
      <c r="E19" s="89" t="s">
        <v>11</v>
      </c>
      <c r="F19" s="89" t="s">
        <v>12</v>
      </c>
      <c r="G19" s="89" t="s">
        <v>13</v>
      </c>
      <c r="H19" s="89" t="s">
        <v>14</v>
      </c>
      <c r="I19" s="89" t="s">
        <v>15</v>
      </c>
      <c r="J19" s="89" t="s">
        <v>16</v>
      </c>
      <c r="K19" s="89" t="s">
        <v>17</v>
      </c>
      <c r="L19" s="89" t="s">
        <v>18</v>
      </c>
      <c r="M19" s="34" t="s">
        <v>19</v>
      </c>
      <c r="N19" s="34" t="s">
        <v>19</v>
      </c>
      <c r="O19" s="34" t="s">
        <v>19</v>
      </c>
      <c r="P19" s="89" t="s">
        <v>23</v>
      </c>
      <c r="Q19" s="89" t="s">
        <v>24</v>
      </c>
      <c r="R19" s="88" t="s">
        <v>141</v>
      </c>
      <c r="S19" s="88" t="s">
        <v>142</v>
      </c>
    </row>
    <row r="20" spans="1:19" s="7" customFormat="1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34" t="s">
        <v>20</v>
      </c>
      <c r="N20" s="34" t="s">
        <v>21</v>
      </c>
      <c r="O20" s="34" t="s">
        <v>22</v>
      </c>
      <c r="P20" s="89"/>
      <c r="Q20" s="89"/>
      <c r="R20" s="88"/>
      <c r="S20" s="88"/>
    </row>
    <row r="21" spans="1:19" s="7" customFormat="1">
      <c r="A21" s="87" t="s">
        <v>27</v>
      </c>
      <c r="B21" s="7" t="s">
        <v>25</v>
      </c>
      <c r="C21" s="7" t="s">
        <v>28</v>
      </c>
      <c r="D21" s="8">
        <v>22.427942276000977</v>
      </c>
      <c r="E21" s="8">
        <v>22.523447036743164</v>
      </c>
      <c r="F21" s="8">
        <v>22.383882522583008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9" s="7" customFormat="1">
      <c r="A22" s="87"/>
      <c r="B22" s="7" t="s">
        <v>25</v>
      </c>
      <c r="C22" s="7" t="s">
        <v>29</v>
      </c>
      <c r="D22" s="8">
        <v>22.69117546081543</v>
      </c>
      <c r="E22" s="8">
        <v>22.627118301391601</v>
      </c>
      <c r="F22" s="8">
        <v>22.675624847412109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9" s="7" customFormat="1">
      <c r="A23" s="87" t="s">
        <v>84</v>
      </c>
      <c r="B23" s="7" t="s">
        <v>25</v>
      </c>
      <c r="C23" s="7" t="s">
        <v>28</v>
      </c>
      <c r="D23" s="8">
        <v>28.734409332275391</v>
      </c>
      <c r="E23" s="8">
        <v>28.816167831420898</v>
      </c>
      <c r="F23" s="8">
        <v>28.911794662475586</v>
      </c>
      <c r="G23" s="8">
        <v>6.2893187204996757</v>
      </c>
      <c r="H23" s="8">
        <v>6.3710772196451835</v>
      </c>
      <c r="I23" s="8">
        <v>6.466704050699871</v>
      </c>
      <c r="J23" s="8">
        <v>-8.6381276448567412E-2</v>
      </c>
      <c r="K23" s="8">
        <v>-4.6227773030595998E-3</v>
      </c>
      <c r="L23" s="8">
        <v>9.10040537516279E-2</v>
      </c>
      <c r="M23" s="8">
        <v>1.0617037596839427</v>
      </c>
      <c r="N23" s="8">
        <v>1.0032094041988351</v>
      </c>
      <c r="O23" s="8">
        <v>0.93886910923365441</v>
      </c>
      <c r="P23" s="8">
        <v>1.0012607577054775</v>
      </c>
      <c r="Q23" s="8">
        <v>6.1440505818052833E-2</v>
      </c>
    </row>
    <row r="24" spans="1:19" s="7" customFormat="1">
      <c r="A24" s="87"/>
      <c r="B24" s="7" t="s">
        <v>25</v>
      </c>
      <c r="C24" s="7" t="s">
        <v>29</v>
      </c>
      <c r="D24" s="8">
        <v>30.191602706909201</v>
      </c>
      <c r="E24" s="8">
        <v>30.244512557983398</v>
      </c>
      <c r="F24" s="8">
        <v>30.338130950927699</v>
      </c>
      <c r="G24" s="8">
        <v>7.5269631703694877</v>
      </c>
      <c r="H24" s="8">
        <v>7.5798730214436851</v>
      </c>
      <c r="I24" s="8">
        <v>7.6734914143879855</v>
      </c>
      <c r="J24" s="8">
        <v>1.1512631734212446</v>
      </c>
      <c r="K24" s="8">
        <v>1.2041730244954421</v>
      </c>
      <c r="L24" s="8">
        <v>1.2977914174397425</v>
      </c>
      <c r="M24" s="8">
        <v>0.45023085225919357</v>
      </c>
      <c r="N24" s="8">
        <v>0.43401805826780859</v>
      </c>
      <c r="O24" s="8">
        <v>0.40674840185381028</v>
      </c>
      <c r="P24" s="9">
        <v>0.43033243746027083</v>
      </c>
      <c r="Q24" s="9">
        <v>2.1974274137428768E-2</v>
      </c>
      <c r="R24" s="5">
        <f>FTEST(M23:O23,M24:O24)</f>
        <v>0.22681582784899001</v>
      </c>
      <c r="S24" s="5">
        <f>TTEST(M23:O23,M24:O24,2,2)</f>
        <v>1.1052266634709154E-4</v>
      </c>
    </row>
    <row r="25" spans="1:19" s="7" customFormat="1">
      <c r="A25" s="87" t="s">
        <v>85</v>
      </c>
      <c r="B25" s="7" t="s">
        <v>25</v>
      </c>
      <c r="C25" s="7" t="s">
        <v>28</v>
      </c>
      <c r="D25" s="8">
        <v>27.094079971313477</v>
      </c>
      <c r="E25" s="8">
        <v>26.880908966064453</v>
      </c>
      <c r="F25" s="8">
        <v>26.938259124755859</v>
      </c>
      <c r="G25" s="8">
        <v>4.6489893595377616</v>
      </c>
      <c r="H25" s="8">
        <v>4.4358183542887382</v>
      </c>
      <c r="I25" s="8">
        <v>4.4931685129801444</v>
      </c>
      <c r="J25" s="8">
        <v>0.12299728393554688</v>
      </c>
      <c r="K25" s="8">
        <v>-9.0173721313476562E-2</v>
      </c>
      <c r="L25" s="8">
        <v>-3.2823562622070312E-2</v>
      </c>
      <c r="M25" s="8">
        <v>0.9182778910790228</v>
      </c>
      <c r="N25" s="8">
        <v>1.0644983557081851</v>
      </c>
      <c r="O25" s="8">
        <v>1.0230123506695981</v>
      </c>
      <c r="P25" s="8">
        <v>1.0019295324856019</v>
      </c>
      <c r="Q25" s="8">
        <v>7.5355623453240705E-2</v>
      </c>
    </row>
    <row r="26" spans="1:19" s="7" customFormat="1">
      <c r="A26" s="87"/>
      <c r="B26" s="7" t="s">
        <v>25</v>
      </c>
      <c r="C26" s="7" t="s">
        <v>29</v>
      </c>
      <c r="D26" s="8">
        <v>27.605588912963867</v>
      </c>
      <c r="E26" s="8">
        <v>27.530290603637695</v>
      </c>
      <c r="F26" s="8">
        <v>27.64015007019043</v>
      </c>
      <c r="G26" s="8">
        <v>4.9409493764241539</v>
      </c>
      <c r="H26" s="8">
        <v>4.865651067097982</v>
      </c>
      <c r="I26" s="8">
        <v>4.9755105336507164</v>
      </c>
      <c r="J26" s="8">
        <v>0.41495730082193916</v>
      </c>
      <c r="K26" s="8">
        <v>0.33965899149576728</v>
      </c>
      <c r="L26" s="8">
        <v>0.44951845804850166</v>
      </c>
      <c r="M26" s="8">
        <v>0.75004169315955338</v>
      </c>
      <c r="N26" s="8">
        <v>0.79022807527567529</v>
      </c>
      <c r="O26" s="8">
        <v>0.73228722961157433</v>
      </c>
      <c r="P26" s="8">
        <v>0.75751899934893441</v>
      </c>
      <c r="Q26" s="8">
        <v>2.9685315897849358E-2</v>
      </c>
      <c r="R26" s="5">
        <f>FTEST(M25:O25,M26:O26)</f>
        <v>0.26867679820292384</v>
      </c>
      <c r="S26" s="5">
        <f>TTEST(M25:O25,M26:O26,2,2)</f>
        <v>6.3974941006701442E-3</v>
      </c>
    </row>
    <row r="27" spans="1:19" s="7" customFormat="1" ht="17.5" customHeight="1">
      <c r="A27" s="87" t="s">
        <v>86</v>
      </c>
      <c r="B27" s="7" t="s">
        <v>25</v>
      </c>
      <c r="C27" s="7" t="s">
        <v>28</v>
      </c>
      <c r="D27" s="8">
        <v>29.638856887817383</v>
      </c>
      <c r="E27" s="8">
        <v>29.819999694824219</v>
      </c>
      <c r="F27" s="8">
        <v>29.813732147216797</v>
      </c>
      <c r="G27" s="8">
        <v>7.1937662760416679</v>
      </c>
      <c r="H27" s="8">
        <v>7.3749090830485038</v>
      </c>
      <c r="I27" s="8">
        <v>7.3686415354410819</v>
      </c>
      <c r="J27" s="8">
        <v>-0.11867268880208304</v>
      </c>
      <c r="K27" s="8">
        <v>6.24701182047529E-2</v>
      </c>
      <c r="L27" s="8">
        <v>5.6202570597331025E-2</v>
      </c>
      <c r="M27" s="8">
        <v>1.0857355023157309</v>
      </c>
      <c r="N27" s="8">
        <v>0.95762311524481925</v>
      </c>
      <c r="O27" s="8">
        <v>0.96179239872151823</v>
      </c>
      <c r="P27" s="8">
        <v>1.0017170054273563</v>
      </c>
      <c r="Q27" s="8">
        <v>7.2792009147389591E-2</v>
      </c>
    </row>
    <row r="28" spans="1:19" s="7" customFormat="1" ht="17.5" customHeight="1">
      <c r="A28" s="87"/>
      <c r="B28" s="7" t="s">
        <v>25</v>
      </c>
      <c r="C28" s="7" t="s">
        <v>29</v>
      </c>
      <c r="D28" s="8">
        <v>30.583957672119141</v>
      </c>
      <c r="E28" s="8">
        <v>30.5686450195312</v>
      </c>
      <c r="F28" s="8">
        <v>30.54864501953125</v>
      </c>
      <c r="G28" s="8">
        <v>7.9193181355794273</v>
      </c>
      <c r="H28" s="8">
        <v>7.9040054829914865</v>
      </c>
      <c r="I28" s="8">
        <v>7.8840054829915367</v>
      </c>
      <c r="J28" s="8">
        <v>0.60687917073567643</v>
      </c>
      <c r="K28" s="8">
        <v>0.59156651814773564</v>
      </c>
      <c r="L28" s="8">
        <v>0.57156651814778581</v>
      </c>
      <c r="M28" s="8">
        <v>0.65661555357967771</v>
      </c>
      <c r="N28" s="8">
        <v>0.66362193665469904</v>
      </c>
      <c r="O28" s="8">
        <v>0.67288575366762693</v>
      </c>
      <c r="P28" s="8">
        <v>0.66437441463400126</v>
      </c>
      <c r="Q28" s="8">
        <v>8.1611592349050931E-3</v>
      </c>
      <c r="R28" s="5">
        <f>FTEST(M27:O27,M28:O28)</f>
        <v>2.4827970285357132E-2</v>
      </c>
      <c r="S28" s="5">
        <f>TTEST(M27:O27,M28:O28,2,3)</f>
        <v>1.4281914777019221E-2</v>
      </c>
    </row>
    <row r="29" spans="1:19" s="7" customFormat="1">
      <c r="A29" s="87" t="s">
        <v>87</v>
      </c>
      <c r="B29" s="7" t="s">
        <v>25</v>
      </c>
      <c r="C29" s="7" t="s">
        <v>28</v>
      </c>
      <c r="D29" s="8">
        <v>27.699888229370117</v>
      </c>
      <c r="E29" s="8">
        <v>27.720005035400391</v>
      </c>
      <c r="F29" s="8">
        <v>27.693405437443499</v>
      </c>
      <c r="G29" s="8">
        <v>5.2547976175944022</v>
      </c>
      <c r="H29" s="8">
        <v>5.2749144236246757</v>
      </c>
      <c r="I29" s="8">
        <v>5.2483148256677836</v>
      </c>
      <c r="J29" s="8">
        <v>-4.5446713678849449E-3</v>
      </c>
      <c r="K29" s="8">
        <v>1.5572134662388493E-2</v>
      </c>
      <c r="L29" s="8">
        <v>-1.1027463294503548E-2</v>
      </c>
      <c r="M29" s="8">
        <v>1.0031550930066302</v>
      </c>
      <c r="N29" s="8">
        <v>0.98926426259497346</v>
      </c>
      <c r="O29" s="8">
        <v>1.0076729423960207</v>
      </c>
      <c r="P29" s="8">
        <v>1.000030765999208</v>
      </c>
      <c r="Q29" s="8">
        <v>9.5937968209333663E-3</v>
      </c>
    </row>
    <row r="30" spans="1:19" s="7" customFormat="1">
      <c r="A30" s="87"/>
      <c r="B30" s="7" t="s">
        <v>25</v>
      </c>
      <c r="C30" s="7" t="s">
        <v>29</v>
      </c>
      <c r="D30" s="8">
        <v>28.912601470947301</v>
      </c>
      <c r="E30" s="8">
        <v>28.756290435791001</v>
      </c>
      <c r="F30" s="8">
        <v>28.8326206207275</v>
      </c>
      <c r="G30" s="8">
        <v>6.2479619344075878</v>
      </c>
      <c r="H30" s="8">
        <v>6.0916508992512881</v>
      </c>
      <c r="I30" s="8">
        <v>6.1679810841877867</v>
      </c>
      <c r="J30" s="8">
        <v>0.98861964544530068</v>
      </c>
      <c r="K30" s="8">
        <v>0.83230861028900094</v>
      </c>
      <c r="L30" s="8">
        <v>0.90863879522549951</v>
      </c>
      <c r="M30" s="8">
        <v>0.50395972748527862</v>
      </c>
      <c r="N30" s="8">
        <v>0.56162979911411881</v>
      </c>
      <c r="O30" s="8">
        <v>0.53268745293262953</v>
      </c>
      <c r="P30" s="8">
        <v>0.53275899317734232</v>
      </c>
      <c r="Q30" s="8">
        <v>2.8835102374083047E-2</v>
      </c>
      <c r="R30" s="5">
        <f>FTEST(M29:O29,M30:O30)</f>
        <v>0.19932979354084063</v>
      </c>
      <c r="S30" s="5">
        <f>TTEST(M29:O29,M30:O30,2,2)</f>
        <v>1.1815094023168679E-5</v>
      </c>
    </row>
  </sheetData>
  <mergeCells count="45">
    <mergeCell ref="R2:R3"/>
    <mergeCell ref="S2:S3"/>
    <mergeCell ref="Q2:Q3"/>
    <mergeCell ref="A1:Q1"/>
    <mergeCell ref="A4:A5"/>
    <mergeCell ref="J2:J3"/>
    <mergeCell ref="K2:K3"/>
    <mergeCell ref="L2:L3"/>
    <mergeCell ref="A14:A15"/>
    <mergeCell ref="A8:A9"/>
    <mergeCell ref="A12:A13"/>
    <mergeCell ref="A16:A17"/>
    <mergeCell ref="P2:P3"/>
    <mergeCell ref="F2:F3"/>
    <mergeCell ref="A6:A7"/>
    <mergeCell ref="A10:A11"/>
    <mergeCell ref="G2:G3"/>
    <mergeCell ref="H2:H3"/>
    <mergeCell ref="I2:I3"/>
    <mergeCell ref="A2:A3"/>
    <mergeCell ref="B2:B3"/>
    <mergeCell ref="C2:C3"/>
    <mergeCell ref="D2:D3"/>
    <mergeCell ref="E2:E3"/>
    <mergeCell ref="A19:A20"/>
    <mergeCell ref="B19:B20"/>
    <mergeCell ref="C19:C20"/>
    <mergeCell ref="D19:D20"/>
    <mergeCell ref="E19:E20"/>
    <mergeCell ref="A29:A30"/>
    <mergeCell ref="S19:S20"/>
    <mergeCell ref="A21:A22"/>
    <mergeCell ref="A23:A24"/>
    <mergeCell ref="A25:A26"/>
    <mergeCell ref="A27:A28"/>
    <mergeCell ref="K19:K20"/>
    <mergeCell ref="L19:L20"/>
    <mergeCell ref="P19:P20"/>
    <mergeCell ref="Q19:Q20"/>
    <mergeCell ref="R19:R20"/>
    <mergeCell ref="F19:F20"/>
    <mergeCell ref="G19:G20"/>
    <mergeCell ref="H19:H20"/>
    <mergeCell ref="I19:I20"/>
    <mergeCell ref="J19:J20"/>
  </mergeCells>
  <pageMargins left="0.7" right="0.7" top="0.75" bottom="0.75" header="0.3" footer="0.3"/>
  <ignoredErrors>
    <ignoredError sqref="R16:S16 R10:S10 R12:S12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zoomScale="150" zoomScaleNormal="150" zoomScalePageLayoutView="150" workbookViewId="0">
      <selection activeCell="A4" sqref="A4:A5"/>
    </sheetView>
  </sheetViews>
  <sheetFormatPr baseColWidth="10" defaultColWidth="10.83203125" defaultRowHeight="15" x14ac:dyDescent="0"/>
  <cols>
    <col min="1" max="2" width="10.83203125" style="5"/>
    <col min="3" max="3" width="17.33203125" style="5" customWidth="1"/>
    <col min="4" max="18" width="10.83203125" style="5"/>
    <col min="19" max="19" width="12.1640625" style="5" bestFit="1" customWidth="1"/>
    <col min="20" max="16384" width="10.83203125" style="5"/>
  </cols>
  <sheetData>
    <row r="1" spans="1:19">
      <c r="A1" s="90" t="s">
        <v>215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9" s="7" customFormat="1">
      <c r="A2" s="89"/>
      <c r="B2" s="89" t="s">
        <v>8</v>
      </c>
      <c r="C2" s="89" t="s">
        <v>9</v>
      </c>
      <c r="D2" s="89" t="s">
        <v>10</v>
      </c>
      <c r="E2" s="89" t="s">
        <v>11</v>
      </c>
      <c r="F2" s="89" t="s">
        <v>12</v>
      </c>
      <c r="G2" s="89" t="s">
        <v>13</v>
      </c>
      <c r="H2" s="89" t="s">
        <v>14</v>
      </c>
      <c r="I2" s="89" t="s">
        <v>15</v>
      </c>
      <c r="J2" s="89" t="s">
        <v>16</v>
      </c>
      <c r="K2" s="89" t="s">
        <v>17</v>
      </c>
      <c r="L2" s="89" t="s">
        <v>18</v>
      </c>
      <c r="M2" s="6" t="s">
        <v>19</v>
      </c>
      <c r="N2" s="6" t="s">
        <v>19</v>
      </c>
      <c r="O2" s="6" t="s">
        <v>19</v>
      </c>
      <c r="P2" s="89" t="s">
        <v>23</v>
      </c>
      <c r="Q2" s="89" t="s">
        <v>24</v>
      </c>
      <c r="R2" s="89" t="s">
        <v>141</v>
      </c>
      <c r="S2" s="89" t="s">
        <v>142</v>
      </c>
    </row>
    <row r="3" spans="1:19" s="7" customForma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" t="s">
        <v>20</v>
      </c>
      <c r="N3" s="6" t="s">
        <v>21</v>
      </c>
      <c r="O3" s="6" t="s">
        <v>22</v>
      </c>
      <c r="P3" s="89"/>
      <c r="Q3" s="89"/>
      <c r="R3" s="89"/>
      <c r="S3" s="89"/>
    </row>
    <row r="4" spans="1:19" s="7" customFormat="1">
      <c r="A4" s="87" t="s">
        <v>27</v>
      </c>
      <c r="B4" s="7" t="s">
        <v>25</v>
      </c>
      <c r="C4" s="7" t="s">
        <v>105</v>
      </c>
      <c r="D4" s="8">
        <v>22.700241088867188</v>
      </c>
      <c r="E4" s="8">
        <v>22.492536544799805</v>
      </c>
      <c r="F4" s="8">
        <v>22.499454498291016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9" s="7" customFormat="1">
      <c r="A5" s="87"/>
      <c r="B5" s="7" t="s">
        <v>25</v>
      </c>
      <c r="C5" s="7" t="s">
        <v>4</v>
      </c>
      <c r="D5" s="8">
        <v>22.493736267089844</v>
      </c>
      <c r="E5" s="8">
        <v>22.564273834228516</v>
      </c>
      <c r="F5" s="8">
        <v>22.90302848815918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9" s="7" customFormat="1">
      <c r="A6" s="87" t="s">
        <v>88</v>
      </c>
      <c r="B6" s="7" t="s">
        <v>25</v>
      </c>
      <c r="C6" s="7" t="s">
        <v>105</v>
      </c>
      <c r="D6" s="8">
        <v>27.972162246704102</v>
      </c>
      <c r="E6" s="8">
        <v>27.907659530639648</v>
      </c>
      <c r="F6" s="8">
        <v>27.925548553466797</v>
      </c>
      <c r="G6" s="8">
        <v>5.4080848693847656</v>
      </c>
      <c r="H6" s="8">
        <v>5.3435821533203125</v>
      </c>
      <c r="I6" s="8">
        <v>5.3614711761474609</v>
      </c>
      <c r="J6" s="8">
        <v>3.7038803100585938E-2</v>
      </c>
      <c r="K6" s="8">
        <v>-2.7463912963867188E-2</v>
      </c>
      <c r="L6" s="8">
        <v>-9.57489013671875E-3</v>
      </c>
      <c r="M6" s="8">
        <v>0.97465341600754862</v>
      </c>
      <c r="N6" s="8">
        <v>1.0192188839148704</v>
      </c>
      <c r="O6" s="8">
        <v>1.0066588805164391</v>
      </c>
      <c r="P6" s="8">
        <v>1.000177060146286</v>
      </c>
      <c r="Q6" s="8">
        <v>2.2978919228998345E-2</v>
      </c>
    </row>
    <row r="7" spans="1:19" s="7" customFormat="1">
      <c r="A7" s="87"/>
      <c r="B7" s="7" t="s">
        <v>25</v>
      </c>
      <c r="C7" s="7" t="s">
        <v>4</v>
      </c>
      <c r="D7" s="8">
        <v>30.722496032714801</v>
      </c>
      <c r="E7" s="8">
        <v>30.821079254150401</v>
      </c>
      <c r="F7" s="8">
        <v>30.318153381347699</v>
      </c>
      <c r="G7" s="8">
        <v>8.0688165028889536</v>
      </c>
      <c r="H7" s="8">
        <v>8.1673997243245537</v>
      </c>
      <c r="I7" s="8">
        <v>7.6644738515218513</v>
      </c>
      <c r="J7" s="8">
        <v>2.6977704366047739</v>
      </c>
      <c r="K7" s="8">
        <v>2.7963536580403741</v>
      </c>
      <c r="L7" s="8">
        <v>2.2934277852376717</v>
      </c>
      <c r="M7" s="8">
        <v>0.15413106425482265</v>
      </c>
      <c r="N7" s="8">
        <v>0.14395066332381601</v>
      </c>
      <c r="O7" s="8">
        <v>0.2039902657566994</v>
      </c>
      <c r="P7" s="9">
        <v>0.16735733111177933</v>
      </c>
      <c r="Q7" s="9">
        <v>3.2130811790293382E-2</v>
      </c>
      <c r="R7" s="7">
        <f>FTEST(M6:O6,M7:O7)</f>
        <v>0.67678035172957207</v>
      </c>
      <c r="S7" s="7">
        <f>TTEST(M6:O6,M7:O7,2,2)</f>
        <v>3.3575267505651449E-6</v>
      </c>
    </row>
    <row r="8" spans="1:19" s="7" customFormat="1">
      <c r="A8" s="87" t="s">
        <v>89</v>
      </c>
      <c r="B8" s="7" t="s">
        <v>25</v>
      </c>
      <c r="C8" s="7" t="s">
        <v>105</v>
      </c>
      <c r="D8" s="8">
        <v>25.797988891601602</v>
      </c>
      <c r="E8" s="8">
        <v>26.302230834960898</v>
      </c>
      <c r="F8" s="8">
        <v>25.171672821044901</v>
      </c>
      <c r="G8" s="8">
        <v>3.2339115142822656</v>
      </c>
      <c r="H8" s="8">
        <v>3.7381534576415625</v>
      </c>
      <c r="I8" s="8">
        <v>2.6075954437255646</v>
      </c>
      <c r="J8" s="8">
        <v>4.069137573246806E-2</v>
      </c>
      <c r="K8" s="8">
        <v>0.5449333190917649</v>
      </c>
      <c r="L8" s="8">
        <v>-0.58562469482423296</v>
      </c>
      <c r="M8" s="8">
        <v>0.97218893837980369</v>
      </c>
      <c r="N8" s="8">
        <v>0.68542308179567413</v>
      </c>
      <c r="O8" s="8">
        <v>1.5006886549968308</v>
      </c>
      <c r="P8" s="8">
        <v>1.0527668917241029</v>
      </c>
      <c r="Q8" s="8">
        <v>0.41356268404634788</v>
      </c>
    </row>
    <row r="9" spans="1:19" s="7" customFormat="1">
      <c r="A9" s="87"/>
      <c r="B9" s="7" t="s">
        <v>25</v>
      </c>
      <c r="C9" s="7" t="s">
        <v>4</v>
      </c>
      <c r="D9" s="8">
        <v>21.8226127624512</v>
      </c>
      <c r="E9" s="8">
        <v>21.760616302490234</v>
      </c>
      <c r="F9" s="8">
        <v>21.772712707519531</v>
      </c>
      <c r="G9" s="8">
        <v>-0.83106676737464724</v>
      </c>
      <c r="H9" s="8">
        <v>-0.89306322733561316</v>
      </c>
      <c r="I9" s="8">
        <v>-0.88096682230631629</v>
      </c>
      <c r="J9" s="8">
        <v>-4.0242869059244448</v>
      </c>
      <c r="K9" s="8">
        <v>-4.0862833658854107</v>
      </c>
      <c r="L9" s="8">
        <v>-4.0741869608561139</v>
      </c>
      <c r="M9" s="8">
        <v>16.271630358050125</v>
      </c>
      <c r="N9" s="8">
        <v>16.986107329346833</v>
      </c>
      <c r="O9" s="8">
        <v>16.844281207736451</v>
      </c>
      <c r="P9" s="8">
        <v>16.700672965044468</v>
      </c>
      <c r="Q9" s="8">
        <v>0.37826820003158951</v>
      </c>
      <c r="R9" s="7">
        <f>FTEST(M8:O8,M9:O9)</f>
        <v>0.91103024257585752</v>
      </c>
      <c r="S9" s="7">
        <f>TTEST(M8:O8,M9:O9,2,2)</f>
        <v>1.094058300859594E-6</v>
      </c>
    </row>
    <row r="10" spans="1:19" s="7" customFormat="1"/>
  </sheetData>
  <mergeCells count="20">
    <mergeCell ref="R2:R3"/>
    <mergeCell ref="S2:S3"/>
    <mergeCell ref="P2:P3"/>
    <mergeCell ref="Q2:Q3"/>
    <mergeCell ref="A4:A5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6:A7"/>
    <mergeCell ref="A8:A9"/>
    <mergeCell ref="J2:J3"/>
    <mergeCell ref="K2:K3"/>
    <mergeCell ref="L2:L3"/>
  </mergeCells>
  <pageMargins left="0.7" right="0.7" top="0.75" bottom="0.75" header="0.3" footer="0.3"/>
  <ignoredErrors>
    <ignoredError sqref="R8:S8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150" zoomScaleNormal="150" zoomScalePageLayoutView="150" workbookViewId="0">
      <selection activeCell="A4" sqref="A4:A9"/>
    </sheetView>
  </sheetViews>
  <sheetFormatPr baseColWidth="10" defaultColWidth="10.83203125" defaultRowHeight="15" x14ac:dyDescent="0"/>
  <cols>
    <col min="1" max="1" width="10.83203125" style="5"/>
    <col min="2" max="2" width="17.33203125" style="5" customWidth="1"/>
    <col min="3" max="16384" width="10.83203125" style="5"/>
  </cols>
  <sheetData>
    <row r="1" spans="1:15">
      <c r="A1" s="90" t="s">
        <v>216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s="7" customFormat="1">
      <c r="A2" s="89"/>
      <c r="B2" s="89" t="s">
        <v>90</v>
      </c>
      <c r="C2" s="89" t="s">
        <v>10</v>
      </c>
      <c r="D2" s="89" t="s">
        <v>11</v>
      </c>
      <c r="E2" s="89" t="s">
        <v>12</v>
      </c>
      <c r="F2" s="89" t="s">
        <v>97</v>
      </c>
      <c r="G2" s="89" t="s">
        <v>98</v>
      </c>
      <c r="H2" s="89" t="s">
        <v>99</v>
      </c>
      <c r="I2" s="89" t="s">
        <v>100</v>
      </c>
      <c r="J2" s="89" t="s">
        <v>101</v>
      </c>
      <c r="K2" s="89" t="s">
        <v>102</v>
      </c>
      <c r="L2" s="89" t="s">
        <v>23</v>
      </c>
      <c r="M2" s="89" t="s">
        <v>24</v>
      </c>
      <c r="N2" s="89" t="s">
        <v>141</v>
      </c>
      <c r="O2" s="89" t="s">
        <v>142</v>
      </c>
    </row>
    <row r="3" spans="1:15" s="7" customForma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s="7" customFormat="1">
      <c r="A4" s="87" t="s">
        <v>91</v>
      </c>
      <c r="B4" s="7" t="s">
        <v>92</v>
      </c>
      <c r="C4" s="7">
        <v>29.331905364990234</v>
      </c>
      <c r="D4" s="7">
        <v>30.000123500000001</v>
      </c>
      <c r="E4" s="7">
        <v>30.66737174987793</v>
      </c>
      <c r="F4" s="8"/>
      <c r="G4" s="8"/>
      <c r="H4" s="8"/>
      <c r="I4" s="8"/>
      <c r="J4" s="8"/>
      <c r="K4" s="8"/>
      <c r="L4" s="8"/>
      <c r="M4" s="8"/>
    </row>
    <row r="5" spans="1:15" s="7" customFormat="1">
      <c r="A5" s="87"/>
      <c r="B5" s="7" t="s">
        <v>93</v>
      </c>
      <c r="C5" s="7">
        <v>45.347881317138672</v>
      </c>
      <c r="D5" s="7">
        <v>45.340471200000003</v>
      </c>
      <c r="E5" s="7">
        <v>45.330352783203125</v>
      </c>
      <c r="F5" s="8">
        <f>(AVERAGE($C$4:$E$4)-LOG(50,5))-C5</f>
        <v>-17.77875767025601</v>
      </c>
      <c r="G5" s="8">
        <f t="shared" ref="G5:H5" si="0">(AVERAGE($C$4:$E$4)-LOG(50,5))-D5</f>
        <v>-17.771347553117341</v>
      </c>
      <c r="H5" s="8">
        <f t="shared" si="0"/>
        <v>-17.761229136320463</v>
      </c>
      <c r="I5" s="13">
        <f>100*2^F5</f>
        <v>4.4469337110184627E-4</v>
      </c>
      <c r="J5" s="13">
        <f t="shared" ref="J5:K5" si="1">100*2^G5</f>
        <v>4.4698332638162943E-4</v>
      </c>
      <c r="K5" s="13">
        <f t="shared" si="1"/>
        <v>4.5012928649940787E-4</v>
      </c>
      <c r="L5" s="13">
        <f>AVERAGE(I5:K5)</f>
        <v>4.4726866132762787E-4</v>
      </c>
      <c r="M5" s="13">
        <f>STDEV(I5:K5)</f>
        <v>2.7291676525852663E-6</v>
      </c>
    </row>
    <row r="6" spans="1:15" s="7" customFormat="1">
      <c r="A6" s="87"/>
      <c r="B6" s="7" t="s">
        <v>94</v>
      </c>
      <c r="C6" s="7">
        <v>42.87</v>
      </c>
      <c r="D6" s="7">
        <v>42.833291099999997</v>
      </c>
      <c r="E6" s="7">
        <v>42.79</v>
      </c>
      <c r="F6" s="8">
        <f>(AVERAGE($C$4:$E$4)-LOG(50,5))-C6</f>
        <v>-15.300876353117335</v>
      </c>
      <c r="G6" s="8">
        <f t="shared" ref="G6" si="2">(AVERAGE($C$4:$E$4)-LOG(50,5))-D6</f>
        <v>-15.264167453117334</v>
      </c>
      <c r="H6" s="8">
        <f t="shared" ref="H6" si="3">(AVERAGE($C$4:$E$4)-LOG(50,5))-E6</f>
        <v>-15.220876353117337</v>
      </c>
      <c r="I6" s="13">
        <f>100*2^F6</f>
        <v>2.4772923285223238E-3</v>
      </c>
      <c r="J6" s="13">
        <f t="shared" ref="J6" si="4">100*2^G6</f>
        <v>2.5411349990618823E-3</v>
      </c>
      <c r="K6" s="13">
        <f t="shared" ref="K6" si="5">100*2^H6</f>
        <v>2.6185426829924024E-3</v>
      </c>
      <c r="L6" s="13">
        <f>AVERAGE(I6:K6)</f>
        <v>2.5456566701922028E-3</v>
      </c>
      <c r="M6" s="13">
        <f>STDEV(I6:K6)</f>
        <v>7.0733653884404944E-5</v>
      </c>
    </row>
    <row r="7" spans="1:15" s="7" customFormat="1">
      <c r="A7" s="87"/>
      <c r="B7" s="7" t="s">
        <v>95</v>
      </c>
      <c r="C7" s="7">
        <v>28.737100601196289</v>
      </c>
      <c r="D7" s="7">
        <v>28.873089100000001</v>
      </c>
      <c r="E7" s="7">
        <v>29.01202392578125</v>
      </c>
      <c r="F7" s="8"/>
      <c r="G7" s="8"/>
      <c r="H7" s="8"/>
      <c r="I7" s="8"/>
      <c r="J7" s="8"/>
      <c r="K7" s="8"/>
      <c r="L7" s="9"/>
      <c r="M7" s="9"/>
    </row>
    <row r="8" spans="1:15" s="7" customFormat="1">
      <c r="A8" s="87"/>
      <c r="B8" s="7" t="s">
        <v>96</v>
      </c>
      <c r="C8" s="7">
        <v>43.507389068603501</v>
      </c>
      <c r="D8" s="7">
        <v>44.989877100000001</v>
      </c>
      <c r="E8" s="7">
        <v>47.873775482177699</v>
      </c>
      <c r="F8" s="8">
        <f>(AVERAGE($C$7:$E$7)-LOG(50,5))-C8</f>
        <v>-17.063994417684381</v>
      </c>
      <c r="G8" s="8">
        <f t="shared" ref="G8:H8" si="6">(AVERAGE($C$7:$E$7)-LOG(50,5))-D8</f>
        <v>-18.54648244908088</v>
      </c>
      <c r="H8" s="8">
        <f t="shared" si="6"/>
        <v>-21.430380831258578</v>
      </c>
      <c r="I8" s="13">
        <f>100*2^F8</f>
        <v>7.2983692899050571E-4</v>
      </c>
      <c r="J8" s="13">
        <f t="shared" ref="J8:J9" si="7">100*2^G8</f>
        <v>2.6118754828294576E-4</v>
      </c>
      <c r="K8" s="13">
        <f t="shared" ref="K8:K9" si="8">100*2^H8</f>
        <v>3.5384458292061932E-5</v>
      </c>
      <c r="L8" s="13">
        <f>AVERAGE(I8:K8)</f>
        <v>3.4213631185517113E-4</v>
      </c>
      <c r="M8" s="13">
        <f>STDEV(I8:K8)</f>
        <v>3.5423238877564157E-4</v>
      </c>
      <c r="N8" s="7">
        <f>FTEST(I5:K5,I8:K8)</f>
        <v>1.1871022059110932E-4</v>
      </c>
      <c r="O8" s="7">
        <f>TTEST(J5:L5,J8:L8,2,3)</f>
        <v>0.12444103087342898</v>
      </c>
    </row>
    <row r="9" spans="1:15" s="7" customFormat="1">
      <c r="A9" s="87"/>
      <c r="B9" s="7" t="s">
        <v>154</v>
      </c>
      <c r="C9" s="7">
        <v>42.266830444335902</v>
      </c>
      <c r="D9" s="7">
        <v>42.4001983</v>
      </c>
      <c r="E9" s="7">
        <v>41.538520812988281</v>
      </c>
      <c r="F9" s="8">
        <f>(AVERAGE($C$7:$E$7)-LOG(50,5))-C9</f>
        <v>-15.823435793416781</v>
      </c>
      <c r="G9" s="8">
        <f t="shared" ref="G9" si="9">(AVERAGE($C$7:$E$7)-LOG(50,5))-D9</f>
        <v>-15.956803649080879</v>
      </c>
      <c r="H9" s="8">
        <f t="shared" ref="H9" si="10">(AVERAGE($C$7:$E$7)-LOG(50,5))-E9</f>
        <v>-15.09512616206916</v>
      </c>
      <c r="I9" s="13">
        <f>100*2^F9</f>
        <v>1.7245317390201284E-3</v>
      </c>
      <c r="J9" s="13">
        <f t="shared" si="7"/>
        <v>1.5722567456268371E-3</v>
      </c>
      <c r="K9" s="13">
        <f t="shared" si="8"/>
        <v>2.8570262910540315E-3</v>
      </c>
      <c r="L9" s="13">
        <f>AVERAGE(I9:K9)</f>
        <v>2.0512715919003325E-3</v>
      </c>
      <c r="M9" s="13">
        <f>STDEV(I9:K9)</f>
        <v>7.0194543577790502E-4</v>
      </c>
      <c r="N9" s="7">
        <f>FTEST(I6:K6,I9:K9)</f>
        <v>2.0104246528147206E-2</v>
      </c>
      <c r="O9" s="7">
        <f>TTEST(J6:L6,J9:L9,2,3)</f>
        <v>0.3898458383633957</v>
      </c>
    </row>
    <row r="10" spans="1:15" s="7" customFormat="1">
      <c r="A10" s="87" t="s">
        <v>89</v>
      </c>
      <c r="B10" s="7" t="s">
        <v>92</v>
      </c>
      <c r="C10" s="7">
        <v>32.894527435302734</v>
      </c>
      <c r="D10" s="7">
        <v>33.263835906982422</v>
      </c>
      <c r="E10" s="7">
        <v>33.027576446533203</v>
      </c>
      <c r="F10" s="8"/>
      <c r="G10" s="8"/>
      <c r="H10" s="8"/>
      <c r="I10" s="8"/>
      <c r="J10" s="8"/>
      <c r="K10" s="8"/>
      <c r="L10" s="8"/>
      <c r="M10" s="8"/>
    </row>
    <row r="11" spans="1:15" s="7" customFormat="1">
      <c r="A11" s="87"/>
      <c r="B11" s="7" t="s">
        <v>93</v>
      </c>
      <c r="C11" s="7">
        <v>49.16845703125</v>
      </c>
      <c r="D11" s="7">
        <v>46.369304656982422</v>
      </c>
      <c r="E11" s="7">
        <v>43.570152282714844</v>
      </c>
      <c r="F11" s="8">
        <f>(AVERAGE($C$10:$E$10)-LOG(50,5))-C11</f>
        <v>-18.537153659717276</v>
      </c>
      <c r="G11" s="8">
        <f t="shared" ref="G11:H11" si="11">(AVERAGE($C$10:$E$10)-LOG(50,5))-D11</f>
        <v>-15.738001285449698</v>
      </c>
      <c r="H11" s="8">
        <f t="shared" si="11"/>
        <v>-12.93884891118212</v>
      </c>
      <c r="I11" s="13">
        <f>100*2^F11</f>
        <v>2.6288191767030283E-4</v>
      </c>
      <c r="J11" s="13">
        <f t="shared" ref="J11:J12" si="12">100*2^G11</f>
        <v>1.8297406697859652E-3</v>
      </c>
      <c r="K11" s="13">
        <f t="shared" ref="K11:K12" si="13">100*2^H11</f>
        <v>1.2735569446308112E-2</v>
      </c>
      <c r="L11" s="13">
        <f>AVERAGE(I11:K11)</f>
        <v>4.9427306779214605E-3</v>
      </c>
      <c r="M11" s="13">
        <f>STDEV(I11:K11)</f>
        <v>6.7941161043820007E-3</v>
      </c>
    </row>
    <row r="12" spans="1:15" s="7" customFormat="1">
      <c r="A12" s="87"/>
      <c r="B12" s="7" t="s">
        <v>94</v>
      </c>
      <c r="C12" s="7">
        <v>40.032451629638672</v>
      </c>
      <c r="D12" s="7">
        <v>39.887531280517578</v>
      </c>
      <c r="E12" s="7">
        <v>41.407962799072266</v>
      </c>
      <c r="F12" s="8">
        <f>(AVERAGE($C$10:$E$10)-LOG(50,5))-C12</f>
        <v>-9.4011482581059482</v>
      </c>
      <c r="G12" s="8">
        <f t="shared" ref="G12" si="14">(AVERAGE($C$10:$E$10)-LOG(50,5))-D12</f>
        <v>-9.2562279089848545</v>
      </c>
      <c r="H12" s="8">
        <f t="shared" ref="H12" si="15">(AVERAGE($C$10:$E$10)-LOG(50,5))-E12</f>
        <v>-10.776659427539542</v>
      </c>
      <c r="I12" s="13">
        <f>100*2^F12</f>
        <v>0.14790143258427774</v>
      </c>
      <c r="J12" s="13">
        <f t="shared" si="12"/>
        <v>0.16353011896694075</v>
      </c>
      <c r="K12" s="13">
        <f t="shared" si="13"/>
        <v>5.700359676114275E-2</v>
      </c>
      <c r="L12" s="13">
        <f>AVERAGE(I12:K12)</f>
        <v>0.12281171610412041</v>
      </c>
      <c r="M12" s="13">
        <f>STDEV(I12:K12)</f>
        <v>5.752473718415934E-2</v>
      </c>
    </row>
    <row r="13" spans="1:15" s="7" customFormat="1">
      <c r="A13" s="87"/>
      <c r="B13" s="7" t="s">
        <v>95</v>
      </c>
      <c r="C13" s="7">
        <v>34.421890258789062</v>
      </c>
      <c r="D13" s="7">
        <v>35.220066070556641</v>
      </c>
      <c r="E13" s="7">
        <v>34.593593597412109</v>
      </c>
      <c r="F13" s="8"/>
      <c r="G13" s="8"/>
      <c r="H13" s="8"/>
      <c r="I13" s="8"/>
      <c r="J13" s="8"/>
      <c r="K13" s="8"/>
      <c r="L13" s="9"/>
      <c r="M13" s="9"/>
    </row>
    <row r="14" spans="1:15" s="7" customFormat="1">
      <c r="A14" s="87"/>
      <c r="B14" s="7" t="s">
        <v>96</v>
      </c>
      <c r="C14" s="7">
        <v>48.210739135742188</v>
      </c>
      <c r="D14" s="7">
        <v>49.240161895751953</v>
      </c>
      <c r="E14" s="14">
        <v>50</v>
      </c>
      <c r="F14" s="8">
        <f>(AVERAGE($C$13:$E$13)-LOG(50,5))-C14</f>
        <v>-15.896232384896308</v>
      </c>
      <c r="G14" s="8">
        <f t="shared" ref="G14:H14" si="16">(AVERAGE($C$13:$E$13)-LOG(50,5))-D14</f>
        <v>-16.925655144906074</v>
      </c>
      <c r="H14" s="8">
        <f t="shared" si="16"/>
        <v>-17.685493249154121</v>
      </c>
      <c r="I14" s="13">
        <f>100*2^F14</f>
        <v>1.6396729576018774E-3</v>
      </c>
      <c r="J14" s="13">
        <f t="shared" ref="J14:J15" si="17">100*2^G14</f>
        <v>8.0328582826706501E-4</v>
      </c>
      <c r="K14" s="13">
        <f t="shared" ref="K14:K15" si="18">100*2^H14</f>
        <v>4.7439056608323903E-4</v>
      </c>
      <c r="L14" s="13">
        <f>AVERAGE(I14:K14)</f>
        <v>9.7244978398406052E-4</v>
      </c>
      <c r="M14" s="13">
        <f>STDEV(I14:K14)</f>
        <v>6.0077707673580178E-4</v>
      </c>
      <c r="N14" s="7">
        <f>FTEST(I11:K11,I14:K14)</f>
        <v>1.5517014216471963E-2</v>
      </c>
      <c r="O14" s="7">
        <f>TTEST(I11:K11,I14:K14,2,3)</f>
        <v>0.4180970510839771</v>
      </c>
    </row>
    <row r="15" spans="1:15" s="7" customFormat="1">
      <c r="A15" s="87"/>
      <c r="B15" s="7" t="s">
        <v>154</v>
      </c>
      <c r="C15" s="7">
        <v>39.650551605224599</v>
      </c>
      <c r="D15" s="7">
        <v>38.923529815673803</v>
      </c>
      <c r="E15" s="7">
        <v>39.433325195312499</v>
      </c>
      <c r="F15" s="8">
        <f>(AVERAGE($C$13:$E$13)-LOG(50,5))-C15</f>
        <v>-7.33604485437872</v>
      </c>
      <c r="G15" s="8">
        <f t="shared" ref="G15" si="19">(AVERAGE($C$13:$E$13)-LOG(50,5))-D15</f>
        <v>-6.6090230648279231</v>
      </c>
      <c r="H15" s="8">
        <f t="shared" ref="H15" si="20">(AVERAGE($C$13:$E$13)-LOG(50,5))-E15</f>
        <v>-7.1188184444666192</v>
      </c>
      <c r="I15" s="13">
        <f>100*2^F15</f>
        <v>0.61891420326875368</v>
      </c>
      <c r="J15" s="13">
        <f t="shared" si="17"/>
        <v>1.0244383204513481</v>
      </c>
      <c r="K15" s="13">
        <f t="shared" si="18"/>
        <v>0.71948561370005271</v>
      </c>
      <c r="L15" s="13">
        <f>AVERAGE(I15:K15)</f>
        <v>0.78761271247338482</v>
      </c>
      <c r="M15" s="13">
        <f>STDEV(I15:K15)</f>
        <v>0.21117156199316758</v>
      </c>
      <c r="N15" s="7">
        <f>FTEST(J12:L12,J15:L15)</f>
        <v>0.20269559490900255</v>
      </c>
      <c r="O15" s="7">
        <f>TTEST(J12:L12,J15:L15,2,2)</f>
        <v>1.7061738312724823E-3</v>
      </c>
    </row>
    <row r="16" spans="1:15" s="7" customFormat="1"/>
  </sheetData>
  <mergeCells count="18">
    <mergeCell ref="N2:N3"/>
    <mergeCell ref="O2:O3"/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A4:A9"/>
    <mergeCell ref="A10:A15"/>
    <mergeCell ref="I2:I3"/>
    <mergeCell ref="J2:J3"/>
    <mergeCell ref="K2:K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150" zoomScaleNormal="150" zoomScalePageLayoutView="150" workbookViewId="0">
      <selection sqref="A1:Q1"/>
    </sheetView>
  </sheetViews>
  <sheetFormatPr baseColWidth="10" defaultColWidth="10.83203125" defaultRowHeight="15" x14ac:dyDescent="0"/>
  <cols>
    <col min="1" max="2" width="10.83203125" style="5"/>
    <col min="3" max="3" width="17.33203125" style="5" customWidth="1"/>
    <col min="4" max="18" width="10.83203125" style="5"/>
    <col min="19" max="19" width="12.1640625" style="5" bestFit="1" customWidth="1"/>
    <col min="20" max="16384" width="10.83203125" style="5"/>
  </cols>
  <sheetData>
    <row r="1" spans="1:19">
      <c r="A1" s="90" t="s">
        <v>217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9" s="7" customFormat="1">
      <c r="A2" s="89"/>
      <c r="B2" s="89" t="s">
        <v>8</v>
      </c>
      <c r="C2" s="89" t="s">
        <v>9</v>
      </c>
      <c r="D2" s="89" t="s">
        <v>10</v>
      </c>
      <c r="E2" s="89" t="s">
        <v>11</v>
      </c>
      <c r="F2" s="89" t="s">
        <v>12</v>
      </c>
      <c r="G2" s="89" t="s">
        <v>13</v>
      </c>
      <c r="H2" s="89" t="s">
        <v>14</v>
      </c>
      <c r="I2" s="89" t="s">
        <v>15</v>
      </c>
      <c r="J2" s="89" t="s">
        <v>16</v>
      </c>
      <c r="K2" s="89" t="s">
        <v>17</v>
      </c>
      <c r="L2" s="89" t="s">
        <v>18</v>
      </c>
      <c r="M2" s="6" t="s">
        <v>19</v>
      </c>
      <c r="N2" s="6" t="s">
        <v>19</v>
      </c>
      <c r="O2" s="6" t="s">
        <v>19</v>
      </c>
      <c r="P2" s="89" t="s">
        <v>23</v>
      </c>
      <c r="Q2" s="89" t="s">
        <v>24</v>
      </c>
      <c r="R2" s="88" t="s">
        <v>141</v>
      </c>
      <c r="S2" s="88" t="s">
        <v>142</v>
      </c>
    </row>
    <row r="3" spans="1:19" s="7" customForma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" t="s">
        <v>20</v>
      </c>
      <c r="N3" s="6" t="s">
        <v>21</v>
      </c>
      <c r="O3" s="6" t="s">
        <v>22</v>
      </c>
      <c r="P3" s="89"/>
      <c r="Q3" s="89"/>
      <c r="R3" s="88"/>
      <c r="S3" s="88"/>
    </row>
    <row r="4" spans="1:19" s="7" customFormat="1">
      <c r="A4" s="87" t="s">
        <v>27</v>
      </c>
      <c r="B4" s="7" t="s">
        <v>25</v>
      </c>
      <c r="C4" s="7" t="s">
        <v>105</v>
      </c>
      <c r="D4" s="8">
        <v>22.700241088867188</v>
      </c>
      <c r="E4" s="8">
        <v>22.492536544799805</v>
      </c>
      <c r="F4" s="8">
        <v>22.499454498291016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5"/>
      <c r="S4" s="5"/>
    </row>
    <row r="5" spans="1:19" s="7" customFormat="1">
      <c r="A5" s="87"/>
      <c r="B5" s="7" t="s">
        <v>25</v>
      </c>
      <c r="C5" s="7" t="s">
        <v>4</v>
      </c>
      <c r="D5" s="8">
        <v>22.493736267089844</v>
      </c>
      <c r="E5" s="8">
        <v>22.564273834228516</v>
      </c>
      <c r="F5" s="8">
        <v>22.90302848815918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5"/>
      <c r="S5" s="5"/>
    </row>
    <row r="6" spans="1:19" s="7" customFormat="1">
      <c r="A6" s="87" t="s">
        <v>103</v>
      </c>
      <c r="B6" s="7" t="s">
        <v>25</v>
      </c>
      <c r="C6" s="7" t="s">
        <v>105</v>
      </c>
      <c r="D6" s="8">
        <v>25.977174758911133</v>
      </c>
      <c r="E6" s="8">
        <v>26.194772720336914</v>
      </c>
      <c r="F6" s="8">
        <v>26.212190628051758</v>
      </c>
      <c r="G6" s="8">
        <f>D6-AVERAGE($D$4:$F$4)</f>
        <v>3.4130973815917969</v>
      </c>
      <c r="H6" s="8">
        <f t="shared" ref="H6:I6" si="0">E6-AVERAGE($D$4:$F$4)</f>
        <v>3.6306953430175781</v>
      </c>
      <c r="I6" s="8">
        <f t="shared" si="0"/>
        <v>3.6481132507324219</v>
      </c>
      <c r="J6" s="8">
        <f>G6-AVERAGE($G$6:$I$6)</f>
        <v>-0.15087127685546875</v>
      </c>
      <c r="K6" s="8">
        <f t="shared" ref="K6:L6" si="1">H6-AVERAGE($G$6:$I$6)</f>
        <v>6.67266845703125E-2</v>
      </c>
      <c r="L6" s="8">
        <f t="shared" si="1"/>
        <v>8.414459228515625E-2</v>
      </c>
      <c r="M6" s="8">
        <f>2^(-J6)</f>
        <v>1.110239769082034</v>
      </c>
      <c r="N6" s="8">
        <f t="shared" ref="N6:O6" si="2">2^(-K6)</f>
        <v>0.95480188214126971</v>
      </c>
      <c r="O6" s="8">
        <f t="shared" si="2"/>
        <v>0.94334370072847917</v>
      </c>
      <c r="P6" s="8">
        <f>AVERAGE(M6:O6)</f>
        <v>1.0027951173172609</v>
      </c>
      <c r="Q6" s="8">
        <v>9.32260016034267E-2</v>
      </c>
      <c r="R6" s="5"/>
      <c r="S6" s="5"/>
    </row>
    <row r="7" spans="1:19" s="7" customFormat="1">
      <c r="A7" s="87"/>
      <c r="B7" s="7" t="s">
        <v>25</v>
      </c>
      <c r="C7" s="7" t="s">
        <v>4</v>
      </c>
      <c r="D7" s="8">
        <v>28.729618072509801</v>
      </c>
      <c r="E7" s="8">
        <v>28.374748229980501</v>
      </c>
      <c r="F7" s="8">
        <v>28.3904819488525</v>
      </c>
      <c r="G7" s="8">
        <f>D7-AVERAGE($D$5:$F$5)</f>
        <v>6.0759385426839536</v>
      </c>
      <c r="H7" s="8">
        <f t="shared" ref="H7:I7" si="3">E7-AVERAGE($D$5:$F$5)</f>
        <v>5.7210687001546532</v>
      </c>
      <c r="I7" s="8">
        <f t="shared" si="3"/>
        <v>5.7368024190266524</v>
      </c>
      <c r="J7" s="8">
        <f>G7-AVERAGE($G$6:$I$6)</f>
        <v>2.511969884236688</v>
      </c>
      <c r="K7" s="8">
        <f t="shared" ref="K7" si="4">H7-AVERAGE($G$6:$I$6)</f>
        <v>2.1571000417073876</v>
      </c>
      <c r="L7" s="8">
        <f t="shared" ref="L7" si="5">I7-AVERAGE($G$6:$I$6)</f>
        <v>2.1728337605793868</v>
      </c>
      <c r="M7" s="8">
        <f t="shared" ref="M7:M16" si="6">2^(-J7)</f>
        <v>0.1753160659547468</v>
      </c>
      <c r="N7" s="8">
        <f t="shared" ref="N7:N17" si="7">2^(-K7)</f>
        <v>0.22420649208498752</v>
      </c>
      <c r="O7" s="8">
        <f t="shared" ref="O7:O17" si="8">2^(-L7)</f>
        <v>0.22177462954832991</v>
      </c>
      <c r="P7" s="8">
        <f t="shared" ref="P7:P17" si="9">AVERAGE(M7:O7)</f>
        <v>0.20709906252935475</v>
      </c>
      <c r="Q7" s="9">
        <v>2.7551726666316927E-2</v>
      </c>
      <c r="R7" s="5">
        <f>FTEST(M6:O6,M7:O7)</f>
        <v>0.16065244032983891</v>
      </c>
      <c r="S7" s="5">
        <f>TTEST(M6:O6,M7:O7,2,2)</f>
        <v>1.4372456542965757E-4</v>
      </c>
    </row>
    <row r="8" spans="1:19" s="7" customFormat="1">
      <c r="A8" s="87" t="s">
        <v>104</v>
      </c>
      <c r="B8" s="7" t="s">
        <v>25</v>
      </c>
      <c r="C8" s="7" t="s">
        <v>105</v>
      </c>
      <c r="D8" s="8">
        <v>26.873140335083008</v>
      </c>
      <c r="E8" s="8">
        <v>26.93910026550293</v>
      </c>
      <c r="F8" s="8">
        <v>26.871524810791016</v>
      </c>
      <c r="G8" s="8">
        <f>D8-AVERAGE($D$4:$F$4)</f>
        <v>4.3090629577636719</v>
      </c>
      <c r="H8" s="8">
        <f t="shared" ref="H8" si="10">E8-AVERAGE($D$4:$F$4)</f>
        <v>4.3750228881835938</v>
      </c>
      <c r="I8" s="8">
        <f t="shared" ref="I8" si="11">F8-AVERAGE($D$4:$F$4)</f>
        <v>4.3074474334716797</v>
      </c>
      <c r="J8" s="8">
        <f>G8-AVERAGE($G$8:$I$8)</f>
        <v>-2.1448135375976562E-2</v>
      </c>
      <c r="K8" s="8">
        <f t="shared" ref="K8:L8" si="12">H8-AVERAGE($G$8:$I$8)</f>
        <v>4.4511795043945312E-2</v>
      </c>
      <c r="L8" s="8">
        <f t="shared" si="12"/>
        <v>-2.306365966796875E-2</v>
      </c>
      <c r="M8" s="8">
        <f t="shared" si="6"/>
        <v>1.0149777738447854</v>
      </c>
      <c r="N8" s="8">
        <f t="shared" si="7"/>
        <v>0.96961787806724165</v>
      </c>
      <c r="O8" s="8">
        <f t="shared" si="8"/>
        <v>1.0161149786056658</v>
      </c>
      <c r="P8" s="8">
        <f t="shared" si="9"/>
        <v>1.0002368768392309</v>
      </c>
      <c r="Q8" s="8">
        <v>2.6522926366001804E-2</v>
      </c>
      <c r="R8" s="5"/>
      <c r="S8" s="5"/>
    </row>
    <row r="9" spans="1:19" s="7" customFormat="1">
      <c r="A9" s="87"/>
      <c r="B9" s="7" t="s">
        <v>25</v>
      </c>
      <c r="C9" s="7" t="s">
        <v>4</v>
      </c>
      <c r="D9" s="8">
        <v>28.488756179809599</v>
      </c>
      <c r="E9" s="8">
        <v>28.5496616363525</v>
      </c>
      <c r="F9" s="8">
        <v>28.552978515625</v>
      </c>
      <c r="G9" s="8">
        <f>D9-AVERAGE($D$5:$F$5)</f>
        <v>5.8350766499837512</v>
      </c>
      <c r="H9" s="8">
        <f t="shared" ref="H9" si="13">E9-AVERAGE($D$5:$F$5)</f>
        <v>5.8959821065266524</v>
      </c>
      <c r="I9" s="8">
        <f t="shared" ref="I9" si="14">F9-AVERAGE($D$5:$F$5)</f>
        <v>5.8992989857991525</v>
      </c>
      <c r="J9" s="8">
        <f>G9-AVERAGE($G$8:$I$8)</f>
        <v>1.5045655568441028</v>
      </c>
      <c r="K9" s="8">
        <f t="shared" ref="K9" si="15">H9-AVERAGE($G$8:$I$8)</f>
        <v>1.565471013387004</v>
      </c>
      <c r="L9" s="8">
        <f t="shared" ref="L9" si="16">I9-AVERAGE($G$8:$I$8)</f>
        <v>1.568787892659504</v>
      </c>
      <c r="M9" s="8">
        <f t="shared" si="6"/>
        <v>0.35243630302582646</v>
      </c>
      <c r="N9" s="8">
        <f t="shared" si="7"/>
        <v>0.33786738276426892</v>
      </c>
      <c r="O9" s="8">
        <f t="shared" si="8"/>
        <v>0.33709148902302877</v>
      </c>
      <c r="P9" s="8">
        <f t="shared" si="9"/>
        <v>0.3424650582710414</v>
      </c>
      <c r="Q9" s="8">
        <v>8.6440612124334005E-3</v>
      </c>
      <c r="R9" s="5">
        <f>FTEST(M8:O8,M9:O9)</f>
        <v>0.19203596620281707</v>
      </c>
      <c r="S9" s="5">
        <f>TTEST(M8:O8,M9:O9,2,2)</f>
        <v>2.1480284990769328E-6</v>
      </c>
    </row>
    <row r="10" spans="1:19" s="7" customFormat="1">
      <c r="A10" s="87" t="s">
        <v>106</v>
      </c>
      <c r="B10" s="7" t="s">
        <v>25</v>
      </c>
      <c r="C10" s="7" t="s">
        <v>105</v>
      </c>
      <c r="D10" s="8">
        <v>27.230737686157227</v>
      </c>
      <c r="E10" s="8">
        <v>27.055482864379883</v>
      </c>
      <c r="F10" s="8">
        <v>27.360553741455078</v>
      </c>
      <c r="G10" s="8">
        <f>D10-AVERAGE($D$4:$F$4)</f>
        <v>4.6666603088378906</v>
      </c>
      <c r="H10" s="8">
        <f t="shared" ref="H10" si="17">E10-AVERAGE($D$4:$F$4)</f>
        <v>4.4914054870605469</v>
      </c>
      <c r="I10" s="8">
        <f t="shared" ref="I10" si="18">F10-AVERAGE($D$4:$F$4)</f>
        <v>4.7964763641357422</v>
      </c>
      <c r="J10" s="8">
        <f>G10-AVERAGE($G$10:$I$10)</f>
        <v>1.5146255493164062E-2</v>
      </c>
      <c r="K10" s="8">
        <f t="shared" ref="K10:L10" si="19">H10-AVERAGE($G$10:$I$10)</f>
        <v>-0.16010856628417969</v>
      </c>
      <c r="L10" s="8">
        <f t="shared" si="19"/>
        <v>0.14496231079101562</v>
      </c>
      <c r="M10" s="8">
        <f t="shared" si="6"/>
        <v>0.98955633349058891</v>
      </c>
      <c r="N10" s="8">
        <f t="shared" si="7"/>
        <v>1.1173712197898851</v>
      </c>
      <c r="O10" s="8">
        <f t="shared" si="8"/>
        <v>0.90440300402934748</v>
      </c>
      <c r="P10" s="8">
        <f t="shared" si="9"/>
        <v>1.0037768524366071</v>
      </c>
      <c r="Q10" s="8">
        <v>0.10719390188055135</v>
      </c>
      <c r="R10" s="5"/>
      <c r="S10" s="5"/>
    </row>
    <row r="11" spans="1:19" s="7" customFormat="1">
      <c r="A11" s="87"/>
      <c r="B11" s="7" t="s">
        <v>25</v>
      </c>
      <c r="C11" s="7" t="s">
        <v>4</v>
      </c>
      <c r="D11" s="8">
        <v>28.245365142822301</v>
      </c>
      <c r="E11" s="8">
        <v>28.553783416748001</v>
      </c>
      <c r="F11" s="8">
        <v>28.149665832519499</v>
      </c>
      <c r="G11" s="8">
        <f>D11-AVERAGE($D$5:$F$5)</f>
        <v>5.5916856129964536</v>
      </c>
      <c r="H11" s="8">
        <f t="shared" ref="H11" si="20">E11-AVERAGE($D$5:$F$5)</f>
        <v>5.9001038869221532</v>
      </c>
      <c r="I11" s="8">
        <f t="shared" ref="I11" si="21">F11-AVERAGE($D$5:$F$5)</f>
        <v>5.4959863026936517</v>
      </c>
      <c r="J11" s="8">
        <f>G11-AVERAGE($G$10:$I$10)</f>
        <v>0.94017155965172705</v>
      </c>
      <c r="K11" s="8">
        <f t="shared" ref="K11" si="22">H11-AVERAGE($G$10:$I$10)</f>
        <v>1.2485898335774266</v>
      </c>
      <c r="L11" s="8">
        <f t="shared" ref="L11" si="23">I11-AVERAGE($G$10:$I$10)</f>
        <v>0.84447224934892517</v>
      </c>
      <c r="M11" s="8">
        <f t="shared" si="6"/>
        <v>0.52117090113025943</v>
      </c>
      <c r="N11" s="8">
        <f t="shared" si="7"/>
        <v>0.42085937685479891</v>
      </c>
      <c r="O11" s="8">
        <f t="shared" si="8"/>
        <v>0.55691449612257471</v>
      </c>
      <c r="P11" s="8">
        <f t="shared" si="9"/>
        <v>0.49964825803587765</v>
      </c>
      <c r="Q11" s="9">
        <v>7.0534863677959705E-2</v>
      </c>
      <c r="R11" s="5">
        <f>FTEST(M10:O10,M11:O11)</f>
        <v>0.60430678520900205</v>
      </c>
      <c r="S11" s="5">
        <f>TTEST(M10:O10,M11:O11,2,2)</f>
        <v>2.4368412494910289E-3</v>
      </c>
    </row>
    <row r="12" spans="1:19" s="7" customFormat="1">
      <c r="A12" s="87" t="s">
        <v>107</v>
      </c>
      <c r="B12" s="7" t="s">
        <v>25</v>
      </c>
      <c r="C12" s="7" t="s">
        <v>105</v>
      </c>
      <c r="D12" s="8">
        <v>26.976119995117188</v>
      </c>
      <c r="E12" s="8">
        <v>26.766651153564453</v>
      </c>
      <c r="F12" s="8">
        <v>26.726747512817383</v>
      </c>
      <c r="G12" s="8">
        <f>D12-AVERAGE($D$4:$F$4)</f>
        <v>4.4120426177978516</v>
      </c>
      <c r="H12" s="8">
        <f t="shared" ref="H12" si="24">E12-AVERAGE($D$4:$F$4)</f>
        <v>4.2025737762451172</v>
      </c>
      <c r="I12" s="8">
        <f t="shared" ref="I12" si="25">F12-AVERAGE($D$4:$F$4)</f>
        <v>4.1626701354980469</v>
      </c>
      <c r="J12" s="8">
        <f>G12-AVERAGE($G$12:$I$12)</f>
        <v>0.15294710795084665</v>
      </c>
      <c r="K12" s="8">
        <f t="shared" ref="K12:L12" si="26">H12-AVERAGE($G$12:$I$12)</f>
        <v>-5.6521733601887725E-2</v>
      </c>
      <c r="L12" s="8">
        <f t="shared" si="26"/>
        <v>-9.6425374348958037E-2</v>
      </c>
      <c r="M12" s="8">
        <f t="shared" si="6"/>
        <v>0.89941128573715245</v>
      </c>
      <c r="N12" s="8">
        <f t="shared" si="7"/>
        <v>1.0399554547725633</v>
      </c>
      <c r="O12" s="8">
        <f t="shared" si="8"/>
        <v>1.0691211719466398</v>
      </c>
      <c r="P12" s="8">
        <f t="shared" si="9"/>
        <v>1.0028293041521186</v>
      </c>
      <c r="Q12" s="8">
        <v>9.0742077694023801E-2</v>
      </c>
      <c r="R12" s="5"/>
      <c r="S12" s="5"/>
    </row>
    <row r="13" spans="1:19" s="7" customFormat="1">
      <c r="A13" s="87"/>
      <c r="B13" s="7" t="s">
        <v>25</v>
      </c>
      <c r="C13" s="7" t="s">
        <v>4</v>
      </c>
      <c r="D13" s="8">
        <v>28.512231826782202</v>
      </c>
      <c r="E13" s="8">
        <v>29.183723449706999</v>
      </c>
      <c r="F13" s="8">
        <v>29.0012016296387</v>
      </c>
      <c r="G13" s="8">
        <f>D13-AVERAGE($D$5:$F$5)</f>
        <v>5.8585522969563542</v>
      </c>
      <c r="H13" s="8">
        <f t="shared" ref="H13" si="27">E13-AVERAGE($D$5:$F$5)</f>
        <v>6.5300439198811517</v>
      </c>
      <c r="I13" s="8">
        <f t="shared" ref="I13" si="28">F13-AVERAGE($D$5:$F$5)</f>
        <v>6.3475220998128528</v>
      </c>
      <c r="J13" s="8">
        <f>G13-AVERAGE($G$12:$I$12)</f>
        <v>1.5994567871093492</v>
      </c>
      <c r="K13" s="8">
        <f t="shared" ref="K13" si="29">H13-AVERAGE($G$12:$I$12)</f>
        <v>2.2709484100341468</v>
      </c>
      <c r="L13" s="8">
        <f t="shared" ref="L13" si="30">I13-AVERAGE($G$12:$I$12)</f>
        <v>2.0884265899658478</v>
      </c>
      <c r="M13" s="8">
        <f t="shared" si="6"/>
        <v>0.33000120849828091</v>
      </c>
      <c r="N13" s="8">
        <f t="shared" si="7"/>
        <v>0.20719363511776065</v>
      </c>
      <c r="O13" s="8">
        <f t="shared" si="8"/>
        <v>0.23513698902836813</v>
      </c>
      <c r="P13" s="8">
        <f t="shared" si="9"/>
        <v>0.25744394421480321</v>
      </c>
      <c r="Q13" s="8">
        <v>6.4370996630238653E-2</v>
      </c>
      <c r="R13" s="5">
        <f>FTEST(M12:O12,M13:O13)</f>
        <v>0.66952802411122514</v>
      </c>
      <c r="S13" s="5">
        <f>TTEST(M12:O12,M13:O13,2,2)</f>
        <v>3.1511440652009538E-4</v>
      </c>
    </row>
    <row r="14" spans="1:19" s="7" customFormat="1">
      <c r="A14" s="87" t="s">
        <v>108</v>
      </c>
      <c r="B14" s="7" t="s">
        <v>25</v>
      </c>
      <c r="C14" s="7" t="s">
        <v>105</v>
      </c>
      <c r="D14" s="8">
        <v>25.387537002563477</v>
      </c>
      <c r="E14" s="8">
        <v>25.384466171264648</v>
      </c>
      <c r="F14" s="8">
        <v>25.363147735595703</v>
      </c>
      <c r="G14" s="8">
        <f>D14-AVERAGE($D$4:$F$4)</f>
        <v>2.8234596252441406</v>
      </c>
      <c r="H14" s="8">
        <f t="shared" ref="H14" si="31">E14-AVERAGE($D$4:$F$4)</f>
        <v>2.8203887939453125</v>
      </c>
      <c r="I14" s="8">
        <f t="shared" ref="I14" si="32">F14-AVERAGE($D$4:$F$4)</f>
        <v>2.7990703582763672</v>
      </c>
      <c r="J14" s="8">
        <f>G14-AVERAGE($G$14:$I$14)</f>
        <v>9.1533660888671875E-3</v>
      </c>
      <c r="K14" s="8">
        <f t="shared" ref="K14:L14" si="33">H14-AVERAGE($G$14:$I$14)</f>
        <v>6.0825347900390625E-3</v>
      </c>
      <c r="L14" s="8">
        <f t="shared" si="33"/>
        <v>-1.523590087890625E-2</v>
      </c>
      <c r="M14" s="8">
        <f t="shared" si="6"/>
        <v>0.9936754547680966</v>
      </c>
      <c r="N14" s="8">
        <f t="shared" si="7"/>
        <v>0.99579278339750954</v>
      </c>
      <c r="O14" s="8">
        <f t="shared" si="8"/>
        <v>1.0106166829828687</v>
      </c>
      <c r="P14" s="8">
        <f t="shared" si="9"/>
        <v>1.0000283070494917</v>
      </c>
      <c r="Q14" s="8">
        <v>9.2307122591445707E-3</v>
      </c>
      <c r="R14" s="5"/>
      <c r="S14" s="5"/>
    </row>
    <row r="15" spans="1:19" s="7" customFormat="1">
      <c r="A15" s="87"/>
      <c r="B15" s="7" t="s">
        <v>25</v>
      </c>
      <c r="C15" s="7" t="s">
        <v>4</v>
      </c>
      <c r="D15" s="8">
        <v>28.6815376281738</v>
      </c>
      <c r="E15" s="8">
        <v>28.9318752288818</v>
      </c>
      <c r="F15" s="8">
        <v>28.555812835693398</v>
      </c>
      <c r="G15" s="8">
        <f>D15-AVERAGE($D$5:$F$5)</f>
        <v>6.0278580983479522</v>
      </c>
      <c r="H15" s="8">
        <f t="shared" ref="H15" si="34">E15-AVERAGE($D$5:$F$5)</f>
        <v>6.2781956990559529</v>
      </c>
      <c r="I15" s="8">
        <f t="shared" ref="I15" si="35">F15-AVERAGE($D$5:$F$5)</f>
        <v>5.9021333058675509</v>
      </c>
      <c r="J15" s="8">
        <f>G15-AVERAGE($G$14:$I$14)</f>
        <v>3.2135518391926787</v>
      </c>
      <c r="K15" s="8">
        <f t="shared" ref="K15" si="36">H15-AVERAGE($G$14:$I$14)</f>
        <v>3.4638894399006794</v>
      </c>
      <c r="L15" s="8">
        <f t="shared" ref="L15" si="37">I15-AVERAGE($G$14:$I$14)</f>
        <v>3.0878270467122775</v>
      </c>
      <c r="M15" s="8">
        <f t="shared" si="6"/>
        <v>0.10780142551216933</v>
      </c>
      <c r="N15" s="8">
        <f t="shared" si="7"/>
        <v>9.0628622060800731E-2</v>
      </c>
      <c r="O15" s="8">
        <f t="shared" si="8"/>
        <v>0.11761736280861476</v>
      </c>
      <c r="P15" s="8">
        <f t="shared" si="9"/>
        <v>0.1053491367938616</v>
      </c>
      <c r="Q15" s="9">
        <v>1.3660465649334087E-2</v>
      </c>
      <c r="R15" s="5">
        <f>FTEST(M14:O14,M15:O15)</f>
        <v>0.6269429289786751</v>
      </c>
      <c r="S15" s="5">
        <f>TTEST(M14:O14,M15:O15,2,2)</f>
        <v>7.6816870352129341E-8</v>
      </c>
    </row>
    <row r="16" spans="1:19" s="7" customFormat="1">
      <c r="A16" s="87" t="s">
        <v>109</v>
      </c>
      <c r="B16" s="7" t="s">
        <v>25</v>
      </c>
      <c r="C16" s="7" t="s">
        <v>105</v>
      </c>
      <c r="D16" s="8">
        <v>23.280364990234375</v>
      </c>
      <c r="E16" s="8">
        <v>23.288665771484375</v>
      </c>
      <c r="F16" s="8">
        <v>23.376235961914062</v>
      </c>
      <c r="G16" s="8">
        <f>D16-AVERAGE($D$4:$F$4)</f>
        <v>0.71628761291503906</v>
      </c>
      <c r="H16" s="8">
        <f t="shared" ref="H16" si="38">E16-AVERAGE($D$4:$F$4)</f>
        <v>0.72458839416503906</v>
      </c>
      <c r="I16" s="8">
        <f t="shared" ref="I16" si="39">F16-AVERAGE($D$4:$F$4)</f>
        <v>0.81215858459472656</v>
      </c>
      <c r="J16" s="8">
        <f>G16-AVERAGE($G$16:$I$16)</f>
        <v>-3.472391764322913E-2</v>
      </c>
      <c r="K16" s="8">
        <f t="shared" ref="K16:L16" si="40">H16-AVERAGE($G$16:$I$16)</f>
        <v>-2.642313639322913E-2</v>
      </c>
      <c r="L16" s="8">
        <f t="shared" si="40"/>
        <v>6.114705403645837E-2</v>
      </c>
      <c r="M16" s="8">
        <f t="shared" si="6"/>
        <v>1.0243607767506633</v>
      </c>
      <c r="N16" s="8">
        <f t="shared" si="7"/>
        <v>1.0184838730029178</v>
      </c>
      <c r="O16" s="8">
        <f t="shared" si="8"/>
        <v>0.95850173334483946</v>
      </c>
      <c r="P16" s="8">
        <f t="shared" si="9"/>
        <v>1.0004487943661402</v>
      </c>
      <c r="Q16" s="8">
        <v>3.6445870076849726E-2</v>
      </c>
      <c r="R16" s="5"/>
      <c r="S16" s="5"/>
    </row>
    <row r="17" spans="1:19" s="7" customFormat="1">
      <c r="A17" s="87"/>
      <c r="B17" s="7" t="s">
        <v>25</v>
      </c>
      <c r="C17" s="7" t="s">
        <v>4</v>
      </c>
      <c r="D17" s="8">
        <v>24.4138088226318</v>
      </c>
      <c r="E17" s="8">
        <v>24.464460372924801</v>
      </c>
      <c r="F17" s="8">
        <v>24.415283203125</v>
      </c>
      <c r="G17" s="8">
        <f>D17-AVERAGE($D$5:$F$5)</f>
        <v>1.7601292928059529</v>
      </c>
      <c r="H17" s="8">
        <f t="shared" ref="H17" si="41">E17-AVERAGE($D$5:$F$5)</f>
        <v>1.8107808430989536</v>
      </c>
      <c r="I17" s="8">
        <f t="shared" ref="I17" si="42">F17-AVERAGE($D$5:$F$5)</f>
        <v>1.7616036732991525</v>
      </c>
      <c r="J17" s="8">
        <f>G17-AVERAGE($G$16:$I$16)</f>
        <v>1.0091177622476848</v>
      </c>
      <c r="K17" s="8">
        <f t="shared" ref="K17" si="43">H17-AVERAGE($G$16:$I$16)</f>
        <v>1.0597693125406855</v>
      </c>
      <c r="L17" s="8">
        <f t="shared" ref="L17" si="44">I17-AVERAGE($G$16:$I$16)</f>
        <v>1.0105921427408844</v>
      </c>
      <c r="M17" s="8">
        <f>2^(-J17)</f>
        <v>0.49684998884562859</v>
      </c>
      <c r="N17" s="8">
        <f t="shared" si="7"/>
        <v>0.47970875913457917</v>
      </c>
      <c r="O17" s="8">
        <f t="shared" si="8"/>
        <v>0.49634248606712938</v>
      </c>
      <c r="P17" s="8">
        <f t="shared" si="9"/>
        <v>0.4909670780157791</v>
      </c>
      <c r="Q17" s="8">
        <v>9.7532916387562413E-3</v>
      </c>
      <c r="R17" s="5">
        <f>FTEST(M16:O16,M17:O17)</f>
        <v>0.13365858786537965</v>
      </c>
      <c r="S17" s="5">
        <f>TTEST(M16:O16,M17:O17,2,2)</f>
        <v>1.9805759863119218E-5</v>
      </c>
    </row>
    <row r="18" spans="1:19" s="7" customFormat="1"/>
  </sheetData>
  <mergeCells count="24">
    <mergeCell ref="R2:R3"/>
    <mergeCell ref="S2:S3"/>
    <mergeCell ref="Q2:Q3"/>
    <mergeCell ref="A4:A5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6:A17"/>
    <mergeCell ref="J2:J3"/>
    <mergeCell ref="K2:K3"/>
    <mergeCell ref="L2:L3"/>
    <mergeCell ref="P2:P3"/>
    <mergeCell ref="A6:A7"/>
    <mergeCell ref="A8:A9"/>
    <mergeCell ref="A10:A11"/>
    <mergeCell ref="A12:A13"/>
    <mergeCell ref="A14:A15"/>
  </mergeCells>
  <pageMargins left="0.7" right="0.7" top="0.75" bottom="0.75" header="0.3" footer="0.3"/>
  <ignoredErrors>
    <ignoredError sqref="G7:I15 G16:I16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zoomScale="150" zoomScaleNormal="150" zoomScalePageLayoutView="150" workbookViewId="0"/>
  </sheetViews>
  <sheetFormatPr baseColWidth="10" defaultColWidth="11.1640625" defaultRowHeight="15" x14ac:dyDescent="0"/>
  <cols>
    <col min="2" max="2" width="12.33203125" customWidth="1"/>
    <col min="4" max="4" width="12" customWidth="1"/>
    <col min="9" max="9" width="13" customWidth="1"/>
    <col min="10" max="11" width="11.83203125" bestFit="1" customWidth="1"/>
    <col min="13" max="14" width="11.83203125" bestFit="1" customWidth="1"/>
  </cols>
  <sheetData>
    <row r="1" spans="1:14" s="21" customFormat="1">
      <c r="A1" s="77" t="s">
        <v>271</v>
      </c>
      <c r="B1" s="82"/>
      <c r="C1" s="82"/>
      <c r="D1" s="82"/>
      <c r="E1" s="82"/>
      <c r="F1" s="82"/>
    </row>
    <row r="2" spans="1:14">
      <c r="A2" s="91" t="s">
        <v>105</v>
      </c>
      <c r="B2" s="91"/>
      <c r="C2" s="91"/>
      <c r="D2" s="91" t="s">
        <v>146</v>
      </c>
      <c r="E2" s="91"/>
      <c r="F2" s="91"/>
      <c r="J2" t="s">
        <v>3</v>
      </c>
      <c r="M2" t="s">
        <v>4</v>
      </c>
    </row>
    <row r="3" spans="1:14">
      <c r="A3" s="82" t="s">
        <v>115</v>
      </c>
      <c r="B3" s="82" t="s">
        <v>116</v>
      </c>
      <c r="C3" s="82" t="s">
        <v>145</v>
      </c>
      <c r="D3" s="82" t="s">
        <v>115</v>
      </c>
      <c r="E3" s="82" t="s">
        <v>116</v>
      </c>
      <c r="F3" s="82" t="s">
        <v>145</v>
      </c>
      <c r="J3" t="s">
        <v>143</v>
      </c>
      <c r="K3" t="s">
        <v>144</v>
      </c>
      <c r="M3" s="75" t="s">
        <v>143</v>
      </c>
      <c r="N3" s="75" t="s">
        <v>144</v>
      </c>
    </row>
    <row r="4" spans="1:14">
      <c r="A4" s="84">
        <v>349.505</v>
      </c>
      <c r="B4" s="84">
        <v>952.37400000000002</v>
      </c>
      <c r="C4" s="84">
        <v>353.48500000000001</v>
      </c>
      <c r="D4" s="82">
        <v>213</v>
      </c>
      <c r="E4" s="84">
        <v>430.411</v>
      </c>
      <c r="F4" s="84">
        <v>185.185</v>
      </c>
      <c r="I4" t="s">
        <v>326</v>
      </c>
      <c r="J4">
        <f>FTEST(B4:B102,C4:C102)</f>
        <v>6.8083378615150264E-9</v>
      </c>
      <c r="K4">
        <f>TTEST(B4:B102,C4:C102,2,3)</f>
        <v>2.4788845156442392E-7</v>
      </c>
      <c r="M4" s="75">
        <f>FTEST(E4:E102,F4:F102)</f>
        <v>2.3052628355190462E-20</v>
      </c>
      <c r="N4" s="75">
        <f>TTEST(E4:E102,F4:F102,2,3)</f>
        <v>1.3898779832440651E-19</v>
      </c>
    </row>
    <row r="5" spans="1:14">
      <c r="A5" s="84">
        <v>430.029</v>
      </c>
      <c r="B5" s="84">
        <v>574.75300000000004</v>
      </c>
      <c r="C5" s="84">
        <v>274.42399999999998</v>
      </c>
      <c r="D5" s="82">
        <v>209</v>
      </c>
      <c r="E5" s="84">
        <v>202.75899999999999</v>
      </c>
      <c r="F5" s="84">
        <v>188.89</v>
      </c>
    </row>
    <row r="6" spans="1:14">
      <c r="A6" s="84">
        <v>240.99700000000001</v>
      </c>
      <c r="B6" s="84">
        <v>410.14499999999998</v>
      </c>
      <c r="C6" s="84">
        <v>267.07799999999997</v>
      </c>
      <c r="D6" s="82">
        <v>321</v>
      </c>
      <c r="E6" s="84">
        <v>756.25400000000002</v>
      </c>
      <c r="F6" s="84">
        <v>200.001</v>
      </c>
    </row>
    <row r="7" spans="1:14">
      <c r="A7" s="84">
        <v>182.42400000000001</v>
      </c>
      <c r="B7" s="84">
        <v>307.85899999999998</v>
      </c>
      <c r="C7" s="84">
        <v>349.40699999999998</v>
      </c>
      <c r="D7" s="82">
        <v>224</v>
      </c>
      <c r="E7" s="84">
        <v>347.32</v>
      </c>
      <c r="F7" s="84">
        <v>100</v>
      </c>
      <c r="I7" t="s">
        <v>327</v>
      </c>
      <c r="J7" s="75">
        <f>FTEST(B4:B102,A4:A102)</f>
        <v>7.8914738935503413E-5</v>
      </c>
      <c r="K7" s="75">
        <f>TTEST(B4:B102,A4:A102,2,3)</f>
        <v>8.5379344665361959E-6</v>
      </c>
      <c r="M7" s="75">
        <f>FTEST(E4:E102,D4:D102)</f>
        <v>4.3775429701379276E-5</v>
      </c>
      <c r="N7" s="75">
        <f>TTEST(E4:E102,D4:D102,2,3)</f>
        <v>3.1077726615639931E-5</v>
      </c>
    </row>
    <row r="8" spans="1:14">
      <c r="A8" s="84">
        <v>479.09699999999998</v>
      </c>
      <c r="B8" s="84">
        <v>298.98399999999998</v>
      </c>
      <c r="C8" s="84">
        <v>306.69299999999998</v>
      </c>
      <c r="D8" s="82">
        <v>200</v>
      </c>
      <c r="E8" s="84">
        <v>262.98899999999998</v>
      </c>
      <c r="F8" s="84">
        <v>100</v>
      </c>
    </row>
    <row r="9" spans="1:14">
      <c r="A9" s="84">
        <v>181.595</v>
      </c>
      <c r="B9" s="84">
        <v>593.39800000000002</v>
      </c>
      <c r="C9" s="84">
        <v>247.262</v>
      </c>
      <c r="D9" s="82">
        <v>309</v>
      </c>
      <c r="E9" s="84">
        <v>338.03300000000002</v>
      </c>
      <c r="F9" s="84">
        <v>185.191</v>
      </c>
    </row>
    <row r="10" spans="1:14">
      <c r="A10" s="84">
        <v>260.47300000000001</v>
      </c>
      <c r="B10" s="84">
        <v>227.292</v>
      </c>
      <c r="C10" s="84">
        <v>494.815</v>
      </c>
      <c r="D10" s="82">
        <v>273</v>
      </c>
      <c r="E10" s="84">
        <v>527.45000000000005</v>
      </c>
      <c r="F10" s="84">
        <v>159.26</v>
      </c>
      <c r="J10" t="s">
        <v>328</v>
      </c>
    </row>
    <row r="11" spans="1:14">
      <c r="A11" s="84">
        <v>180.91399999999999</v>
      </c>
      <c r="B11" s="84">
        <v>309.685</v>
      </c>
      <c r="C11" s="84">
        <v>170.732</v>
      </c>
      <c r="D11" s="82">
        <v>223</v>
      </c>
      <c r="E11" s="84">
        <v>708.26</v>
      </c>
      <c r="F11" s="84">
        <v>303.70400000000001</v>
      </c>
      <c r="J11" s="75" t="s">
        <v>143</v>
      </c>
      <c r="K11" s="75" t="s">
        <v>144</v>
      </c>
    </row>
    <row r="12" spans="1:14">
      <c r="A12" s="84">
        <v>178.16300000000001</v>
      </c>
      <c r="B12" s="84">
        <v>158.34800000000001</v>
      </c>
      <c r="C12" s="84">
        <v>114.815</v>
      </c>
      <c r="D12" s="82">
        <v>154</v>
      </c>
      <c r="E12" s="84">
        <v>504.928</v>
      </c>
      <c r="F12" s="84">
        <v>111.11199999999999</v>
      </c>
      <c r="J12" s="75">
        <f>FTEST(B4:B102,E4:E102)</f>
        <v>0.38935945870911504</v>
      </c>
      <c r="K12" s="75">
        <f>TTEST(B4:B102,E4:E102,2,2)</f>
        <v>0.65786746652556738</v>
      </c>
    </row>
    <row r="13" spans="1:14">
      <c r="A13" s="84">
        <v>194.047</v>
      </c>
      <c r="B13" s="84">
        <v>297.09199999999998</v>
      </c>
      <c r="C13" s="84">
        <v>133.79499999999999</v>
      </c>
      <c r="D13" s="82">
        <v>455</v>
      </c>
      <c r="E13" s="84">
        <v>489.84199999999998</v>
      </c>
      <c r="F13" s="84">
        <v>88.894000000000005</v>
      </c>
    </row>
    <row r="14" spans="1:14">
      <c r="A14" s="84">
        <v>159.43100000000001</v>
      </c>
      <c r="B14" s="84">
        <v>531.57000000000005</v>
      </c>
      <c r="C14" s="84">
        <v>336.30399999999997</v>
      </c>
      <c r="D14" s="82">
        <v>384</v>
      </c>
      <c r="E14" s="84">
        <v>553.63900000000001</v>
      </c>
      <c r="F14" s="82">
        <v>203</v>
      </c>
    </row>
    <row r="15" spans="1:14">
      <c r="A15" s="84">
        <v>295.94900000000001</v>
      </c>
      <c r="B15" s="84">
        <v>232.679</v>
      </c>
      <c r="C15" s="84">
        <v>389.33</v>
      </c>
      <c r="D15" s="82">
        <v>263</v>
      </c>
      <c r="E15" s="84">
        <v>270.39600000000002</v>
      </c>
      <c r="F15" s="82">
        <v>107</v>
      </c>
    </row>
    <row r="16" spans="1:14">
      <c r="A16" s="84">
        <v>478.96800000000002</v>
      </c>
      <c r="B16" s="84">
        <v>432.45499999999998</v>
      </c>
      <c r="C16" s="84">
        <v>119.556</v>
      </c>
      <c r="D16" s="82">
        <v>273</v>
      </c>
      <c r="E16" s="84">
        <v>450.57499999999999</v>
      </c>
      <c r="F16" s="82">
        <v>200</v>
      </c>
    </row>
    <row r="17" spans="1:6">
      <c r="A17" s="84">
        <v>419.55</v>
      </c>
      <c r="B17" s="84">
        <v>155.03399999999999</v>
      </c>
      <c r="C17" s="84">
        <v>193.87</v>
      </c>
      <c r="D17" s="82">
        <v>255</v>
      </c>
      <c r="E17" s="84">
        <v>183.922</v>
      </c>
      <c r="F17" s="82">
        <v>147</v>
      </c>
    </row>
    <row r="18" spans="1:6">
      <c r="A18" s="84">
        <v>209.64400000000001</v>
      </c>
      <c r="B18" s="84">
        <v>627.14300000000003</v>
      </c>
      <c r="C18" s="82">
        <v>287</v>
      </c>
      <c r="D18" s="82">
        <v>354</v>
      </c>
      <c r="E18" s="84">
        <v>180.00200000000001</v>
      </c>
      <c r="F18" s="82">
        <v>170</v>
      </c>
    </row>
    <row r="19" spans="1:6">
      <c r="A19" s="84">
        <v>405.94</v>
      </c>
      <c r="B19" s="84">
        <v>210.58699999999999</v>
      </c>
      <c r="C19" s="82">
        <v>387</v>
      </c>
      <c r="D19" s="84">
        <v>200.75299999999999</v>
      </c>
      <c r="E19" s="84">
        <v>311.30900000000003</v>
      </c>
      <c r="F19" s="82">
        <v>94</v>
      </c>
    </row>
    <row r="20" spans="1:6">
      <c r="A20" s="84">
        <v>330.31599999999997</v>
      </c>
      <c r="B20" s="84">
        <v>319.14600000000002</v>
      </c>
      <c r="C20" s="82">
        <v>200</v>
      </c>
      <c r="D20" s="84">
        <v>347.20100000000002</v>
      </c>
      <c r="E20" s="84">
        <v>340.92200000000003</v>
      </c>
      <c r="F20" s="82">
        <v>126</v>
      </c>
    </row>
    <row r="21" spans="1:6">
      <c r="A21" s="84">
        <v>379.04700000000003</v>
      </c>
      <c r="B21" s="84">
        <v>162.00700000000001</v>
      </c>
      <c r="C21" s="82">
        <v>167</v>
      </c>
      <c r="D21" s="84">
        <v>510.84300000000002</v>
      </c>
      <c r="E21" s="84">
        <v>377.16</v>
      </c>
      <c r="F21" s="82">
        <v>283</v>
      </c>
    </row>
    <row r="22" spans="1:6">
      <c r="A22" s="84">
        <v>179.31399999999999</v>
      </c>
      <c r="B22" s="84">
        <v>608.27599999999995</v>
      </c>
      <c r="C22" s="82">
        <v>201</v>
      </c>
      <c r="D22" s="84">
        <v>415.95400000000001</v>
      </c>
      <c r="E22" s="84">
        <v>318.51900000000001</v>
      </c>
      <c r="F22" s="82">
        <v>222</v>
      </c>
    </row>
    <row r="23" spans="1:6">
      <c r="A23" s="84">
        <v>103.306</v>
      </c>
      <c r="B23" s="84">
        <v>345.423</v>
      </c>
      <c r="C23" s="82">
        <v>261</v>
      </c>
      <c r="D23" s="84">
        <v>333.51799999999997</v>
      </c>
      <c r="E23" s="84">
        <v>341.00200000000001</v>
      </c>
      <c r="F23" s="82">
        <v>198</v>
      </c>
    </row>
    <row r="24" spans="1:6">
      <c r="A24" s="84">
        <v>194.43600000000001</v>
      </c>
      <c r="B24" s="84">
        <v>408.29599999999999</v>
      </c>
      <c r="C24" s="82">
        <v>227</v>
      </c>
      <c r="D24" s="84">
        <v>374.51400000000001</v>
      </c>
      <c r="E24" s="84">
        <v>377.70499999999998</v>
      </c>
      <c r="F24" s="82">
        <v>132</v>
      </c>
    </row>
    <row r="25" spans="1:6">
      <c r="A25" s="82">
        <v>453</v>
      </c>
      <c r="B25" s="84">
        <v>411.12099999999998</v>
      </c>
      <c r="C25" s="82">
        <v>370</v>
      </c>
      <c r="D25" s="84">
        <v>172.49100000000001</v>
      </c>
      <c r="E25" s="82">
        <v>442</v>
      </c>
      <c r="F25" s="82">
        <v>162</v>
      </c>
    </row>
    <row r="26" spans="1:6">
      <c r="A26" s="82">
        <v>107</v>
      </c>
      <c r="B26" s="82">
        <v>540</v>
      </c>
      <c r="C26" s="82">
        <v>420</v>
      </c>
      <c r="D26" s="84">
        <v>215.48400000000001</v>
      </c>
      <c r="E26" s="82">
        <v>380</v>
      </c>
      <c r="F26" s="82">
        <v>105</v>
      </c>
    </row>
    <row r="27" spans="1:6">
      <c r="A27" s="82">
        <v>514</v>
      </c>
      <c r="B27" s="82">
        <v>360</v>
      </c>
      <c r="C27" s="82">
        <v>227</v>
      </c>
      <c r="D27" s="84">
        <v>460.40800000000002</v>
      </c>
      <c r="E27" s="82">
        <v>816</v>
      </c>
      <c r="F27" s="82">
        <v>172</v>
      </c>
    </row>
    <row r="28" spans="1:6">
      <c r="A28" s="82">
        <v>133</v>
      </c>
      <c r="B28" s="82">
        <v>533</v>
      </c>
      <c r="C28" s="82">
        <v>167</v>
      </c>
      <c r="D28" s="84">
        <v>396.15800000000002</v>
      </c>
      <c r="E28" s="82">
        <v>316</v>
      </c>
      <c r="F28" s="82">
        <v>91</v>
      </c>
    </row>
    <row r="29" spans="1:6">
      <c r="A29" s="82">
        <v>114</v>
      </c>
      <c r="B29" s="82">
        <v>327</v>
      </c>
      <c r="C29" s="82">
        <v>202</v>
      </c>
      <c r="D29" s="84">
        <v>161.78</v>
      </c>
      <c r="E29" s="82">
        <v>512</v>
      </c>
      <c r="F29" s="82">
        <v>75</v>
      </c>
    </row>
    <row r="30" spans="1:6">
      <c r="A30" s="82">
        <v>220</v>
      </c>
      <c r="B30" s="82">
        <v>553</v>
      </c>
      <c r="C30" s="82">
        <v>207</v>
      </c>
      <c r="D30" s="84">
        <v>154.04900000000001</v>
      </c>
      <c r="E30" s="82">
        <v>340</v>
      </c>
      <c r="F30" s="82">
        <v>239</v>
      </c>
    </row>
    <row r="31" spans="1:6">
      <c r="A31" s="82">
        <v>613</v>
      </c>
      <c r="B31" s="82">
        <v>280</v>
      </c>
      <c r="C31" s="82">
        <v>363</v>
      </c>
      <c r="D31" s="84">
        <v>375.61099999999999</v>
      </c>
      <c r="E31" s="82">
        <v>671</v>
      </c>
      <c r="F31" s="82">
        <v>171</v>
      </c>
    </row>
    <row r="32" spans="1:6">
      <c r="A32" s="82">
        <v>333</v>
      </c>
      <c r="B32" s="82">
        <v>207</v>
      </c>
      <c r="C32" s="82">
        <v>307</v>
      </c>
      <c r="D32" s="84">
        <v>155.46700000000001</v>
      </c>
      <c r="E32" s="82">
        <v>420</v>
      </c>
      <c r="F32" s="82">
        <v>194</v>
      </c>
    </row>
    <row r="33" spans="1:6">
      <c r="A33" s="82">
        <v>120</v>
      </c>
      <c r="B33" s="82">
        <v>353</v>
      </c>
      <c r="C33" s="82">
        <v>274</v>
      </c>
      <c r="D33" s="84">
        <v>222.839</v>
      </c>
      <c r="E33" s="82">
        <v>280</v>
      </c>
      <c r="F33" s="82">
        <v>204</v>
      </c>
    </row>
    <row r="34" spans="1:6">
      <c r="A34" s="82">
        <v>213</v>
      </c>
      <c r="B34" s="82">
        <v>260</v>
      </c>
      <c r="C34" s="82">
        <v>580</v>
      </c>
      <c r="D34" s="84">
        <v>167.32400000000001</v>
      </c>
      <c r="E34" s="82">
        <v>595</v>
      </c>
      <c r="F34" s="82">
        <v>141</v>
      </c>
    </row>
    <row r="35" spans="1:6">
      <c r="A35" s="82">
        <v>73</v>
      </c>
      <c r="B35" s="82">
        <v>228</v>
      </c>
      <c r="C35" s="82">
        <v>464</v>
      </c>
      <c r="D35" s="84">
        <v>322.05200000000002</v>
      </c>
      <c r="E35" s="82">
        <v>170</v>
      </c>
      <c r="F35" s="82">
        <v>120</v>
      </c>
    </row>
    <row r="36" spans="1:6">
      <c r="A36" s="82">
        <v>413</v>
      </c>
      <c r="B36" s="82">
        <v>207</v>
      </c>
      <c r="C36" s="82">
        <v>91</v>
      </c>
      <c r="D36" s="84">
        <v>229.65899999999999</v>
      </c>
      <c r="E36" s="82">
        <v>317</v>
      </c>
      <c r="F36" s="82">
        <v>90</v>
      </c>
    </row>
    <row r="37" spans="1:6">
      <c r="A37" s="82">
        <v>220</v>
      </c>
      <c r="B37" s="82">
        <v>367</v>
      </c>
      <c r="C37" s="82">
        <v>155</v>
      </c>
      <c r="D37" s="84">
        <v>131.364</v>
      </c>
      <c r="E37" s="82">
        <v>509</v>
      </c>
      <c r="F37" s="82">
        <v>317</v>
      </c>
    </row>
    <row r="38" spans="1:6">
      <c r="A38" s="82">
        <v>187</v>
      </c>
      <c r="B38" s="82">
        <v>440</v>
      </c>
      <c r="C38" s="82">
        <v>302</v>
      </c>
      <c r="D38" s="84">
        <v>226.411</v>
      </c>
      <c r="E38" s="82">
        <v>120</v>
      </c>
      <c r="F38" s="82">
        <v>170</v>
      </c>
    </row>
    <row r="39" spans="1:6">
      <c r="A39" s="82">
        <v>347</v>
      </c>
      <c r="B39" s="82">
        <v>380</v>
      </c>
      <c r="C39" s="82">
        <v>207</v>
      </c>
      <c r="D39" s="82">
        <v>326</v>
      </c>
      <c r="E39" s="82">
        <v>426</v>
      </c>
      <c r="F39" s="82">
        <v>254</v>
      </c>
    </row>
    <row r="40" spans="1:6">
      <c r="A40" s="82">
        <v>280</v>
      </c>
      <c r="B40" s="82">
        <v>247</v>
      </c>
      <c r="C40" s="82">
        <v>224</v>
      </c>
      <c r="D40" s="82">
        <v>134</v>
      </c>
      <c r="E40" s="82">
        <v>200</v>
      </c>
      <c r="F40" s="82">
        <v>287</v>
      </c>
    </row>
    <row r="41" spans="1:6">
      <c r="A41" s="82">
        <v>300</v>
      </c>
      <c r="B41" s="82">
        <v>254</v>
      </c>
      <c r="C41" s="82">
        <v>285</v>
      </c>
      <c r="D41" s="82">
        <v>183</v>
      </c>
      <c r="E41" s="82">
        <v>147</v>
      </c>
      <c r="F41" s="82">
        <v>241</v>
      </c>
    </row>
    <row r="42" spans="1:6">
      <c r="A42" s="82">
        <v>100</v>
      </c>
      <c r="B42" s="82">
        <v>553</v>
      </c>
      <c r="C42" s="82">
        <v>194</v>
      </c>
      <c r="D42" s="82">
        <v>218</v>
      </c>
      <c r="E42" s="82">
        <v>207</v>
      </c>
      <c r="F42" s="82">
        <v>102</v>
      </c>
    </row>
    <row r="43" spans="1:6">
      <c r="A43" s="82">
        <v>113</v>
      </c>
      <c r="B43" s="82">
        <v>247</v>
      </c>
      <c r="C43" s="82">
        <v>60</v>
      </c>
      <c r="D43" s="82">
        <v>237</v>
      </c>
      <c r="E43" s="82">
        <v>345</v>
      </c>
      <c r="F43" s="82">
        <v>149</v>
      </c>
    </row>
    <row r="44" spans="1:6">
      <c r="A44" s="82">
        <v>347</v>
      </c>
      <c r="B44" s="82">
        <v>513</v>
      </c>
      <c r="C44" s="82">
        <v>453</v>
      </c>
      <c r="D44" s="82">
        <v>127</v>
      </c>
      <c r="E44" s="82">
        <v>297</v>
      </c>
      <c r="F44" s="82">
        <v>131</v>
      </c>
    </row>
    <row r="45" spans="1:6">
      <c r="A45" s="82">
        <v>247</v>
      </c>
      <c r="B45" s="82">
        <v>600</v>
      </c>
      <c r="C45" s="82">
        <v>81</v>
      </c>
      <c r="D45" s="82">
        <v>55</v>
      </c>
      <c r="E45" s="82">
        <v>304</v>
      </c>
      <c r="F45" s="82">
        <v>78</v>
      </c>
    </row>
    <row r="46" spans="1:6">
      <c r="A46" s="82">
        <v>240</v>
      </c>
      <c r="B46" s="82">
        <v>247</v>
      </c>
      <c r="C46" s="82">
        <v>330</v>
      </c>
      <c r="D46" s="82">
        <v>143</v>
      </c>
      <c r="E46" s="82">
        <v>394</v>
      </c>
      <c r="F46" s="82">
        <v>75</v>
      </c>
    </row>
    <row r="47" spans="1:6">
      <c r="A47" s="82">
        <v>173</v>
      </c>
      <c r="B47" s="82">
        <v>233</v>
      </c>
      <c r="C47" s="82">
        <v>217</v>
      </c>
      <c r="D47" s="82">
        <v>376</v>
      </c>
      <c r="E47" s="82">
        <v>512</v>
      </c>
      <c r="F47" s="82">
        <v>108</v>
      </c>
    </row>
    <row r="48" spans="1:6">
      <c r="A48" s="82">
        <v>140</v>
      </c>
      <c r="B48" s="82">
        <v>160</v>
      </c>
      <c r="C48" s="82">
        <v>502</v>
      </c>
      <c r="D48" s="82">
        <v>323</v>
      </c>
      <c r="E48" s="82">
        <v>322</v>
      </c>
      <c r="F48" s="82">
        <v>344</v>
      </c>
    </row>
    <row r="49" spans="1:6">
      <c r="A49" s="82">
        <v>487</v>
      </c>
      <c r="B49" s="82">
        <v>900</v>
      </c>
      <c r="C49" s="82">
        <v>201</v>
      </c>
      <c r="D49" s="82">
        <v>468</v>
      </c>
      <c r="E49" s="82">
        <v>294</v>
      </c>
      <c r="F49" s="82">
        <v>226</v>
      </c>
    </row>
    <row r="50" spans="1:6">
      <c r="A50" s="82">
        <v>240</v>
      </c>
      <c r="B50" s="82">
        <v>387</v>
      </c>
      <c r="C50" s="82">
        <v>348</v>
      </c>
      <c r="D50" s="82">
        <v>593</v>
      </c>
      <c r="E50" s="82">
        <v>230</v>
      </c>
      <c r="F50" s="82">
        <v>239</v>
      </c>
    </row>
    <row r="51" spans="1:6">
      <c r="A51" s="82">
        <v>580</v>
      </c>
      <c r="B51" s="82">
        <v>155</v>
      </c>
      <c r="C51" s="82">
        <v>187</v>
      </c>
      <c r="D51" s="82">
        <v>329</v>
      </c>
      <c r="E51" s="82">
        <v>350</v>
      </c>
      <c r="F51" s="82">
        <v>75</v>
      </c>
    </row>
    <row r="52" spans="1:6">
      <c r="A52" s="82">
        <v>140</v>
      </c>
      <c r="B52" s="82">
        <v>860</v>
      </c>
      <c r="C52" s="82">
        <v>300</v>
      </c>
      <c r="D52" s="82">
        <v>165</v>
      </c>
      <c r="E52" s="82">
        <v>409</v>
      </c>
      <c r="F52" s="82">
        <v>167</v>
      </c>
    </row>
    <row r="53" spans="1:6">
      <c r="A53" s="82">
        <v>453</v>
      </c>
      <c r="B53" s="82">
        <v>193</v>
      </c>
      <c r="C53" s="82">
        <v>289</v>
      </c>
      <c r="D53" s="82">
        <v>313</v>
      </c>
      <c r="E53" s="82">
        <v>449</v>
      </c>
      <c r="F53" s="82">
        <v>234</v>
      </c>
    </row>
    <row r="54" spans="1:6">
      <c r="A54" s="82">
        <v>340</v>
      </c>
      <c r="B54" s="82">
        <v>479</v>
      </c>
      <c r="C54" s="82">
        <v>340</v>
      </c>
      <c r="D54" s="82">
        <v>326</v>
      </c>
      <c r="E54" s="82">
        <v>629</v>
      </c>
      <c r="F54" s="82">
        <v>63</v>
      </c>
    </row>
    <row r="55" spans="1:6">
      <c r="A55" s="82">
        <v>200</v>
      </c>
      <c r="B55" s="82">
        <v>467</v>
      </c>
      <c r="C55" s="82">
        <v>165</v>
      </c>
      <c r="D55" s="82">
        <v>456</v>
      </c>
      <c r="E55" s="82">
        <v>594</v>
      </c>
      <c r="F55" s="82">
        <v>134</v>
      </c>
    </row>
    <row r="56" spans="1:6">
      <c r="A56" s="82">
        <v>280</v>
      </c>
      <c r="B56" s="82">
        <v>700</v>
      </c>
      <c r="C56" s="82">
        <v>137</v>
      </c>
      <c r="D56" s="82">
        <v>543</v>
      </c>
      <c r="E56" s="82">
        <v>486</v>
      </c>
      <c r="F56" s="82">
        <v>318</v>
      </c>
    </row>
    <row r="57" spans="1:6">
      <c r="A57" s="82">
        <v>607</v>
      </c>
      <c r="B57" s="82">
        <v>775</v>
      </c>
      <c r="C57" s="82">
        <v>274</v>
      </c>
      <c r="D57" s="82">
        <v>187</v>
      </c>
      <c r="E57" s="82">
        <v>313</v>
      </c>
      <c r="F57" s="82">
        <v>172</v>
      </c>
    </row>
    <row r="58" spans="1:6">
      <c r="A58" s="82">
        <v>233</v>
      </c>
      <c r="B58" s="82">
        <v>193</v>
      </c>
      <c r="C58" s="82">
        <v>547</v>
      </c>
      <c r="D58" s="82">
        <v>244</v>
      </c>
      <c r="E58" s="82">
        <v>332</v>
      </c>
      <c r="F58" s="82">
        <v>76</v>
      </c>
    </row>
    <row r="59" spans="1:6">
      <c r="A59" s="82">
        <v>68</v>
      </c>
      <c r="B59" s="82">
        <v>314</v>
      </c>
      <c r="C59" s="82">
        <v>227</v>
      </c>
      <c r="D59" s="82">
        <v>340</v>
      </c>
      <c r="E59" s="82">
        <v>235</v>
      </c>
      <c r="F59" s="82">
        <v>189</v>
      </c>
    </row>
    <row r="60" spans="1:6">
      <c r="A60" s="82">
        <v>293</v>
      </c>
      <c r="B60" s="82">
        <v>180</v>
      </c>
      <c r="C60" s="82">
        <v>356</v>
      </c>
      <c r="D60" s="82">
        <v>447</v>
      </c>
      <c r="E60" s="82">
        <v>287</v>
      </c>
      <c r="F60" s="82">
        <v>251</v>
      </c>
    </row>
    <row r="61" spans="1:6">
      <c r="A61" s="82">
        <v>327</v>
      </c>
      <c r="B61" s="82">
        <v>327</v>
      </c>
      <c r="C61" s="82">
        <v>192</v>
      </c>
      <c r="D61" s="82">
        <v>197</v>
      </c>
      <c r="E61" s="82">
        <v>203</v>
      </c>
      <c r="F61" s="82">
        <v>207</v>
      </c>
    </row>
    <row r="62" spans="1:6">
      <c r="A62" s="82">
        <v>507</v>
      </c>
      <c r="B62" s="82">
        <v>287</v>
      </c>
      <c r="C62" s="82">
        <v>160</v>
      </c>
      <c r="D62" s="82">
        <v>255</v>
      </c>
      <c r="E62" s="82">
        <v>420</v>
      </c>
      <c r="F62" s="82">
        <v>167</v>
      </c>
    </row>
    <row r="63" spans="1:6">
      <c r="A63" s="82">
        <v>260</v>
      </c>
      <c r="B63" s="82">
        <v>284</v>
      </c>
      <c r="C63" s="82">
        <v>301</v>
      </c>
      <c r="D63" s="82">
        <v>489</v>
      </c>
      <c r="E63" s="82">
        <v>341</v>
      </c>
      <c r="F63" s="82">
        <v>200</v>
      </c>
    </row>
    <row r="64" spans="1:6">
      <c r="A64" s="82">
        <v>507</v>
      </c>
      <c r="B64" s="82">
        <v>300</v>
      </c>
      <c r="C64" s="82">
        <v>254</v>
      </c>
      <c r="D64" s="82">
        <v>81</v>
      </c>
      <c r="E64" s="82">
        <v>627</v>
      </c>
      <c r="F64" s="82">
        <v>60</v>
      </c>
    </row>
    <row r="65" spans="1:6">
      <c r="A65" s="82">
        <v>321</v>
      </c>
      <c r="B65" s="82">
        <v>400</v>
      </c>
      <c r="C65" s="82">
        <v>321</v>
      </c>
      <c r="D65" s="82">
        <v>144</v>
      </c>
      <c r="E65" s="82">
        <v>751</v>
      </c>
      <c r="F65" s="82">
        <v>61</v>
      </c>
    </row>
    <row r="66" spans="1:6">
      <c r="A66" s="82">
        <v>173</v>
      </c>
      <c r="B66" s="82">
        <v>347</v>
      </c>
      <c r="C66" s="82">
        <v>174</v>
      </c>
      <c r="D66" s="82">
        <v>181</v>
      </c>
      <c r="E66" s="82">
        <v>281</v>
      </c>
      <c r="F66" s="82">
        <v>160</v>
      </c>
    </row>
    <row r="67" spans="1:6">
      <c r="A67" s="82">
        <v>260</v>
      </c>
      <c r="B67" s="82">
        <v>265</v>
      </c>
      <c r="C67" s="82">
        <v>347</v>
      </c>
      <c r="D67" s="82">
        <v>191</v>
      </c>
      <c r="E67" s="82">
        <v>199</v>
      </c>
      <c r="F67" s="82">
        <v>167</v>
      </c>
    </row>
    <row r="68" spans="1:6">
      <c r="A68" s="82">
        <v>287</v>
      </c>
      <c r="B68" s="82">
        <v>547</v>
      </c>
      <c r="C68" s="82">
        <v>230</v>
      </c>
      <c r="D68" s="82">
        <v>205</v>
      </c>
      <c r="E68" s="82">
        <v>231</v>
      </c>
      <c r="F68" s="82">
        <v>252</v>
      </c>
    </row>
    <row r="69" spans="1:6">
      <c r="A69" s="82">
        <v>388</v>
      </c>
      <c r="B69" s="82">
        <v>240</v>
      </c>
      <c r="C69" s="82">
        <v>555</v>
      </c>
      <c r="D69" s="82">
        <v>438</v>
      </c>
      <c r="E69" s="82">
        <v>309</v>
      </c>
      <c r="F69" s="82">
        <v>84</v>
      </c>
    </row>
    <row r="70" spans="1:6">
      <c r="A70" s="82">
        <v>274</v>
      </c>
      <c r="B70" s="82">
        <v>220</v>
      </c>
      <c r="C70" s="82">
        <v>233</v>
      </c>
      <c r="D70" s="82">
        <v>325</v>
      </c>
      <c r="E70" s="82">
        <v>495</v>
      </c>
      <c r="F70" s="82">
        <v>54</v>
      </c>
    </row>
    <row r="71" spans="1:6">
      <c r="A71" s="82">
        <v>380</v>
      </c>
      <c r="B71" s="82">
        <v>560</v>
      </c>
      <c r="C71" s="82">
        <v>187</v>
      </c>
      <c r="D71" s="82">
        <v>218</v>
      </c>
      <c r="E71" s="82">
        <v>449</v>
      </c>
      <c r="F71" s="82">
        <v>168</v>
      </c>
    </row>
    <row r="72" spans="1:6">
      <c r="A72" s="82">
        <v>267</v>
      </c>
      <c r="B72" s="82">
        <v>292</v>
      </c>
      <c r="C72" s="82">
        <v>181</v>
      </c>
      <c r="D72" s="82">
        <v>443</v>
      </c>
      <c r="E72" s="82">
        <v>477</v>
      </c>
      <c r="F72" s="82">
        <v>220</v>
      </c>
    </row>
    <row r="73" spans="1:6">
      <c r="A73" s="82">
        <v>173</v>
      </c>
      <c r="B73" s="82">
        <v>161</v>
      </c>
      <c r="C73" s="82">
        <v>273</v>
      </c>
      <c r="D73" s="82">
        <v>93</v>
      </c>
      <c r="E73" s="82">
        <v>78</v>
      </c>
      <c r="F73" s="82">
        <v>190</v>
      </c>
    </row>
    <row r="74" spans="1:6">
      <c r="A74" s="82">
        <v>233</v>
      </c>
      <c r="B74" s="82">
        <v>316</v>
      </c>
      <c r="C74" s="82">
        <v>213</v>
      </c>
      <c r="D74" s="82">
        <v>520</v>
      </c>
      <c r="E74" s="82">
        <v>840</v>
      </c>
      <c r="F74" s="82">
        <v>117</v>
      </c>
    </row>
    <row r="75" spans="1:6">
      <c r="A75" s="82">
        <v>140</v>
      </c>
      <c r="B75" s="82">
        <v>424</v>
      </c>
      <c r="C75" s="82">
        <v>201</v>
      </c>
      <c r="D75" s="82">
        <v>362</v>
      </c>
      <c r="E75" s="82">
        <v>161</v>
      </c>
      <c r="F75" s="82">
        <v>233</v>
      </c>
    </row>
    <row r="76" spans="1:6">
      <c r="A76" s="82">
        <v>380</v>
      </c>
      <c r="B76" s="82">
        <v>271</v>
      </c>
      <c r="C76" s="82">
        <v>276</v>
      </c>
      <c r="D76" s="82">
        <v>389</v>
      </c>
      <c r="E76" s="82">
        <v>420</v>
      </c>
      <c r="F76" s="82">
        <v>156</v>
      </c>
    </row>
    <row r="77" spans="1:6">
      <c r="A77" s="82">
        <v>160</v>
      </c>
      <c r="B77" s="82">
        <v>1008.9999999999999</v>
      </c>
      <c r="C77" s="82">
        <v>280</v>
      </c>
      <c r="D77" s="82">
        <v>248</v>
      </c>
      <c r="E77" s="82">
        <v>354</v>
      </c>
      <c r="F77" s="82">
        <v>191</v>
      </c>
    </row>
    <row r="78" spans="1:6">
      <c r="A78" s="82">
        <v>420</v>
      </c>
      <c r="B78" s="82">
        <v>109</v>
      </c>
      <c r="C78" s="82">
        <v>276</v>
      </c>
      <c r="D78" s="82">
        <v>185</v>
      </c>
      <c r="E78" s="82">
        <v>283</v>
      </c>
      <c r="F78" s="82">
        <v>123</v>
      </c>
    </row>
    <row r="79" spans="1:6">
      <c r="A79" s="82">
        <v>347</v>
      </c>
      <c r="B79" s="82">
        <v>325</v>
      </c>
      <c r="C79" s="82">
        <v>258</v>
      </c>
      <c r="D79" s="82">
        <v>191</v>
      </c>
      <c r="E79" s="82">
        <v>314</v>
      </c>
      <c r="F79" s="82">
        <v>140</v>
      </c>
    </row>
    <row r="80" spans="1:6">
      <c r="A80" s="82">
        <v>133</v>
      </c>
      <c r="B80" s="82">
        <v>500</v>
      </c>
      <c r="C80" s="82">
        <v>214</v>
      </c>
      <c r="D80" s="82">
        <v>302</v>
      </c>
      <c r="E80" s="82">
        <v>580</v>
      </c>
      <c r="F80" s="82">
        <v>254</v>
      </c>
    </row>
    <row r="81" spans="1:6">
      <c r="A81" s="82">
        <v>187</v>
      </c>
      <c r="B81" s="82">
        <v>403</v>
      </c>
      <c r="C81" s="82">
        <v>401</v>
      </c>
      <c r="D81" s="82">
        <v>178</v>
      </c>
      <c r="E81" s="82">
        <v>342</v>
      </c>
      <c r="F81" s="82">
        <v>100</v>
      </c>
    </row>
    <row r="82" spans="1:6">
      <c r="A82" s="82">
        <v>193</v>
      </c>
      <c r="B82" s="82">
        <v>403</v>
      </c>
      <c r="C82" s="82">
        <v>211</v>
      </c>
      <c r="D82" s="82">
        <v>501</v>
      </c>
      <c r="E82" s="82">
        <v>161</v>
      </c>
      <c r="F82" s="82">
        <v>271</v>
      </c>
    </row>
    <row r="83" spans="1:6">
      <c r="A83" s="82">
        <v>353</v>
      </c>
      <c r="B83" s="82">
        <v>236</v>
      </c>
      <c r="C83" s="82">
        <v>261</v>
      </c>
      <c r="D83" s="82">
        <v>260</v>
      </c>
      <c r="E83" s="82">
        <v>98</v>
      </c>
      <c r="F83" s="82">
        <v>186</v>
      </c>
    </row>
    <row r="84" spans="1:6">
      <c r="A84" s="82">
        <v>160</v>
      </c>
      <c r="B84" s="82">
        <v>253</v>
      </c>
      <c r="C84" s="82">
        <v>420</v>
      </c>
      <c r="D84" s="82">
        <v>496</v>
      </c>
      <c r="E84" s="82">
        <v>584</v>
      </c>
      <c r="F84" s="82">
        <v>209</v>
      </c>
    </row>
    <row r="85" spans="1:6">
      <c r="A85" s="82">
        <v>180</v>
      </c>
      <c r="B85" s="82">
        <v>645</v>
      </c>
      <c r="C85" s="82">
        <v>90</v>
      </c>
      <c r="D85" s="82">
        <v>126</v>
      </c>
      <c r="E85" s="82">
        <v>451</v>
      </c>
      <c r="F85" s="82">
        <v>201</v>
      </c>
    </row>
    <row r="86" spans="1:6">
      <c r="A86" s="82">
        <v>441</v>
      </c>
      <c r="B86" s="82">
        <v>187</v>
      </c>
      <c r="C86" s="82">
        <v>445</v>
      </c>
      <c r="D86" s="82">
        <v>268</v>
      </c>
      <c r="E86" s="82">
        <v>494</v>
      </c>
      <c r="F86" s="82">
        <v>183</v>
      </c>
    </row>
    <row r="87" spans="1:6">
      <c r="A87" s="82">
        <v>360</v>
      </c>
      <c r="B87" s="82">
        <v>208</v>
      </c>
      <c r="C87" s="82">
        <v>180</v>
      </c>
      <c r="D87" s="82">
        <v>212</v>
      </c>
      <c r="E87" s="82">
        <v>122</v>
      </c>
      <c r="F87" s="82">
        <v>198</v>
      </c>
    </row>
    <row r="88" spans="1:6">
      <c r="A88" s="82">
        <v>240</v>
      </c>
      <c r="B88" s="82">
        <v>406</v>
      </c>
      <c r="C88" s="82">
        <v>220</v>
      </c>
      <c r="D88" s="82">
        <v>227</v>
      </c>
      <c r="E88" s="82">
        <v>228</v>
      </c>
      <c r="F88" s="82">
        <v>72</v>
      </c>
    </row>
    <row r="89" spans="1:6">
      <c r="A89" s="82">
        <v>200</v>
      </c>
      <c r="B89" s="82">
        <v>387</v>
      </c>
      <c r="C89" s="82">
        <v>320</v>
      </c>
      <c r="D89" s="82">
        <v>280</v>
      </c>
      <c r="E89" s="82">
        <v>1161</v>
      </c>
      <c r="F89" s="82">
        <v>175</v>
      </c>
    </row>
    <row r="90" spans="1:6">
      <c r="A90" s="82">
        <v>533</v>
      </c>
      <c r="B90" s="82">
        <v>893</v>
      </c>
      <c r="C90" s="82">
        <v>203</v>
      </c>
      <c r="D90" s="82">
        <v>370</v>
      </c>
      <c r="E90" s="82">
        <v>418</v>
      </c>
      <c r="F90" s="82">
        <v>128</v>
      </c>
    </row>
    <row r="91" spans="1:6">
      <c r="A91" s="82">
        <v>167</v>
      </c>
      <c r="B91" s="82">
        <v>322</v>
      </c>
      <c r="C91" s="82">
        <v>193</v>
      </c>
      <c r="D91" s="82">
        <v>307</v>
      </c>
      <c r="E91" s="82">
        <v>350</v>
      </c>
      <c r="F91" s="82">
        <v>270</v>
      </c>
    </row>
    <row r="92" spans="1:6">
      <c r="A92" s="82">
        <v>500</v>
      </c>
      <c r="B92" s="82">
        <v>444</v>
      </c>
      <c r="C92" s="82">
        <v>215</v>
      </c>
      <c r="D92" s="82">
        <v>291</v>
      </c>
      <c r="E92" s="82">
        <v>147</v>
      </c>
      <c r="F92" s="82">
        <v>285</v>
      </c>
    </row>
    <row r="93" spans="1:6">
      <c r="A93" s="82">
        <v>201</v>
      </c>
      <c r="B93" s="82">
        <v>207</v>
      </c>
      <c r="C93" s="82">
        <v>218</v>
      </c>
      <c r="D93" s="82">
        <v>426</v>
      </c>
      <c r="E93" s="82">
        <v>157</v>
      </c>
      <c r="F93" s="82">
        <v>189</v>
      </c>
    </row>
    <row r="94" spans="1:6">
      <c r="A94" s="82">
        <v>174</v>
      </c>
      <c r="B94" s="82">
        <v>273</v>
      </c>
      <c r="C94" s="82">
        <v>307</v>
      </c>
      <c r="D94" s="82">
        <v>150</v>
      </c>
      <c r="E94" s="82">
        <v>350</v>
      </c>
      <c r="F94" s="82">
        <v>168</v>
      </c>
    </row>
    <row r="95" spans="1:6">
      <c r="A95" s="82">
        <v>414</v>
      </c>
      <c r="B95" s="82">
        <v>311</v>
      </c>
      <c r="C95" s="82">
        <v>259</v>
      </c>
      <c r="D95" s="82">
        <v>160</v>
      </c>
      <c r="E95" s="82">
        <v>241</v>
      </c>
      <c r="F95" s="82">
        <v>144</v>
      </c>
    </row>
    <row r="96" spans="1:6">
      <c r="A96" s="82">
        <v>140</v>
      </c>
      <c r="B96" s="82">
        <v>507</v>
      </c>
      <c r="C96" s="82">
        <v>193</v>
      </c>
      <c r="D96" s="82">
        <v>186</v>
      </c>
      <c r="E96" s="82">
        <v>524</v>
      </c>
      <c r="F96" s="82">
        <v>203</v>
      </c>
    </row>
    <row r="97" spans="1:6">
      <c r="A97" s="82">
        <v>260</v>
      </c>
      <c r="B97" s="82">
        <v>639</v>
      </c>
      <c r="C97" s="82">
        <v>512</v>
      </c>
      <c r="D97" s="82">
        <v>376</v>
      </c>
      <c r="E97" s="82">
        <v>159</v>
      </c>
      <c r="F97" s="82">
        <v>107</v>
      </c>
    </row>
    <row r="98" spans="1:6">
      <c r="A98" s="82">
        <v>247</v>
      </c>
      <c r="B98" s="82">
        <v>396</v>
      </c>
      <c r="C98" s="82">
        <v>137</v>
      </c>
      <c r="D98" s="82">
        <v>521</v>
      </c>
      <c r="E98" s="82">
        <v>326</v>
      </c>
      <c r="F98" s="82">
        <v>200</v>
      </c>
    </row>
    <row r="99" spans="1:6">
      <c r="A99" s="82">
        <v>467</v>
      </c>
      <c r="B99" s="82">
        <v>340</v>
      </c>
      <c r="C99" s="82">
        <v>239</v>
      </c>
      <c r="D99" s="82">
        <v>343</v>
      </c>
      <c r="E99" s="82">
        <v>473</v>
      </c>
      <c r="F99" s="82">
        <v>147</v>
      </c>
    </row>
    <row r="100" spans="1:6">
      <c r="A100" s="82">
        <v>122</v>
      </c>
      <c r="B100" s="82">
        <v>420</v>
      </c>
      <c r="C100" s="82">
        <v>278</v>
      </c>
      <c r="D100" s="82">
        <v>240</v>
      </c>
      <c r="E100" s="82">
        <v>345</v>
      </c>
      <c r="F100" s="82">
        <v>170</v>
      </c>
    </row>
    <row r="101" spans="1:6">
      <c r="A101" s="82">
        <v>180</v>
      </c>
      <c r="B101" s="82">
        <v>261</v>
      </c>
      <c r="C101" s="82">
        <v>260</v>
      </c>
      <c r="D101" s="82">
        <v>275</v>
      </c>
      <c r="E101" s="82">
        <v>204</v>
      </c>
      <c r="F101" s="82">
        <v>94</v>
      </c>
    </row>
    <row r="102" spans="1:6">
      <c r="A102" s="82">
        <v>327</v>
      </c>
      <c r="B102" s="82">
        <v>962</v>
      </c>
      <c r="C102" s="82">
        <v>259</v>
      </c>
      <c r="D102" s="82">
        <v>304</v>
      </c>
      <c r="E102" s="82">
        <v>302</v>
      </c>
      <c r="F102" s="82">
        <v>126</v>
      </c>
    </row>
    <row r="104" spans="1:6">
      <c r="A104" s="22">
        <f>AVERAGE(A4:A102)</f>
        <v>280.17318181818183</v>
      </c>
      <c r="B104" s="22">
        <f t="shared" ref="B104:F104" si="0">AVERAGE(B4:B102)</f>
        <v>389.42087878787879</v>
      </c>
      <c r="C104" s="22">
        <f t="shared" si="0"/>
        <v>267.49056565656565</v>
      </c>
      <c r="D104" s="22">
        <f t="shared" si="0"/>
        <v>284.55434343434342</v>
      </c>
      <c r="E104" s="22">
        <f t="shared" si="0"/>
        <v>377.50906060606059</v>
      </c>
      <c r="F104" s="22">
        <f t="shared" si="0"/>
        <v>168.66906060606061</v>
      </c>
    </row>
  </sheetData>
  <mergeCells count="2">
    <mergeCell ref="A2:C2"/>
    <mergeCell ref="D2:F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150" zoomScaleNormal="150" zoomScalePageLayoutView="150" workbookViewId="0"/>
  </sheetViews>
  <sheetFormatPr baseColWidth="10" defaultColWidth="10.83203125" defaultRowHeight="15" x14ac:dyDescent="0"/>
  <cols>
    <col min="1" max="1" width="10.83203125" style="5"/>
    <col min="2" max="2" width="15.1640625" style="5" customWidth="1"/>
    <col min="3" max="13" width="10.83203125" style="5"/>
    <col min="14" max="14" width="12.1640625" style="5" bestFit="1" customWidth="1"/>
    <col min="15" max="16384" width="10.83203125" style="5"/>
  </cols>
  <sheetData>
    <row r="1" spans="1:14" s="12" customFormat="1">
      <c r="A1" s="12" t="s">
        <v>272</v>
      </c>
    </row>
    <row r="2" spans="1:14" s="7" customFormat="1">
      <c r="A2" s="92" t="s">
        <v>121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4" s="7" customFormat="1">
      <c r="A3" s="89" t="s">
        <v>118</v>
      </c>
      <c r="B3" s="89"/>
      <c r="C3" s="6" t="s">
        <v>122</v>
      </c>
      <c r="D3" s="6" t="s">
        <v>123</v>
      </c>
      <c r="E3" s="6" t="s">
        <v>124</v>
      </c>
      <c r="F3" s="6" t="s">
        <v>125</v>
      </c>
      <c r="G3" s="6" t="s">
        <v>126</v>
      </c>
      <c r="H3" s="6" t="s">
        <v>127</v>
      </c>
      <c r="I3" s="6" t="s">
        <v>128</v>
      </c>
      <c r="J3" s="6" t="s">
        <v>129</v>
      </c>
      <c r="K3" s="10" t="s">
        <v>119</v>
      </c>
      <c r="L3" s="10" t="s">
        <v>120</v>
      </c>
    </row>
    <row r="4" spans="1:14" s="7" customFormat="1">
      <c r="A4" s="89" t="s">
        <v>3</v>
      </c>
      <c r="B4" s="7" t="s">
        <v>115</v>
      </c>
      <c r="C4" s="17">
        <v>274.40000000000003</v>
      </c>
      <c r="D4" s="17">
        <v>196</v>
      </c>
      <c r="E4" s="17">
        <v>245.00000000000003</v>
      </c>
      <c r="F4" s="17">
        <v>235.20000000000002</v>
      </c>
      <c r="G4" s="17">
        <v>225.4</v>
      </c>
      <c r="H4" s="17">
        <v>205.8</v>
      </c>
      <c r="I4" s="17">
        <v>225.4</v>
      </c>
      <c r="J4" s="17">
        <v>235.20000000000002</v>
      </c>
      <c r="K4" s="18">
        <f>AVERAGE(C4:J4)</f>
        <v>230.30000000000004</v>
      </c>
      <c r="L4" s="18">
        <f>STDEV(C4:J4)</f>
        <v>24.004999479275156</v>
      </c>
    </row>
    <row r="5" spans="1:14" s="7" customFormat="1">
      <c r="A5" s="89"/>
      <c r="B5" s="7" t="s">
        <v>116</v>
      </c>
      <c r="C5" s="17">
        <v>264.60000000000002</v>
      </c>
      <c r="D5" s="17">
        <v>245.00000000000003</v>
      </c>
      <c r="E5" s="17">
        <v>303.8</v>
      </c>
      <c r="F5" s="17">
        <v>343</v>
      </c>
      <c r="G5" s="17">
        <v>313.60000000000002</v>
      </c>
      <c r="H5" s="17">
        <v>294</v>
      </c>
      <c r="I5" s="17">
        <v>362.6</v>
      </c>
      <c r="J5" s="17">
        <v>333.20000000000005</v>
      </c>
      <c r="K5" s="18">
        <f t="shared" ref="K5:K9" si="0">AVERAGE(C5:J5)</f>
        <v>307.47500000000002</v>
      </c>
      <c r="L5" s="18">
        <f t="shared" ref="L5:L8" si="1">STDEV(C5:J5)</f>
        <v>39.526763085281736</v>
      </c>
    </row>
    <row r="6" spans="1:14" s="7" customFormat="1">
      <c r="A6" s="89"/>
      <c r="B6" s="7" t="s">
        <v>117</v>
      </c>
      <c r="C6" s="17">
        <v>205.8</v>
      </c>
      <c r="D6" s="17">
        <v>235.20000000000002</v>
      </c>
      <c r="E6" s="17">
        <v>205.8</v>
      </c>
      <c r="F6" s="17">
        <v>245.00000000000003</v>
      </c>
      <c r="G6" s="17">
        <v>186.20000000000002</v>
      </c>
      <c r="H6" s="17">
        <v>176.4</v>
      </c>
      <c r="I6" s="17">
        <v>127.4</v>
      </c>
      <c r="J6" s="17">
        <v>127.4</v>
      </c>
      <c r="K6" s="18">
        <f t="shared" si="0"/>
        <v>188.65000000000003</v>
      </c>
      <c r="L6" s="18">
        <f t="shared" si="1"/>
        <v>44.061093949197456</v>
      </c>
    </row>
    <row r="7" spans="1:14" s="7" customFormat="1">
      <c r="A7" s="89" t="s">
        <v>1</v>
      </c>
      <c r="B7" s="7" t="s">
        <v>115</v>
      </c>
      <c r="C7" s="17">
        <v>235.20000000000002</v>
      </c>
      <c r="D7" s="17">
        <v>215.60000000000002</v>
      </c>
      <c r="E7" s="17">
        <v>186.20000000000002</v>
      </c>
      <c r="F7" s="17">
        <v>245.00000000000003</v>
      </c>
      <c r="G7" s="17">
        <v>264.60000000000002</v>
      </c>
      <c r="H7" s="17">
        <v>196</v>
      </c>
      <c r="I7" s="17">
        <v>284.20000000000005</v>
      </c>
      <c r="J7" s="17">
        <v>313.60000000000002</v>
      </c>
      <c r="K7" s="18">
        <f t="shared" si="0"/>
        <v>242.55</v>
      </c>
      <c r="L7" s="18">
        <f t="shared" si="1"/>
        <v>43.748599977599405</v>
      </c>
    </row>
    <row r="8" spans="1:14" s="7" customFormat="1">
      <c r="A8" s="89"/>
      <c r="B8" s="7" t="s">
        <v>116</v>
      </c>
      <c r="C8" s="17">
        <v>303.8</v>
      </c>
      <c r="D8" s="17">
        <v>225.4</v>
      </c>
      <c r="E8" s="17">
        <v>352.8</v>
      </c>
      <c r="F8" s="17">
        <v>313.60000000000002</v>
      </c>
      <c r="G8" s="17">
        <v>284.20000000000005</v>
      </c>
      <c r="H8" s="17">
        <v>303.8</v>
      </c>
      <c r="I8" s="17">
        <v>382.20000000000005</v>
      </c>
      <c r="J8" s="17">
        <v>401.8</v>
      </c>
      <c r="K8" s="18">
        <f t="shared" si="0"/>
        <v>320.95000000000005</v>
      </c>
      <c r="L8" s="18">
        <f t="shared" si="1"/>
        <v>56.60053003285374</v>
      </c>
    </row>
    <row r="9" spans="1:14" s="7" customFormat="1">
      <c r="A9" s="89"/>
      <c r="B9" s="7" t="s">
        <v>117</v>
      </c>
      <c r="C9" s="17">
        <v>107.80000000000001</v>
      </c>
      <c r="D9" s="17">
        <v>127.4</v>
      </c>
      <c r="E9" s="17">
        <v>176.4</v>
      </c>
      <c r="F9" s="17">
        <v>225.4</v>
      </c>
      <c r="G9" s="17">
        <v>117.60000000000001</v>
      </c>
      <c r="H9" s="17">
        <v>176.4</v>
      </c>
      <c r="I9" s="17">
        <v>235.20000000000002</v>
      </c>
      <c r="J9" s="17">
        <v>137.20000000000002</v>
      </c>
      <c r="K9" s="18">
        <f t="shared" si="0"/>
        <v>162.92500000000001</v>
      </c>
      <c r="L9" s="18">
        <f>STDEV(C9:J9)</f>
        <v>48.560529239290588</v>
      </c>
    </row>
    <row r="10" spans="1:14" s="7" customFormat="1"/>
    <row r="11" spans="1:14" s="7" customFormat="1">
      <c r="A11" s="92" t="s">
        <v>130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</row>
    <row r="12" spans="1:14" s="7" customFormat="1">
      <c r="A12" s="89" t="s">
        <v>118</v>
      </c>
      <c r="B12" s="89"/>
      <c r="C12" s="6" t="s">
        <v>122</v>
      </c>
      <c r="D12" s="6" t="s">
        <v>123</v>
      </c>
      <c r="E12" s="6" t="s">
        <v>124</v>
      </c>
      <c r="F12" s="6" t="s">
        <v>125</v>
      </c>
      <c r="G12" s="6" t="s">
        <v>126</v>
      </c>
      <c r="H12" s="6" t="s">
        <v>127</v>
      </c>
      <c r="I12" s="6" t="s">
        <v>128</v>
      </c>
      <c r="J12" s="6" t="s">
        <v>129</v>
      </c>
      <c r="K12" s="10" t="s">
        <v>119</v>
      </c>
      <c r="L12" s="10" t="s">
        <v>120</v>
      </c>
      <c r="M12" s="6" t="s">
        <v>143</v>
      </c>
      <c r="N12" s="6" t="s">
        <v>144</v>
      </c>
    </row>
    <row r="13" spans="1:14" s="7" customFormat="1">
      <c r="A13" s="89" t="s">
        <v>3</v>
      </c>
      <c r="B13" s="7" t="s">
        <v>115</v>
      </c>
      <c r="C13" s="19">
        <f>C4/2000*100</f>
        <v>13.720000000000002</v>
      </c>
      <c r="D13" s="19">
        <f t="shared" ref="D13:J13" si="2">D4/2000*100</f>
        <v>9.8000000000000007</v>
      </c>
      <c r="E13" s="19">
        <f t="shared" si="2"/>
        <v>12.250000000000002</v>
      </c>
      <c r="F13" s="19">
        <f t="shared" si="2"/>
        <v>11.760000000000002</v>
      </c>
      <c r="G13" s="19">
        <f t="shared" si="2"/>
        <v>11.270000000000001</v>
      </c>
      <c r="H13" s="19">
        <f t="shared" si="2"/>
        <v>10.290000000000001</v>
      </c>
      <c r="I13" s="19">
        <f t="shared" si="2"/>
        <v>11.270000000000001</v>
      </c>
      <c r="J13" s="19">
        <f t="shared" si="2"/>
        <v>11.760000000000002</v>
      </c>
      <c r="K13" s="18">
        <f>AVERAGE(C13:J13)</f>
        <v>11.515000000000001</v>
      </c>
      <c r="L13" s="18">
        <f>STDEV(C13:J13)</f>
        <v>1.2002499739637578</v>
      </c>
    </row>
    <row r="14" spans="1:14" s="7" customFormat="1">
      <c r="A14" s="89"/>
      <c r="B14" s="7" t="s">
        <v>116</v>
      </c>
      <c r="C14" s="19">
        <f t="shared" ref="C14:J14" si="3">C5/2000*100</f>
        <v>13.23</v>
      </c>
      <c r="D14" s="19">
        <f t="shared" si="3"/>
        <v>12.250000000000002</v>
      </c>
      <c r="E14" s="19">
        <f t="shared" si="3"/>
        <v>15.190000000000001</v>
      </c>
      <c r="F14" s="19">
        <f t="shared" si="3"/>
        <v>17.150000000000002</v>
      </c>
      <c r="G14" s="19">
        <f t="shared" si="3"/>
        <v>15.680000000000001</v>
      </c>
      <c r="H14" s="19">
        <f t="shared" si="3"/>
        <v>14.7</v>
      </c>
      <c r="I14" s="19">
        <f t="shared" si="3"/>
        <v>18.130000000000003</v>
      </c>
      <c r="J14" s="19">
        <f t="shared" si="3"/>
        <v>16.660000000000004</v>
      </c>
      <c r="K14" s="18">
        <f t="shared" ref="K14:K18" si="4">AVERAGE(C14:J14)</f>
        <v>15.373750000000001</v>
      </c>
      <c r="L14" s="18">
        <f t="shared" ref="L14:L18" si="5">STDEV(C14:J14)</f>
        <v>1.9763381542640965</v>
      </c>
      <c r="M14" s="7">
        <f>FTEST(C13:J13,C14:J14)</f>
        <v>0.21156673228919931</v>
      </c>
      <c r="N14" s="7">
        <f>TTEST(C13:J13,C14:J14,2,2)</f>
        <v>3.2843659976807585E-4</v>
      </c>
    </row>
    <row r="15" spans="1:14" s="7" customFormat="1">
      <c r="A15" s="89"/>
      <c r="B15" s="7" t="s">
        <v>117</v>
      </c>
      <c r="C15" s="19">
        <f t="shared" ref="C15:J15" si="6">C6/2000*100</f>
        <v>10.290000000000001</v>
      </c>
      <c r="D15" s="19">
        <f t="shared" si="6"/>
        <v>11.760000000000002</v>
      </c>
      <c r="E15" s="19">
        <f t="shared" si="6"/>
        <v>10.290000000000001</v>
      </c>
      <c r="F15" s="19">
        <f t="shared" si="6"/>
        <v>12.250000000000002</v>
      </c>
      <c r="G15" s="19">
        <f t="shared" si="6"/>
        <v>9.31</v>
      </c>
      <c r="H15" s="19">
        <f t="shared" si="6"/>
        <v>8.82</v>
      </c>
      <c r="I15" s="19">
        <f t="shared" si="6"/>
        <v>6.370000000000001</v>
      </c>
      <c r="J15" s="19">
        <f t="shared" si="6"/>
        <v>6.370000000000001</v>
      </c>
      <c r="K15" s="18">
        <f t="shared" si="4"/>
        <v>9.432500000000001</v>
      </c>
      <c r="L15" s="18">
        <f t="shared" si="5"/>
        <v>2.2030546974598706</v>
      </c>
      <c r="M15" s="7">
        <f>FTEST(C14:J14,C15:J15)</f>
        <v>0.78176684197582991</v>
      </c>
      <c r="N15" s="7">
        <f>TTEST(C14:J14,C15:J15,2,2)</f>
        <v>5.7037747952318146E-5</v>
      </c>
    </row>
    <row r="16" spans="1:14" s="7" customFormat="1">
      <c r="A16" s="89" t="s">
        <v>1</v>
      </c>
      <c r="B16" s="7" t="s">
        <v>115</v>
      </c>
      <c r="C16" s="19">
        <f t="shared" ref="C16:J16" si="7">C7/2000*100</f>
        <v>11.760000000000002</v>
      </c>
      <c r="D16" s="19">
        <f t="shared" si="7"/>
        <v>10.780000000000001</v>
      </c>
      <c r="E16" s="19">
        <f t="shared" si="7"/>
        <v>9.31</v>
      </c>
      <c r="F16" s="19">
        <f t="shared" si="7"/>
        <v>12.250000000000002</v>
      </c>
      <c r="G16" s="19">
        <f t="shared" si="7"/>
        <v>13.23</v>
      </c>
      <c r="H16" s="19">
        <f t="shared" si="7"/>
        <v>9.8000000000000007</v>
      </c>
      <c r="I16" s="19">
        <f t="shared" si="7"/>
        <v>14.210000000000003</v>
      </c>
      <c r="J16" s="19">
        <f t="shared" si="7"/>
        <v>15.680000000000001</v>
      </c>
      <c r="K16" s="18">
        <f t="shared" si="4"/>
        <v>12.127500000000001</v>
      </c>
      <c r="L16" s="18">
        <f t="shared" si="5"/>
        <v>2.1874299988799657</v>
      </c>
    </row>
    <row r="17" spans="1:14" s="7" customFormat="1">
      <c r="A17" s="89"/>
      <c r="B17" s="7" t="s">
        <v>116</v>
      </c>
      <c r="C17" s="19">
        <f t="shared" ref="C17:J17" si="8">C8/2000*100</f>
        <v>15.190000000000001</v>
      </c>
      <c r="D17" s="19">
        <f t="shared" si="8"/>
        <v>11.270000000000001</v>
      </c>
      <c r="E17" s="19">
        <f t="shared" si="8"/>
        <v>17.64</v>
      </c>
      <c r="F17" s="19">
        <f t="shared" si="8"/>
        <v>15.680000000000001</v>
      </c>
      <c r="G17" s="19">
        <f t="shared" si="8"/>
        <v>14.210000000000003</v>
      </c>
      <c r="H17" s="19">
        <f t="shared" si="8"/>
        <v>15.190000000000001</v>
      </c>
      <c r="I17" s="19">
        <f t="shared" si="8"/>
        <v>19.110000000000003</v>
      </c>
      <c r="J17" s="19">
        <f t="shared" si="8"/>
        <v>20.09</v>
      </c>
      <c r="K17" s="18">
        <f t="shared" si="4"/>
        <v>16.047499999999999</v>
      </c>
      <c r="L17" s="18">
        <f t="shared" si="5"/>
        <v>2.8300265016427053</v>
      </c>
      <c r="M17" s="7">
        <f>FTEST(C16:J16,C17:J17)</f>
        <v>0.51300836876670808</v>
      </c>
      <c r="N17" s="7">
        <f>TTEST(C16:J16,C17:J17,2,2)</f>
        <v>7.8359579452656931E-3</v>
      </c>
    </row>
    <row r="18" spans="1:14" s="7" customFormat="1">
      <c r="A18" s="89"/>
      <c r="B18" s="7" t="s">
        <v>117</v>
      </c>
      <c r="C18" s="19">
        <f t="shared" ref="C18:J18" si="9">C9/2000*100</f>
        <v>5.3900000000000006</v>
      </c>
      <c r="D18" s="19">
        <f t="shared" si="9"/>
        <v>6.370000000000001</v>
      </c>
      <c r="E18" s="19">
        <f t="shared" si="9"/>
        <v>8.82</v>
      </c>
      <c r="F18" s="19">
        <f t="shared" si="9"/>
        <v>11.270000000000001</v>
      </c>
      <c r="G18" s="19">
        <f t="shared" si="9"/>
        <v>5.8800000000000008</v>
      </c>
      <c r="H18" s="19">
        <f t="shared" si="9"/>
        <v>8.82</v>
      </c>
      <c r="I18" s="19">
        <f t="shared" si="9"/>
        <v>11.760000000000002</v>
      </c>
      <c r="J18" s="19">
        <f t="shared" si="9"/>
        <v>6.8600000000000012</v>
      </c>
      <c r="K18" s="18">
        <f t="shared" si="4"/>
        <v>8.1462500000000002</v>
      </c>
      <c r="L18" s="18">
        <f t="shared" si="5"/>
        <v>2.4280264619645306</v>
      </c>
      <c r="M18" s="7">
        <f>FTEST(C17:J17,C18:J18)</f>
        <v>0.69621023898457002</v>
      </c>
      <c r="N18" s="7">
        <f>TTEST(C17:J17,C18:J18,2,2)</f>
        <v>3.2925555176426553E-5</v>
      </c>
    </row>
    <row r="19" spans="1:14" s="7" customFormat="1"/>
    <row r="20" spans="1:14" s="7" customFormat="1">
      <c r="M20" s="7" t="s">
        <v>293</v>
      </c>
    </row>
    <row r="21" spans="1:14">
      <c r="M21" s="78" t="s">
        <v>143</v>
      </c>
      <c r="N21" s="78" t="s">
        <v>144</v>
      </c>
    </row>
    <row r="22" spans="1:14">
      <c r="L22" s="5" t="s">
        <v>116</v>
      </c>
      <c r="M22" s="7">
        <f>FTEST(C14:J14,C17:J17)</f>
        <v>0.36414100388083548</v>
      </c>
      <c r="N22" s="7">
        <f>TTEST(C14:J14,C17:J17,2,2)</f>
        <v>0.58960261621751031</v>
      </c>
    </row>
    <row r="23" spans="1:14">
      <c r="M23" s="7"/>
      <c r="N23" s="7"/>
    </row>
    <row r="24" spans="1:14">
      <c r="M24" s="7"/>
      <c r="N24" s="7"/>
    </row>
  </sheetData>
  <mergeCells count="8">
    <mergeCell ref="A2:L2"/>
    <mergeCell ref="A11:L11"/>
    <mergeCell ref="A12:B12"/>
    <mergeCell ref="A13:A15"/>
    <mergeCell ref="A16:A18"/>
    <mergeCell ref="A4:A6"/>
    <mergeCell ref="A7:A9"/>
    <mergeCell ref="A3:B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150" zoomScaleNormal="150" zoomScalePageLayoutView="150" workbookViewId="0"/>
  </sheetViews>
  <sheetFormatPr baseColWidth="10" defaultColWidth="8.83203125" defaultRowHeight="15" x14ac:dyDescent="0"/>
  <cols>
    <col min="1" max="1" width="17.6640625" style="75" customWidth="1"/>
    <col min="2" max="2" width="8.83203125" style="75"/>
    <col min="3" max="3" width="10.6640625" style="75" customWidth="1"/>
    <col min="4" max="4" width="8.83203125" style="75"/>
    <col min="5" max="5" width="11.1640625" style="75" bestFit="1" customWidth="1"/>
    <col min="6" max="16384" width="8.83203125" style="75"/>
  </cols>
  <sheetData>
    <row r="1" spans="1:5">
      <c r="A1" s="77" t="s">
        <v>273</v>
      </c>
    </row>
    <row r="3" spans="1:5">
      <c r="A3" s="75" t="s">
        <v>258</v>
      </c>
    </row>
    <row r="4" spans="1:5">
      <c r="A4" s="75" t="s">
        <v>259</v>
      </c>
      <c r="B4" s="75" t="s">
        <v>260</v>
      </c>
      <c r="C4" s="75" t="s">
        <v>261</v>
      </c>
    </row>
    <row r="5" spans="1:5">
      <c r="A5" s="75">
        <v>0</v>
      </c>
      <c r="B5" s="75">
        <v>4.9700000000000001E-2</v>
      </c>
      <c r="C5" s="75">
        <v>0</v>
      </c>
    </row>
    <row r="6" spans="1:5">
      <c r="A6" s="75">
        <v>31.3</v>
      </c>
      <c r="B6" s="75">
        <v>6.3799999999999996E-2</v>
      </c>
      <c r="C6" s="75">
        <v>1.4099999999999994E-2</v>
      </c>
    </row>
    <row r="7" spans="1:5">
      <c r="A7" s="75">
        <v>62.5</v>
      </c>
      <c r="B7" s="75">
        <v>8.3500000000000005E-2</v>
      </c>
      <c r="C7" s="75">
        <v>3.3800000000000004E-2</v>
      </c>
    </row>
    <row r="8" spans="1:5">
      <c r="A8" s="75">
        <v>125</v>
      </c>
      <c r="B8" s="75">
        <v>0.1193</v>
      </c>
      <c r="C8" s="75">
        <v>6.9599999999999995E-2</v>
      </c>
    </row>
    <row r="9" spans="1:5">
      <c r="A9" s="75">
        <v>250</v>
      </c>
      <c r="B9" s="75">
        <v>0.183</v>
      </c>
      <c r="C9" s="75">
        <v>0.1333</v>
      </c>
    </row>
    <row r="10" spans="1:5">
      <c r="A10" s="75">
        <v>500</v>
      </c>
      <c r="B10" s="75">
        <v>0.37540000000000001</v>
      </c>
      <c r="C10" s="75">
        <v>0.32569999999999999</v>
      </c>
    </row>
    <row r="11" spans="1:5">
      <c r="A11" s="75">
        <v>1000</v>
      </c>
      <c r="B11" s="75">
        <v>0.83620000000000005</v>
      </c>
      <c r="C11" s="75">
        <v>0.78650000000000009</v>
      </c>
    </row>
    <row r="12" spans="1:5">
      <c r="A12" s="75">
        <v>2000</v>
      </c>
      <c r="B12" s="75">
        <v>1.6645000000000001</v>
      </c>
      <c r="C12" s="75">
        <v>1.6148</v>
      </c>
    </row>
    <row r="14" spans="1:5">
      <c r="B14" s="75" t="s">
        <v>262</v>
      </c>
      <c r="C14" s="75" t="s">
        <v>261</v>
      </c>
      <c r="D14" s="75" t="s">
        <v>263</v>
      </c>
      <c r="E14" s="75" t="s">
        <v>264</v>
      </c>
    </row>
    <row r="15" spans="1:5">
      <c r="A15" s="93" t="s">
        <v>265</v>
      </c>
      <c r="B15" s="75">
        <v>0.1198</v>
      </c>
      <c r="C15" s="75">
        <v>7.0099999999999996E-2</v>
      </c>
      <c r="D15" s="75">
        <v>128.62499999999997</v>
      </c>
      <c r="E15" s="75">
        <v>3215.6249999999991</v>
      </c>
    </row>
    <row r="16" spans="1:5">
      <c r="A16" s="93"/>
      <c r="B16" s="75">
        <v>0.12280000000000001</v>
      </c>
      <c r="C16" s="75">
        <v>7.3099999999999998E-2</v>
      </c>
      <c r="D16" s="75">
        <v>132.375</v>
      </c>
      <c r="E16" s="75">
        <v>3309.375</v>
      </c>
    </row>
    <row r="17" spans="1:5">
      <c r="A17" s="93"/>
      <c r="B17" s="75">
        <v>0.1166</v>
      </c>
      <c r="C17" s="75">
        <v>6.6899999999999987E-2</v>
      </c>
      <c r="D17" s="75">
        <v>124.62499999999997</v>
      </c>
      <c r="E17" s="75">
        <v>3115.6249999999991</v>
      </c>
    </row>
    <row r="18" spans="1:5">
      <c r="A18" s="93"/>
      <c r="B18" s="75">
        <v>0.13039999999999999</v>
      </c>
      <c r="C18" s="75">
        <v>8.0699999999999994E-2</v>
      </c>
      <c r="D18" s="75">
        <v>141.87499999999997</v>
      </c>
      <c r="E18" s="75">
        <v>3546.8749999999991</v>
      </c>
    </row>
    <row r="19" spans="1:5">
      <c r="A19" s="93" t="s">
        <v>266</v>
      </c>
      <c r="B19" s="75">
        <v>5.0500000000000003E-2</v>
      </c>
      <c r="C19" s="75">
        <v>8.000000000000021E-4</v>
      </c>
      <c r="D19" s="75">
        <v>42.000000000000007</v>
      </c>
      <c r="E19" s="75">
        <v>1050.0000000000002</v>
      </c>
    </row>
    <row r="20" spans="1:5">
      <c r="A20" s="93"/>
      <c r="B20" s="75">
        <v>5.9900000000000002E-2</v>
      </c>
      <c r="C20" s="75">
        <v>1.0200000000000001E-2</v>
      </c>
      <c r="D20" s="75">
        <v>53.75</v>
      </c>
      <c r="E20" s="75">
        <v>1343.75</v>
      </c>
    </row>
    <row r="21" spans="1:5">
      <c r="A21" s="93"/>
      <c r="B21" s="75">
        <v>4.9000000000000002E-2</v>
      </c>
      <c r="C21" s="75">
        <v>-6.9999999999999923E-4</v>
      </c>
      <c r="D21" s="75">
        <v>40.125</v>
      </c>
      <c r="E21" s="75">
        <v>1003.125</v>
      </c>
    </row>
    <row r="22" spans="1:5">
      <c r="A22" s="93"/>
      <c r="B22" s="75">
        <v>5.1499999999999997E-2</v>
      </c>
      <c r="C22" s="75">
        <v>1.799999999999996E-3</v>
      </c>
      <c r="D22" s="75">
        <v>43.249999999999993</v>
      </c>
      <c r="E22" s="75">
        <v>1081.2499999999998</v>
      </c>
    </row>
    <row r="23" spans="1:5">
      <c r="D23" s="75" t="s">
        <v>143</v>
      </c>
      <c r="E23" s="75">
        <f>FTEST(E15:E18,E19:E22)</f>
        <v>0.76491797041688958</v>
      </c>
    </row>
    <row r="24" spans="1:5">
      <c r="D24" s="75" t="s">
        <v>144</v>
      </c>
      <c r="E24" s="75">
        <f>TTEST(E15:E18,E19:E22,2,2)</f>
        <v>1.7865969120606395E-6</v>
      </c>
    </row>
  </sheetData>
  <mergeCells count="2">
    <mergeCell ref="A15:A18"/>
    <mergeCell ref="A19:A2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150" zoomScaleNormal="150" zoomScalePageLayoutView="150" workbookViewId="0">
      <selection sqref="A1:J1"/>
    </sheetView>
  </sheetViews>
  <sheetFormatPr baseColWidth="10" defaultColWidth="10.83203125" defaultRowHeight="15" x14ac:dyDescent="0"/>
  <cols>
    <col min="1" max="1" width="65.6640625" style="7" bestFit="1" customWidth="1"/>
    <col min="2" max="2" width="5.6640625" style="7" bestFit="1" customWidth="1"/>
    <col min="3" max="3" width="12.1640625" style="7" bestFit="1" customWidth="1"/>
    <col min="4" max="4" width="18.83203125" style="7" bestFit="1" customWidth="1"/>
    <col min="5" max="5" width="5.6640625" style="7" bestFit="1" customWidth="1"/>
    <col min="6" max="6" width="12.1640625" style="7" bestFit="1" customWidth="1"/>
    <col min="7" max="7" width="18.83203125" style="7" bestFit="1" customWidth="1"/>
    <col min="8" max="8" width="5.6640625" style="7" bestFit="1" customWidth="1"/>
    <col min="9" max="9" width="12.1640625" style="7" bestFit="1" customWidth="1"/>
    <col min="10" max="10" width="18.83203125" style="7" bestFit="1" customWidth="1"/>
    <col min="11" max="16384" width="10.83203125" style="7"/>
  </cols>
  <sheetData>
    <row r="1" spans="1:10">
      <c r="A1" s="86" t="s">
        <v>218</v>
      </c>
      <c r="B1" s="86"/>
      <c r="C1" s="86"/>
      <c r="D1" s="86"/>
      <c r="E1" s="86"/>
      <c r="F1" s="86"/>
      <c r="G1" s="86"/>
      <c r="H1" s="86"/>
      <c r="I1" s="86"/>
      <c r="J1" s="86"/>
    </row>
    <row r="2" spans="1:10">
      <c r="B2" s="94" t="s">
        <v>132</v>
      </c>
      <c r="C2" s="94"/>
      <c r="D2" s="94"/>
      <c r="E2" s="94" t="s">
        <v>3</v>
      </c>
      <c r="F2" s="94"/>
      <c r="G2" s="94"/>
      <c r="H2" s="94" t="s">
        <v>4</v>
      </c>
      <c r="I2" s="94"/>
      <c r="J2" s="94"/>
    </row>
    <row r="3" spans="1:10" ht="18">
      <c r="A3" s="7" t="s">
        <v>131</v>
      </c>
      <c r="B3" s="10" t="s">
        <v>59</v>
      </c>
      <c r="C3" s="10" t="s">
        <v>140</v>
      </c>
      <c r="D3" s="23" t="s">
        <v>147</v>
      </c>
      <c r="E3" s="10" t="s">
        <v>59</v>
      </c>
      <c r="F3" s="10" t="s">
        <v>140</v>
      </c>
      <c r="G3" s="23" t="s">
        <v>147</v>
      </c>
      <c r="H3" s="10" t="s">
        <v>59</v>
      </c>
      <c r="I3" s="10" t="s">
        <v>140</v>
      </c>
      <c r="J3" s="23" t="s">
        <v>147</v>
      </c>
    </row>
    <row r="4" spans="1:10">
      <c r="A4" s="7" t="s">
        <v>133</v>
      </c>
      <c r="B4" s="8">
        <v>1.5327641999999999</v>
      </c>
      <c r="C4" s="8">
        <v>2.2988506000000001E-3</v>
      </c>
      <c r="D4" s="18">
        <f>-LOG10(C4)</f>
        <v>2.6384892521773979</v>
      </c>
      <c r="E4" s="8">
        <v>1.4383641</v>
      </c>
      <c r="F4" s="8">
        <v>1.2725345000000001E-2</v>
      </c>
      <c r="G4" s="18">
        <f t="shared" ref="G4:G10" si="0">-LOG10(F4)</f>
        <v>1.8953304345656494</v>
      </c>
      <c r="H4" s="8">
        <v>1.2050487000000001</v>
      </c>
      <c r="I4" s="8">
        <v>0.11806256</v>
      </c>
      <c r="J4" s="18">
        <f t="shared" ref="J4:J10" si="1">-LOG10(I4)</f>
        <v>0.92788780402334659</v>
      </c>
    </row>
    <row r="5" spans="1:10">
      <c r="A5" s="7" t="s">
        <v>134</v>
      </c>
      <c r="B5" s="8">
        <v>1.7951984000000001</v>
      </c>
      <c r="C5" s="8">
        <v>4.7281323999999996E-3</v>
      </c>
      <c r="D5" s="18">
        <f t="shared" ref="D5:D10" si="2">-LOG10(C5)</f>
        <v>2.3253103705818954</v>
      </c>
      <c r="E5" s="8">
        <v>1.3678398000000001</v>
      </c>
      <c r="F5" s="8">
        <v>1.0060361999999999E-3</v>
      </c>
      <c r="G5" s="18">
        <f t="shared" si="0"/>
        <v>2.9973863918671784</v>
      </c>
      <c r="H5" s="8">
        <v>1.1945409</v>
      </c>
      <c r="I5" s="8">
        <v>7.0000000000000007E-2</v>
      </c>
      <c r="J5" s="18">
        <f t="shared" si="1"/>
        <v>1.1549019599857431</v>
      </c>
    </row>
    <row r="6" spans="1:10">
      <c r="A6" s="7" t="s">
        <v>135</v>
      </c>
      <c r="B6" s="8">
        <v>1.8398371</v>
      </c>
      <c r="C6" s="8">
        <v>8.6393089999999995E-3</v>
      </c>
      <c r="D6" s="18">
        <f t="shared" si="2"/>
        <v>2.0635209924155582</v>
      </c>
      <c r="E6" s="8">
        <v>1.4366376999999999</v>
      </c>
      <c r="F6" s="8">
        <v>4.9194386E-2</v>
      </c>
      <c r="G6" s="18">
        <f t="shared" si="0"/>
        <v>1.3080844555321152</v>
      </c>
      <c r="H6" s="8">
        <v>1.2273163</v>
      </c>
      <c r="I6" s="8">
        <v>0.16152263</v>
      </c>
      <c r="J6" s="18">
        <f t="shared" si="1"/>
        <v>0.79176662258603403</v>
      </c>
    </row>
    <row r="7" spans="1:10">
      <c r="A7" s="7" t="s">
        <v>136</v>
      </c>
      <c r="B7" s="8">
        <v>1.4587722000000001</v>
      </c>
      <c r="C7" s="8">
        <v>1.1538461599999999E-2</v>
      </c>
      <c r="D7" s="18">
        <f t="shared" si="2"/>
        <v>1.9378520909349184</v>
      </c>
      <c r="E7" s="8">
        <v>1.3931800000000001</v>
      </c>
      <c r="F7" s="8">
        <v>4.7937569999999999E-2</v>
      </c>
      <c r="G7" s="18">
        <f t="shared" si="0"/>
        <v>1.3193239845355429</v>
      </c>
      <c r="H7" s="8">
        <v>1.1546426999999999</v>
      </c>
      <c r="I7" s="8">
        <v>0.24845996000000001</v>
      </c>
      <c r="J7" s="18">
        <f t="shared" si="1"/>
        <v>0.6047435890317947</v>
      </c>
    </row>
    <row r="8" spans="1:10">
      <c r="A8" s="7" t="s">
        <v>137</v>
      </c>
      <c r="B8" s="8">
        <v>1.4418006000000001</v>
      </c>
      <c r="C8" s="8">
        <v>1.1659193E-2</v>
      </c>
      <c r="D8" s="18">
        <f t="shared" si="2"/>
        <v>1.9333315085629255</v>
      </c>
      <c r="E8" s="8">
        <v>1.5612063</v>
      </c>
      <c r="F8" s="8">
        <v>1.0482180000000001E-3</v>
      </c>
      <c r="G8" s="18">
        <f t="shared" si="0"/>
        <v>2.9795483868643409</v>
      </c>
      <c r="H8" s="8">
        <v>1.2461177999999999</v>
      </c>
      <c r="I8" s="8">
        <v>6.7336686000000007E-2</v>
      </c>
      <c r="J8" s="18">
        <f t="shared" si="1"/>
        <v>1.1717482613861407</v>
      </c>
    </row>
    <row r="9" spans="1:10">
      <c r="A9" s="7" t="s">
        <v>138</v>
      </c>
      <c r="B9" s="8">
        <v>1.3450947</v>
      </c>
      <c r="C9" s="8">
        <v>1.2954545E-2</v>
      </c>
      <c r="D9" s="18">
        <f t="shared" si="2"/>
        <v>1.8875778360520992</v>
      </c>
      <c r="E9" s="8">
        <v>1.5029801</v>
      </c>
      <c r="F9" s="8">
        <v>2.1141648999999998E-3</v>
      </c>
      <c r="G9" s="18">
        <f t="shared" si="0"/>
        <v>2.674861141736689</v>
      </c>
      <c r="H9" s="8">
        <v>1.0864255</v>
      </c>
      <c r="I9" s="8">
        <v>0.32932934000000003</v>
      </c>
      <c r="J9" s="18">
        <f t="shared" si="1"/>
        <v>0.48236957620433896</v>
      </c>
    </row>
    <row r="10" spans="1:10">
      <c r="A10" s="7" t="s">
        <v>139</v>
      </c>
      <c r="B10" s="8">
        <v>1.7463701</v>
      </c>
      <c r="C10" s="8">
        <v>2.1226414999999998E-2</v>
      </c>
      <c r="D10" s="18">
        <f t="shared" si="2"/>
        <v>1.6731233490836055</v>
      </c>
      <c r="E10" s="8">
        <v>1.3773983999999999</v>
      </c>
      <c r="F10" s="8">
        <v>1.6393442000000001E-2</v>
      </c>
      <c r="G10" s="18">
        <f t="shared" si="0"/>
        <v>1.7853298515139577</v>
      </c>
      <c r="H10" s="8">
        <v>1.0965798</v>
      </c>
      <c r="I10" s="8">
        <v>0.24099999999999999</v>
      </c>
      <c r="J10" s="18">
        <f t="shared" si="1"/>
        <v>0.61798295742513165</v>
      </c>
    </row>
  </sheetData>
  <mergeCells count="4">
    <mergeCell ref="H2:J2"/>
    <mergeCell ref="E2:G2"/>
    <mergeCell ref="B2:D2"/>
    <mergeCell ref="A1:J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25.33203125" style="2" customWidth="1"/>
    <col min="4" max="4" width="18.1640625" style="2" customWidth="1"/>
    <col min="5" max="9" width="8.83203125" style="2"/>
    <col min="10" max="10" width="12.1640625" style="2" bestFit="1" customWidth="1"/>
    <col min="11" max="16384" width="8.83203125" style="2"/>
  </cols>
  <sheetData>
    <row r="1" spans="1:8">
      <c r="A1" s="47" t="s">
        <v>274</v>
      </c>
    </row>
    <row r="2" spans="1:8">
      <c r="A2" s="96" t="s">
        <v>303</v>
      </c>
      <c r="B2" s="96"/>
      <c r="C2" s="96"/>
      <c r="D2" s="96"/>
      <c r="E2" s="96"/>
    </row>
    <row r="3" spans="1:8">
      <c r="A3" s="97" t="s">
        <v>212</v>
      </c>
      <c r="B3" s="97"/>
      <c r="C3" s="97"/>
      <c r="D3" s="97"/>
      <c r="E3" s="97"/>
    </row>
    <row r="4" spans="1:8">
      <c r="A4" s="52" t="s">
        <v>237</v>
      </c>
      <c r="B4" s="52" t="s">
        <v>235</v>
      </c>
      <c r="C4" s="2" t="s">
        <v>202</v>
      </c>
      <c r="D4" s="2" t="s">
        <v>164</v>
      </c>
      <c r="F4" s="2" t="s">
        <v>7</v>
      </c>
      <c r="G4" s="2" t="s">
        <v>23</v>
      </c>
    </row>
    <row r="5" spans="1:8">
      <c r="A5" s="95">
        <v>1</v>
      </c>
      <c r="B5" s="52">
        <v>1</v>
      </c>
      <c r="C5" s="2">
        <v>440</v>
      </c>
      <c r="D5" s="2">
        <v>480</v>
      </c>
      <c r="E5" s="2">
        <f t="shared" ref="E5:E7" si="0">C5/D5</f>
        <v>0.91666666666666663</v>
      </c>
      <c r="F5" s="2">
        <f>100*E5</f>
        <v>91.666666666666657</v>
      </c>
      <c r="G5" s="85">
        <f>AVERAGE(F5:F7)</f>
        <v>92.614185331576621</v>
      </c>
      <c r="H5" s="60"/>
    </row>
    <row r="6" spans="1:8">
      <c r="A6" s="95"/>
      <c r="B6" s="52">
        <v>2</v>
      </c>
      <c r="C6" s="2">
        <v>405</v>
      </c>
      <c r="D6" s="2">
        <v>440</v>
      </c>
      <c r="E6" s="2">
        <f t="shared" si="0"/>
        <v>0.92045454545454541</v>
      </c>
      <c r="F6" s="2">
        <f t="shared" ref="F6:F13" si="1">100*E6</f>
        <v>92.045454545454547</v>
      </c>
      <c r="G6" s="85"/>
      <c r="H6" s="60"/>
    </row>
    <row r="7" spans="1:8">
      <c r="A7" s="95"/>
      <c r="B7" s="52">
        <v>3</v>
      </c>
      <c r="C7" s="2">
        <v>433</v>
      </c>
      <c r="D7" s="2">
        <v>460</v>
      </c>
      <c r="E7" s="2">
        <f t="shared" si="0"/>
        <v>0.94130434782608696</v>
      </c>
      <c r="F7" s="2">
        <f t="shared" si="1"/>
        <v>94.130434782608702</v>
      </c>
      <c r="G7" s="85"/>
      <c r="H7" s="60"/>
    </row>
    <row r="8" spans="1:8">
      <c r="A8" s="95">
        <v>2</v>
      </c>
      <c r="B8" s="52">
        <v>1</v>
      </c>
      <c r="C8" s="2">
        <v>366</v>
      </c>
      <c r="D8" s="2">
        <v>420</v>
      </c>
      <c r="E8" s="2">
        <f>C8/D8</f>
        <v>0.87142857142857144</v>
      </c>
      <c r="F8" s="2">
        <f t="shared" si="1"/>
        <v>87.142857142857139</v>
      </c>
      <c r="G8" s="85">
        <f>AVERAGE(F8:F10)</f>
        <v>90.131241016941161</v>
      </c>
      <c r="H8" s="60"/>
    </row>
    <row r="9" spans="1:8">
      <c r="A9" s="95"/>
      <c r="B9" s="52">
        <v>2</v>
      </c>
      <c r="C9" s="2">
        <v>624</v>
      </c>
      <c r="D9" s="2">
        <v>688</v>
      </c>
      <c r="E9" s="2">
        <f t="shared" ref="E9:E13" si="2">C9/D9</f>
        <v>0.90697674418604646</v>
      </c>
      <c r="F9" s="2">
        <f t="shared" si="1"/>
        <v>90.697674418604649</v>
      </c>
      <c r="G9" s="85"/>
      <c r="H9" s="60"/>
    </row>
    <row r="10" spans="1:8">
      <c r="A10" s="95"/>
      <c r="B10" s="52">
        <v>3</v>
      </c>
      <c r="C10" s="2">
        <v>522</v>
      </c>
      <c r="D10" s="2">
        <v>564</v>
      </c>
      <c r="E10" s="2">
        <f t="shared" si="2"/>
        <v>0.92553191489361697</v>
      </c>
      <c r="F10" s="2">
        <f t="shared" si="1"/>
        <v>92.553191489361694</v>
      </c>
      <c r="G10" s="85"/>
      <c r="H10" s="60"/>
    </row>
    <row r="11" spans="1:8">
      <c r="A11" s="95">
        <v>3</v>
      </c>
      <c r="B11" s="52">
        <v>1</v>
      </c>
      <c r="C11" s="2">
        <v>590</v>
      </c>
      <c r="D11" s="2">
        <v>640</v>
      </c>
      <c r="E11" s="2">
        <f t="shared" si="2"/>
        <v>0.921875</v>
      </c>
      <c r="F11" s="2">
        <f t="shared" si="1"/>
        <v>92.1875</v>
      </c>
      <c r="G11" s="85">
        <f>AVERAGE(F11:F13)</f>
        <v>91.850720253220786</v>
      </c>
      <c r="H11" s="60"/>
    </row>
    <row r="12" spans="1:8">
      <c r="A12" s="95"/>
      <c r="B12" s="52">
        <v>2</v>
      </c>
      <c r="C12" s="2">
        <v>653</v>
      </c>
      <c r="D12" s="2">
        <v>716</v>
      </c>
      <c r="E12" s="2">
        <f t="shared" si="2"/>
        <v>0.91201117318435754</v>
      </c>
      <c r="F12" s="2">
        <f t="shared" si="1"/>
        <v>91.201117318435749</v>
      </c>
      <c r="G12" s="85"/>
      <c r="H12" s="60"/>
    </row>
    <row r="13" spans="1:8">
      <c r="A13" s="95"/>
      <c r="B13" s="52">
        <v>3</v>
      </c>
      <c r="C13" s="2">
        <v>541</v>
      </c>
      <c r="D13" s="2">
        <v>587</v>
      </c>
      <c r="E13" s="2">
        <f t="shared" si="2"/>
        <v>0.92163543441226581</v>
      </c>
      <c r="F13" s="2">
        <f t="shared" si="1"/>
        <v>92.163543441226579</v>
      </c>
      <c r="G13" s="85"/>
      <c r="H13" s="60"/>
    </row>
    <row r="14" spans="1:8">
      <c r="F14" s="2" t="s">
        <v>23</v>
      </c>
      <c r="G14" s="2">
        <f>AVERAGE(G5:G13)</f>
        <v>91.532048867246189</v>
      </c>
    </row>
    <row r="15" spans="1:8">
      <c r="F15" s="2" t="s">
        <v>158</v>
      </c>
      <c r="G15" s="2">
        <f>STDEV(G5:G13)</f>
        <v>1.2717769877515346</v>
      </c>
    </row>
    <row r="17" spans="1:13">
      <c r="A17" s="96" t="s">
        <v>304</v>
      </c>
      <c r="B17" s="96"/>
      <c r="C17" s="96"/>
      <c r="D17" s="96"/>
      <c r="E17" s="96"/>
      <c r="I17" s="62" t="s">
        <v>305</v>
      </c>
      <c r="J17" s="62"/>
      <c r="K17" s="62"/>
      <c r="L17" s="62"/>
      <c r="M17" s="62"/>
    </row>
    <row r="18" spans="1:13">
      <c r="A18" s="97" t="s">
        <v>212</v>
      </c>
      <c r="B18" s="97"/>
      <c r="C18" s="97"/>
      <c r="D18" s="97"/>
      <c r="E18" s="97"/>
      <c r="I18" s="83" t="s">
        <v>143</v>
      </c>
      <c r="J18" s="83" t="s">
        <v>144</v>
      </c>
    </row>
    <row r="19" spans="1:13">
      <c r="A19" s="52" t="s">
        <v>237</v>
      </c>
      <c r="B19" s="52" t="s">
        <v>235</v>
      </c>
      <c r="C19" s="2" t="s">
        <v>202</v>
      </c>
      <c r="D19" s="2" t="s">
        <v>164</v>
      </c>
      <c r="F19" s="2" t="s">
        <v>7</v>
      </c>
      <c r="G19" s="2" t="s">
        <v>23</v>
      </c>
      <c r="I19" s="7">
        <f>FTEST(G20:G28,G5:G13)</f>
        <v>0.63794902118117891</v>
      </c>
      <c r="J19" s="7">
        <f>TTEST(G20:G28,G5:G13,2,2)</f>
        <v>8.4156364275343954E-8</v>
      </c>
    </row>
    <row r="20" spans="1:13">
      <c r="A20" s="95">
        <v>1</v>
      </c>
      <c r="B20" s="52">
        <v>1</v>
      </c>
      <c r="C20" s="2">
        <v>20</v>
      </c>
      <c r="D20" s="2">
        <v>168</v>
      </c>
      <c r="E20" s="2">
        <f t="shared" ref="E20:E28" si="3">C20/D20</f>
        <v>0.11904761904761904</v>
      </c>
      <c r="F20" s="2">
        <f>100*E20</f>
        <v>11.904761904761903</v>
      </c>
      <c r="G20" s="85">
        <f>AVERAGE(F20:F22)</f>
        <v>10.736844263976046</v>
      </c>
    </row>
    <row r="21" spans="1:13">
      <c r="A21" s="95"/>
      <c r="B21" s="52">
        <v>2</v>
      </c>
      <c r="C21" s="2">
        <v>19</v>
      </c>
      <c r="D21" s="2">
        <v>172</v>
      </c>
      <c r="E21" s="2">
        <f t="shared" si="3"/>
        <v>0.11046511627906977</v>
      </c>
      <c r="F21" s="2">
        <f>100*E21</f>
        <v>11.046511627906977</v>
      </c>
      <c r="G21" s="85"/>
    </row>
    <row r="22" spans="1:13">
      <c r="A22" s="95"/>
      <c r="B22" s="52">
        <v>3</v>
      </c>
      <c r="C22" s="2">
        <v>15</v>
      </c>
      <c r="D22" s="2">
        <v>162</v>
      </c>
      <c r="E22" s="2">
        <f t="shared" si="3"/>
        <v>9.2592592592592587E-2</v>
      </c>
      <c r="F22" s="2">
        <f t="shared" ref="F22:F28" si="4">100*E22</f>
        <v>9.2592592592592595</v>
      </c>
      <c r="G22" s="85"/>
    </row>
    <row r="23" spans="1:13">
      <c r="A23" s="95">
        <v>2</v>
      </c>
      <c r="B23" s="52">
        <v>1</v>
      </c>
      <c r="C23" s="2">
        <v>13</v>
      </c>
      <c r="D23" s="2">
        <v>144</v>
      </c>
      <c r="E23" s="2">
        <f t="shared" si="3"/>
        <v>9.0277777777777776E-2</v>
      </c>
      <c r="F23" s="2">
        <f t="shared" si="4"/>
        <v>9.0277777777777768</v>
      </c>
      <c r="G23" s="85">
        <f>AVERAGE(F23:F25)</f>
        <v>9.0253523939964619</v>
      </c>
    </row>
    <row r="24" spans="1:13">
      <c r="A24" s="95"/>
      <c r="B24" s="52">
        <v>2</v>
      </c>
      <c r="C24" s="2">
        <v>13</v>
      </c>
      <c r="D24" s="2">
        <v>165</v>
      </c>
      <c r="E24" s="2">
        <f t="shared" si="3"/>
        <v>7.8787878787878782E-2</v>
      </c>
      <c r="F24" s="2">
        <f t="shared" si="4"/>
        <v>7.878787878787878</v>
      </c>
      <c r="G24" s="85"/>
    </row>
    <row r="25" spans="1:13">
      <c r="A25" s="95"/>
      <c r="B25" s="52">
        <v>3</v>
      </c>
      <c r="C25" s="2">
        <v>18</v>
      </c>
      <c r="D25" s="2">
        <v>177</v>
      </c>
      <c r="E25" s="2">
        <f t="shared" si="3"/>
        <v>0.10169491525423729</v>
      </c>
      <c r="F25" s="2">
        <f t="shared" si="4"/>
        <v>10.16949152542373</v>
      </c>
      <c r="G25" s="85"/>
    </row>
    <row r="26" spans="1:13">
      <c r="A26" s="95">
        <v>3</v>
      </c>
      <c r="B26" s="52">
        <v>1</v>
      </c>
      <c r="C26" s="2">
        <v>14</v>
      </c>
      <c r="D26" s="2">
        <v>159</v>
      </c>
      <c r="E26" s="2">
        <f t="shared" si="3"/>
        <v>8.8050314465408799E-2</v>
      </c>
      <c r="F26" s="2">
        <f t="shared" si="4"/>
        <v>8.8050314465408803</v>
      </c>
      <c r="G26" s="85">
        <f>AVERAGE(F26:F28)</f>
        <v>9.6058464213089163</v>
      </c>
    </row>
    <row r="27" spans="1:13">
      <c r="A27" s="95"/>
      <c r="B27" s="52">
        <v>2</v>
      </c>
      <c r="C27" s="2">
        <v>16</v>
      </c>
      <c r="D27" s="2">
        <v>156</v>
      </c>
      <c r="E27" s="2">
        <f t="shared" si="3"/>
        <v>0.10256410256410256</v>
      </c>
      <c r="F27" s="2">
        <f t="shared" si="4"/>
        <v>10.256410256410255</v>
      </c>
      <c r="G27" s="85"/>
    </row>
    <row r="28" spans="1:13">
      <c r="A28" s="95"/>
      <c r="B28" s="52">
        <v>3</v>
      </c>
      <c r="C28" s="2">
        <v>16</v>
      </c>
      <c r="D28" s="2">
        <v>164</v>
      </c>
      <c r="E28" s="2">
        <f t="shared" si="3"/>
        <v>9.7560975609756101E-2</v>
      </c>
      <c r="F28" s="2">
        <f t="shared" si="4"/>
        <v>9.7560975609756095</v>
      </c>
      <c r="G28" s="85"/>
    </row>
    <row r="29" spans="1:13">
      <c r="F29" s="2" t="s">
        <v>23</v>
      </c>
      <c r="G29" s="2">
        <f>AVERAGE(G20:G28)</f>
        <v>9.7893476930938093</v>
      </c>
    </row>
    <row r="30" spans="1:13">
      <c r="F30" s="2" t="s">
        <v>158</v>
      </c>
      <c r="G30" s="2">
        <f>STDEV(G20:G28)</f>
        <v>0.87037672464948068</v>
      </c>
    </row>
  </sheetData>
  <mergeCells count="16">
    <mergeCell ref="G5:G7"/>
    <mergeCell ref="G8:G10"/>
    <mergeCell ref="G11:G13"/>
    <mergeCell ref="A18:E18"/>
    <mergeCell ref="A17:E17"/>
    <mergeCell ref="A2:E2"/>
    <mergeCell ref="A3:E3"/>
    <mergeCell ref="A5:A7"/>
    <mergeCell ref="A8:A10"/>
    <mergeCell ref="A11:A13"/>
    <mergeCell ref="G20:G22"/>
    <mergeCell ref="G23:G25"/>
    <mergeCell ref="G26:G28"/>
    <mergeCell ref="A20:A22"/>
    <mergeCell ref="A23:A25"/>
    <mergeCell ref="A26:A2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23" style="2" customWidth="1"/>
    <col min="4" max="4" width="16.6640625" style="2" customWidth="1"/>
    <col min="5" max="9" width="8.83203125" style="2"/>
    <col min="10" max="10" width="12.1640625" style="2" bestFit="1" customWidth="1"/>
    <col min="11" max="16384" width="8.83203125" style="2"/>
  </cols>
  <sheetData>
    <row r="1" spans="1:15">
      <c r="A1" s="47" t="s">
        <v>275</v>
      </c>
    </row>
    <row r="3" spans="1:15">
      <c r="A3" s="98" t="s">
        <v>240</v>
      </c>
      <c r="B3" s="98"/>
      <c r="C3" s="98"/>
    </row>
    <row r="4" spans="1:15">
      <c r="A4" s="52" t="s">
        <v>236</v>
      </c>
      <c r="B4" s="52" t="s">
        <v>235</v>
      </c>
      <c r="C4" s="2" t="s">
        <v>213</v>
      </c>
      <c r="D4" s="2" t="s">
        <v>174</v>
      </c>
      <c r="F4" s="2" t="s">
        <v>7</v>
      </c>
      <c r="G4" s="2" t="s">
        <v>23</v>
      </c>
    </row>
    <row r="5" spans="1:15">
      <c r="A5" s="95">
        <v>1</v>
      </c>
      <c r="B5" s="52">
        <v>1</v>
      </c>
      <c r="C5" s="2">
        <v>76</v>
      </c>
      <c r="D5" s="2">
        <v>150</v>
      </c>
      <c r="E5" s="2">
        <f>C5/D5</f>
        <v>0.50666666666666671</v>
      </c>
      <c r="F5" s="2">
        <f>100*E5</f>
        <v>50.666666666666671</v>
      </c>
      <c r="G5" s="85">
        <f>AVERAGE(F5:F7)</f>
        <v>44.394771241830064</v>
      </c>
    </row>
    <row r="6" spans="1:15">
      <c r="A6" s="95"/>
      <c r="B6" s="52">
        <v>2</v>
      </c>
      <c r="C6" s="2">
        <v>48</v>
      </c>
      <c r="D6" s="2">
        <v>125</v>
      </c>
      <c r="E6" s="2">
        <f t="shared" ref="E6:E13" si="0">C6/D6</f>
        <v>0.38400000000000001</v>
      </c>
      <c r="F6" s="2">
        <f t="shared" ref="F6:F13" si="1">100*E6</f>
        <v>38.4</v>
      </c>
      <c r="G6" s="85"/>
    </row>
    <row r="7" spans="1:15">
      <c r="A7" s="95"/>
      <c r="B7" s="52">
        <v>3</v>
      </c>
      <c r="C7" s="2">
        <v>60</v>
      </c>
      <c r="D7" s="2">
        <v>136</v>
      </c>
      <c r="E7" s="2">
        <f t="shared" si="0"/>
        <v>0.44117647058823528</v>
      </c>
      <c r="F7" s="2">
        <f t="shared" si="1"/>
        <v>44.117647058823529</v>
      </c>
      <c r="G7" s="85"/>
      <c r="I7" s="62"/>
      <c r="J7" s="62"/>
      <c r="K7" s="62"/>
      <c r="L7" s="62"/>
      <c r="M7" s="62"/>
    </row>
    <row r="8" spans="1:15">
      <c r="A8" s="95">
        <v>2</v>
      </c>
      <c r="B8" s="52">
        <v>1</v>
      </c>
      <c r="C8" s="2">
        <v>62</v>
      </c>
      <c r="D8" s="2">
        <v>139</v>
      </c>
      <c r="E8" s="2">
        <f t="shared" si="0"/>
        <v>0.4460431654676259</v>
      </c>
      <c r="F8" s="2">
        <f t="shared" si="1"/>
        <v>44.60431654676259</v>
      </c>
      <c r="G8" s="85">
        <f>AVERAGE(F8:F10)</f>
        <v>43.866463479462737</v>
      </c>
      <c r="I8" s="60"/>
      <c r="J8" s="60"/>
      <c r="K8" s="60"/>
      <c r="L8" s="60"/>
      <c r="M8" s="60"/>
    </row>
    <row r="9" spans="1:15">
      <c r="A9" s="95"/>
      <c r="B9" s="52">
        <v>2</v>
      </c>
      <c r="C9" s="2">
        <v>64</v>
      </c>
      <c r="D9" s="2">
        <v>145</v>
      </c>
      <c r="E9" s="2">
        <f t="shared" si="0"/>
        <v>0.44137931034482758</v>
      </c>
      <c r="F9" s="2">
        <f t="shared" si="1"/>
        <v>44.137931034482762</v>
      </c>
      <c r="G9" s="85"/>
      <c r="I9" s="52"/>
      <c r="J9" s="52"/>
    </row>
    <row r="10" spans="1:15">
      <c r="A10" s="95"/>
      <c r="B10" s="52">
        <v>3</v>
      </c>
      <c r="C10" s="2">
        <v>66</v>
      </c>
      <c r="D10" s="2">
        <v>154</v>
      </c>
      <c r="E10" s="2">
        <f t="shared" si="0"/>
        <v>0.42857142857142855</v>
      </c>
      <c r="F10" s="2">
        <f t="shared" si="1"/>
        <v>42.857142857142854</v>
      </c>
      <c r="G10" s="85"/>
      <c r="I10" s="61"/>
      <c r="J10" s="52"/>
      <c r="O10" s="60"/>
    </row>
    <row r="11" spans="1:15">
      <c r="A11" s="95">
        <v>3</v>
      </c>
      <c r="B11" s="52">
        <v>1</v>
      </c>
      <c r="C11" s="2">
        <v>70</v>
      </c>
      <c r="D11" s="2">
        <v>158</v>
      </c>
      <c r="E11" s="2">
        <f t="shared" si="0"/>
        <v>0.44303797468354428</v>
      </c>
      <c r="F11" s="2">
        <f t="shared" si="1"/>
        <v>44.303797468354425</v>
      </c>
      <c r="G11" s="85">
        <f>AVERAGE(F11:F13)</f>
        <v>42.307837340280692</v>
      </c>
      <c r="I11" s="61"/>
      <c r="J11" s="52"/>
      <c r="O11" s="60"/>
    </row>
    <row r="12" spans="1:15">
      <c r="A12" s="95"/>
      <c r="B12" s="52">
        <v>2</v>
      </c>
      <c r="C12" s="2">
        <v>65</v>
      </c>
      <c r="D12" s="2">
        <v>153</v>
      </c>
      <c r="E12" s="2">
        <f t="shared" si="0"/>
        <v>0.42483660130718953</v>
      </c>
      <c r="F12" s="2">
        <f t="shared" si="1"/>
        <v>42.483660130718953</v>
      </c>
      <c r="G12" s="85"/>
      <c r="I12" s="61"/>
      <c r="J12" s="52"/>
      <c r="O12" s="60"/>
    </row>
    <row r="13" spans="1:15">
      <c r="A13" s="95"/>
      <c r="B13" s="52">
        <v>3</v>
      </c>
      <c r="C13" s="2">
        <v>59</v>
      </c>
      <c r="D13" s="2">
        <v>147</v>
      </c>
      <c r="E13" s="2">
        <f t="shared" si="0"/>
        <v>0.40136054421768708</v>
      </c>
      <c r="F13" s="2">
        <f t="shared" si="1"/>
        <v>40.136054421768705</v>
      </c>
      <c r="G13" s="85"/>
      <c r="I13" s="61"/>
      <c r="J13" s="52"/>
      <c r="O13" s="60"/>
    </row>
    <row r="14" spans="1:15">
      <c r="F14" s="2" t="s">
        <v>23</v>
      </c>
      <c r="G14" s="2">
        <f>AVERAGE(G5:G13)</f>
        <v>43.523024020524495</v>
      </c>
      <c r="I14" s="61"/>
      <c r="J14" s="52"/>
      <c r="O14" s="60"/>
    </row>
    <row r="15" spans="1:15">
      <c r="F15" s="2" t="s">
        <v>158</v>
      </c>
      <c r="G15" s="2">
        <f>STDEV(G5:G13)</f>
        <v>1.0850282364186954</v>
      </c>
      <c r="I15" s="61"/>
      <c r="J15" s="52"/>
      <c r="O15" s="60"/>
    </row>
    <row r="16" spans="1:15">
      <c r="I16" s="61"/>
      <c r="J16" s="52"/>
      <c r="O16" s="60"/>
    </row>
    <row r="17" spans="1:15" ht="16">
      <c r="A17" s="98" t="s">
        <v>241</v>
      </c>
      <c r="B17" s="98"/>
      <c r="C17" s="98"/>
      <c r="I17" s="59" t="s">
        <v>308</v>
      </c>
      <c r="O17" s="60"/>
    </row>
    <row r="18" spans="1:15">
      <c r="A18" s="52" t="s">
        <v>236</v>
      </c>
      <c r="B18" s="52" t="s">
        <v>235</v>
      </c>
      <c r="C18" s="2" t="s">
        <v>213</v>
      </c>
      <c r="D18" s="2" t="s">
        <v>174</v>
      </c>
      <c r="F18" s="2" t="s">
        <v>7</v>
      </c>
      <c r="G18" s="2" t="s">
        <v>23</v>
      </c>
      <c r="I18" s="83" t="s">
        <v>143</v>
      </c>
      <c r="J18" s="83" t="s">
        <v>144</v>
      </c>
      <c r="O18" s="60"/>
    </row>
    <row r="19" spans="1:15">
      <c r="A19" s="95">
        <v>1</v>
      </c>
      <c r="B19" s="52">
        <v>1</v>
      </c>
      <c r="C19" s="2">
        <v>30</v>
      </c>
      <c r="D19" s="2">
        <v>303</v>
      </c>
      <c r="E19" s="2">
        <f>C19/D19</f>
        <v>9.9009900990099015E-2</v>
      </c>
      <c r="F19" s="2">
        <f t="shared" ref="F19:F27" si="2">100*E19</f>
        <v>9.9009900990099009</v>
      </c>
      <c r="G19" s="85">
        <f>AVERAGE(F19:F21)</f>
        <v>9.9944137270869948</v>
      </c>
      <c r="I19" s="7">
        <f>FTEST(G19:G27,G5:G13)</f>
        <v>0.6893236655667464</v>
      </c>
      <c r="J19" s="7">
        <f>TTEST(G19:G27,G5:G13,2,2)</f>
        <v>1.5427590760807988E-6</v>
      </c>
    </row>
    <row r="20" spans="1:15">
      <c r="A20" s="95"/>
      <c r="B20" s="52">
        <v>2</v>
      </c>
      <c r="C20" s="2">
        <v>32</v>
      </c>
      <c r="D20" s="2">
        <v>300</v>
      </c>
      <c r="E20" s="2">
        <f t="shared" ref="E20:E27" si="3">C20/D20</f>
        <v>0.10666666666666667</v>
      </c>
      <c r="F20" s="2">
        <f t="shared" si="2"/>
        <v>10.666666666666668</v>
      </c>
      <c r="G20" s="85"/>
    </row>
    <row r="21" spans="1:15">
      <c r="A21" s="95"/>
      <c r="B21" s="52">
        <v>3</v>
      </c>
      <c r="C21" s="2">
        <v>29</v>
      </c>
      <c r="D21" s="2">
        <v>308</v>
      </c>
      <c r="E21" s="2">
        <f t="shared" si="3"/>
        <v>9.4155844155844159E-2</v>
      </c>
      <c r="F21" s="2">
        <f t="shared" si="2"/>
        <v>9.4155844155844157</v>
      </c>
      <c r="G21" s="85"/>
    </row>
    <row r="22" spans="1:15">
      <c r="A22" s="95">
        <v>2</v>
      </c>
      <c r="B22" s="52">
        <v>1</v>
      </c>
      <c r="C22" s="2">
        <v>24</v>
      </c>
      <c r="D22" s="2">
        <v>324</v>
      </c>
      <c r="E22" s="2">
        <f t="shared" si="3"/>
        <v>7.407407407407407E-2</v>
      </c>
      <c r="F22" s="2">
        <f t="shared" si="2"/>
        <v>7.4074074074074066</v>
      </c>
      <c r="G22" s="85">
        <f>AVERAGE(F22:F24)</f>
        <v>8.4223282587290758</v>
      </c>
    </row>
    <row r="23" spans="1:15">
      <c r="A23" s="95"/>
      <c r="B23" s="52">
        <v>2</v>
      </c>
      <c r="C23" s="2">
        <v>22</v>
      </c>
      <c r="D23" s="2">
        <v>326</v>
      </c>
      <c r="E23" s="2">
        <f t="shared" si="3"/>
        <v>6.7484662576687116E-2</v>
      </c>
      <c r="F23" s="2">
        <f t="shared" si="2"/>
        <v>6.7484662576687118</v>
      </c>
      <c r="G23" s="85"/>
    </row>
    <row r="24" spans="1:15">
      <c r="A24" s="95"/>
      <c r="B24" s="52">
        <v>3</v>
      </c>
      <c r="C24" s="2">
        <v>35</v>
      </c>
      <c r="D24" s="2">
        <v>315</v>
      </c>
      <c r="E24" s="2">
        <f t="shared" si="3"/>
        <v>0.1111111111111111</v>
      </c>
      <c r="F24" s="2">
        <f t="shared" si="2"/>
        <v>11.111111111111111</v>
      </c>
      <c r="G24" s="85"/>
    </row>
    <row r="25" spans="1:15">
      <c r="A25" s="95">
        <v>3</v>
      </c>
      <c r="B25" s="52">
        <v>1</v>
      </c>
      <c r="C25" s="2">
        <v>26</v>
      </c>
      <c r="D25" s="2">
        <v>305</v>
      </c>
      <c r="E25" s="2">
        <f t="shared" si="3"/>
        <v>8.5245901639344257E-2</v>
      </c>
      <c r="F25" s="2">
        <f t="shared" si="2"/>
        <v>8.524590163934425</v>
      </c>
      <c r="G25" s="85">
        <f>AVERAGE(F25:F27)</f>
        <v>9.1457606374507687</v>
      </c>
    </row>
    <row r="26" spans="1:15">
      <c r="A26" s="95"/>
      <c r="B26" s="52">
        <v>2</v>
      </c>
      <c r="C26" s="2">
        <v>19</v>
      </c>
      <c r="D26" s="2">
        <v>314</v>
      </c>
      <c r="E26" s="2">
        <f t="shared" si="3"/>
        <v>6.0509554140127389E-2</v>
      </c>
      <c r="F26" s="2">
        <f t="shared" si="2"/>
        <v>6.0509554140127388</v>
      </c>
      <c r="G26" s="85"/>
    </row>
    <row r="27" spans="1:15">
      <c r="A27" s="95"/>
      <c r="B27" s="52">
        <v>3</v>
      </c>
      <c r="C27" s="2">
        <v>40</v>
      </c>
      <c r="D27" s="2">
        <v>311</v>
      </c>
      <c r="E27" s="2">
        <f t="shared" si="3"/>
        <v>0.12861736334405144</v>
      </c>
      <c r="F27" s="2">
        <f t="shared" si="2"/>
        <v>12.861736334405144</v>
      </c>
      <c r="G27" s="85"/>
    </row>
    <row r="28" spans="1:15">
      <c r="F28" s="2" t="s">
        <v>23</v>
      </c>
      <c r="G28" s="2">
        <f>AVERAGE(G19:G27)</f>
        <v>9.1875008744222786</v>
      </c>
    </row>
    <row r="29" spans="1:15">
      <c r="F29" s="2" t="s">
        <v>158</v>
      </c>
      <c r="G29" s="2">
        <f>STDEV(G19:G27)</f>
        <v>0.78687347489438408</v>
      </c>
    </row>
    <row r="31" spans="1:15">
      <c r="A31" s="98" t="s">
        <v>242</v>
      </c>
      <c r="B31" s="98"/>
      <c r="C31" s="98"/>
    </row>
    <row r="32" spans="1:15">
      <c r="A32" s="52" t="s">
        <v>236</v>
      </c>
      <c r="B32" s="52" t="s">
        <v>235</v>
      </c>
      <c r="C32" s="2" t="s">
        <v>213</v>
      </c>
      <c r="D32" s="2" t="s">
        <v>174</v>
      </c>
      <c r="F32" s="2" t="s">
        <v>7</v>
      </c>
      <c r="G32" s="2" t="s">
        <v>23</v>
      </c>
    </row>
    <row r="33" spans="1:10">
      <c r="A33" s="95">
        <v>1</v>
      </c>
      <c r="B33" s="52">
        <v>1</v>
      </c>
      <c r="C33" s="2">
        <v>113</v>
      </c>
      <c r="D33" s="2">
        <v>255</v>
      </c>
      <c r="E33" s="2">
        <f>C33/D33</f>
        <v>0.44313725490196076</v>
      </c>
      <c r="F33" s="2">
        <f t="shared" ref="F33:F41" si="4">100*E33</f>
        <v>44.313725490196077</v>
      </c>
      <c r="G33" s="85">
        <f>AVERAGE(F33:F35)</f>
        <v>45.05115757410632</v>
      </c>
    </row>
    <row r="34" spans="1:10">
      <c r="A34" s="95"/>
      <c r="B34" s="52">
        <v>2</v>
      </c>
      <c r="C34" s="2">
        <v>115</v>
      </c>
      <c r="D34" s="2">
        <v>243</v>
      </c>
      <c r="E34" s="2">
        <f t="shared" ref="E34:E41" si="5">C34/D34</f>
        <v>0.47325102880658437</v>
      </c>
      <c r="F34" s="2">
        <f t="shared" si="4"/>
        <v>47.325102880658434</v>
      </c>
      <c r="G34" s="85"/>
    </row>
    <row r="35" spans="1:10">
      <c r="A35" s="95"/>
      <c r="B35" s="52">
        <v>3</v>
      </c>
      <c r="C35" s="2">
        <v>104</v>
      </c>
      <c r="D35" s="2">
        <v>239</v>
      </c>
      <c r="E35" s="2">
        <f t="shared" si="5"/>
        <v>0.43514644351464438</v>
      </c>
      <c r="F35" s="2">
        <f t="shared" si="4"/>
        <v>43.51464435146444</v>
      </c>
      <c r="G35" s="85"/>
    </row>
    <row r="36" spans="1:10">
      <c r="A36" s="95">
        <v>2</v>
      </c>
      <c r="B36" s="52">
        <v>1</v>
      </c>
      <c r="C36" s="2">
        <v>122</v>
      </c>
      <c r="D36" s="2">
        <v>237</v>
      </c>
      <c r="E36" s="2">
        <f t="shared" si="5"/>
        <v>0.51476793248945152</v>
      </c>
      <c r="F36" s="2">
        <f t="shared" si="4"/>
        <v>51.47679324894515</v>
      </c>
      <c r="G36" s="85">
        <f>AVERAGE(F36:F38)</f>
        <v>46.692136527395711</v>
      </c>
    </row>
    <row r="37" spans="1:10">
      <c r="A37" s="95"/>
      <c r="B37" s="52">
        <v>2</v>
      </c>
      <c r="C37" s="2">
        <v>112</v>
      </c>
      <c r="D37" s="2">
        <v>246</v>
      </c>
      <c r="E37" s="2">
        <f t="shared" si="5"/>
        <v>0.45528455284552843</v>
      </c>
      <c r="F37" s="2">
        <f t="shared" si="4"/>
        <v>45.528455284552841</v>
      </c>
      <c r="G37" s="85"/>
    </row>
    <row r="38" spans="1:10">
      <c r="A38" s="95"/>
      <c r="B38" s="52">
        <v>3</v>
      </c>
      <c r="C38" s="2">
        <v>115</v>
      </c>
      <c r="D38" s="2">
        <v>267</v>
      </c>
      <c r="E38" s="2">
        <f t="shared" si="5"/>
        <v>0.43071161048689138</v>
      </c>
      <c r="F38" s="2">
        <f t="shared" si="4"/>
        <v>43.071161048689142</v>
      </c>
      <c r="G38" s="85"/>
    </row>
    <row r="39" spans="1:10">
      <c r="A39" s="95">
        <v>3</v>
      </c>
      <c r="B39" s="52">
        <v>1</v>
      </c>
      <c r="C39" s="2">
        <v>119</v>
      </c>
      <c r="D39" s="2">
        <v>252</v>
      </c>
      <c r="E39" s="2">
        <f t="shared" si="5"/>
        <v>0.47222222222222221</v>
      </c>
      <c r="F39" s="2">
        <f t="shared" si="4"/>
        <v>47.222222222222221</v>
      </c>
      <c r="G39" s="85">
        <f>AVERAGE(F39:F41)</f>
        <v>43.810803411478325</v>
      </c>
    </row>
    <row r="40" spans="1:10">
      <c r="A40" s="95"/>
      <c r="B40" s="52">
        <v>2</v>
      </c>
      <c r="C40" s="2">
        <v>104</v>
      </c>
      <c r="D40" s="2">
        <v>254</v>
      </c>
      <c r="E40" s="2">
        <f t="shared" si="5"/>
        <v>0.40944881889763779</v>
      </c>
      <c r="F40" s="2">
        <f t="shared" si="4"/>
        <v>40.944881889763778</v>
      </c>
      <c r="G40" s="85"/>
    </row>
    <row r="41" spans="1:10">
      <c r="A41" s="95"/>
      <c r="B41" s="52">
        <v>3</v>
      </c>
      <c r="C41" s="2">
        <v>106</v>
      </c>
      <c r="D41" s="2">
        <v>245</v>
      </c>
      <c r="E41" s="2">
        <f t="shared" si="5"/>
        <v>0.43265306122448982</v>
      </c>
      <c r="F41" s="2">
        <f t="shared" si="4"/>
        <v>43.265306122448983</v>
      </c>
      <c r="G41" s="85"/>
    </row>
    <row r="42" spans="1:10">
      <c r="F42" s="2" t="s">
        <v>23</v>
      </c>
      <c r="G42" s="2">
        <f>AVERAGE(G33:G41)</f>
        <v>45.184699170993447</v>
      </c>
    </row>
    <row r="43" spans="1:10">
      <c r="F43" s="2" t="s">
        <v>158</v>
      </c>
      <c r="G43" s="2">
        <f>STDEV(G33:G41)</f>
        <v>1.4453010585324157</v>
      </c>
    </row>
    <row r="45" spans="1:10" ht="16">
      <c r="A45" s="98" t="s">
        <v>243</v>
      </c>
      <c r="B45" s="98"/>
      <c r="C45" s="98"/>
      <c r="I45" s="59" t="s">
        <v>309</v>
      </c>
    </row>
    <row r="46" spans="1:10">
      <c r="A46" s="52" t="s">
        <v>236</v>
      </c>
      <c r="B46" s="52" t="s">
        <v>235</v>
      </c>
      <c r="C46" s="2" t="s">
        <v>213</v>
      </c>
      <c r="D46" s="2" t="s">
        <v>174</v>
      </c>
      <c r="F46" s="2" t="s">
        <v>7</v>
      </c>
      <c r="G46" s="2" t="s">
        <v>23</v>
      </c>
      <c r="I46" s="83" t="s">
        <v>143</v>
      </c>
      <c r="J46" s="83" t="s">
        <v>144</v>
      </c>
    </row>
    <row r="47" spans="1:10">
      <c r="A47" s="95">
        <v>1</v>
      </c>
      <c r="B47" s="52">
        <v>1</v>
      </c>
      <c r="C47" s="2">
        <v>43</v>
      </c>
      <c r="D47" s="2">
        <v>434</v>
      </c>
      <c r="E47" s="2">
        <f>C47/D47</f>
        <v>9.9078341013824886E-2</v>
      </c>
      <c r="F47" s="2">
        <f>100*E47</f>
        <v>9.9078341013824893</v>
      </c>
      <c r="G47" s="85">
        <f>AVERAGE(F47:F49)</f>
        <v>10.080235505007728</v>
      </c>
      <c r="I47" s="7">
        <f>FTEST(G47:G55,G33:G41)</f>
        <v>0.25010820788908777</v>
      </c>
      <c r="J47" s="7">
        <f>TTEST(G47:G55,G33:G41,2,3)</f>
        <v>1.2380329389398241E-4</v>
      </c>
    </row>
    <row r="48" spans="1:10">
      <c r="A48" s="95"/>
      <c r="B48" s="52">
        <v>2</v>
      </c>
      <c r="C48" s="2">
        <v>44</v>
      </c>
      <c r="D48" s="2">
        <v>403</v>
      </c>
      <c r="E48" s="2">
        <f t="shared" ref="E48:E55" si="6">C48/D48</f>
        <v>0.10918114143920596</v>
      </c>
      <c r="F48" s="2">
        <f t="shared" ref="F48:F55" si="7">100*E48</f>
        <v>10.918114143920596</v>
      </c>
      <c r="G48" s="85"/>
    </row>
    <row r="49" spans="1:7">
      <c r="A49" s="95"/>
      <c r="B49" s="52">
        <v>3</v>
      </c>
      <c r="C49" s="2">
        <v>37</v>
      </c>
      <c r="D49" s="2">
        <v>393</v>
      </c>
      <c r="E49" s="2">
        <f t="shared" si="6"/>
        <v>9.4147582697201013E-2</v>
      </c>
      <c r="F49" s="2">
        <f t="shared" si="7"/>
        <v>9.4147582697201013</v>
      </c>
      <c r="G49" s="85"/>
    </row>
    <row r="50" spans="1:7">
      <c r="A50" s="95">
        <v>2</v>
      </c>
      <c r="B50" s="52">
        <v>1</v>
      </c>
      <c r="C50" s="2">
        <v>32</v>
      </c>
      <c r="D50" s="2">
        <v>415</v>
      </c>
      <c r="E50" s="2">
        <f t="shared" si="6"/>
        <v>7.7108433734939766E-2</v>
      </c>
      <c r="F50" s="2">
        <f t="shared" si="7"/>
        <v>7.7108433734939767</v>
      </c>
      <c r="G50" s="85">
        <f>AVERAGE(F50:F52)</f>
        <v>9.4405217713343834</v>
      </c>
    </row>
    <row r="51" spans="1:7">
      <c r="A51" s="95"/>
      <c r="B51" s="52">
        <v>2</v>
      </c>
      <c r="C51" s="2">
        <v>35</v>
      </c>
      <c r="D51" s="2">
        <v>376</v>
      </c>
      <c r="E51" s="2">
        <f t="shared" si="6"/>
        <v>9.3085106382978719E-2</v>
      </c>
      <c r="F51" s="2">
        <f t="shared" si="7"/>
        <v>9.3085106382978715</v>
      </c>
      <c r="G51" s="85"/>
    </row>
    <row r="52" spans="1:7">
      <c r="A52" s="95"/>
      <c r="B52" s="52">
        <v>3</v>
      </c>
      <c r="C52" s="2">
        <v>46</v>
      </c>
      <c r="D52" s="2">
        <v>407</v>
      </c>
      <c r="E52" s="2">
        <f t="shared" si="6"/>
        <v>0.11302211302211303</v>
      </c>
      <c r="F52" s="2">
        <f t="shared" si="7"/>
        <v>11.302211302211303</v>
      </c>
      <c r="G52" s="85"/>
    </row>
    <row r="53" spans="1:7">
      <c r="A53" s="95">
        <v>3</v>
      </c>
      <c r="B53" s="52">
        <v>1</v>
      </c>
      <c r="C53" s="2">
        <v>51</v>
      </c>
      <c r="D53" s="2">
        <v>392</v>
      </c>
      <c r="E53" s="2">
        <f t="shared" si="6"/>
        <v>0.13010204081632654</v>
      </c>
      <c r="F53" s="2">
        <f t="shared" si="7"/>
        <v>13.010204081632654</v>
      </c>
      <c r="G53" s="85">
        <f>AVERAGE(F53:F55)</f>
        <v>10.527684577176865</v>
      </c>
    </row>
    <row r="54" spans="1:7">
      <c r="A54" s="95"/>
      <c r="B54" s="52">
        <v>2</v>
      </c>
      <c r="C54" s="2">
        <v>34</v>
      </c>
      <c r="D54" s="2">
        <v>399</v>
      </c>
      <c r="E54" s="2">
        <f t="shared" si="6"/>
        <v>8.5213032581453629E-2</v>
      </c>
      <c r="F54" s="2">
        <f t="shared" si="7"/>
        <v>8.5213032581453625</v>
      </c>
      <c r="G54" s="85"/>
    </row>
    <row r="55" spans="1:7">
      <c r="A55" s="95"/>
      <c r="B55" s="52">
        <v>3</v>
      </c>
      <c r="C55" s="2">
        <v>39</v>
      </c>
      <c r="D55" s="2">
        <v>388</v>
      </c>
      <c r="E55" s="2">
        <f t="shared" si="6"/>
        <v>0.10051546391752578</v>
      </c>
      <c r="F55" s="2">
        <f t="shared" si="7"/>
        <v>10.051546391752577</v>
      </c>
      <c r="G55" s="85"/>
    </row>
    <row r="56" spans="1:7">
      <c r="F56" s="2" t="s">
        <v>23</v>
      </c>
      <c r="G56" s="2">
        <f>AVERAGE(G47:G55)</f>
        <v>10.016147284506324</v>
      </c>
    </row>
    <row r="57" spans="1:7">
      <c r="F57" s="2" t="s">
        <v>158</v>
      </c>
      <c r="G57" s="2">
        <f>STDEV(G47:G55)</f>
        <v>0.54640755540814201</v>
      </c>
    </row>
  </sheetData>
  <mergeCells count="28">
    <mergeCell ref="G25:G27"/>
    <mergeCell ref="G33:G35"/>
    <mergeCell ref="G36:G38"/>
    <mergeCell ref="A47:A49"/>
    <mergeCell ref="A50:A52"/>
    <mergeCell ref="G39:G41"/>
    <mergeCell ref="G8:G10"/>
    <mergeCell ref="G11:G13"/>
    <mergeCell ref="A19:A21"/>
    <mergeCell ref="A22:A24"/>
    <mergeCell ref="G19:G21"/>
    <mergeCell ref="G22:G24"/>
    <mergeCell ref="G47:G49"/>
    <mergeCell ref="G50:G52"/>
    <mergeCell ref="A3:C3"/>
    <mergeCell ref="A17:C17"/>
    <mergeCell ref="A53:A55"/>
    <mergeCell ref="A33:A35"/>
    <mergeCell ref="A36:A38"/>
    <mergeCell ref="A31:C31"/>
    <mergeCell ref="A5:A7"/>
    <mergeCell ref="A8:A10"/>
    <mergeCell ref="A11:A13"/>
    <mergeCell ref="A25:A27"/>
    <mergeCell ref="G53:G55"/>
    <mergeCell ref="A45:C45"/>
    <mergeCell ref="A39:A41"/>
    <mergeCell ref="G5:G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25.1640625" style="2" customWidth="1"/>
    <col min="4" max="4" width="18.1640625" style="2" customWidth="1"/>
    <col min="5" max="16384" width="8.83203125" style="2"/>
  </cols>
  <sheetData>
    <row r="1" spans="1:7">
      <c r="A1" s="47" t="s">
        <v>276</v>
      </c>
    </row>
    <row r="3" spans="1:7">
      <c r="A3" s="98" t="s">
        <v>240</v>
      </c>
      <c r="B3" s="98"/>
      <c r="C3" s="98"/>
    </row>
    <row r="4" spans="1:7">
      <c r="A4" s="52" t="s">
        <v>236</v>
      </c>
      <c r="B4" s="52" t="s">
        <v>235</v>
      </c>
      <c r="C4" s="2" t="s">
        <v>214</v>
      </c>
      <c r="D4" s="2" t="s">
        <v>164</v>
      </c>
      <c r="F4" s="2" t="s">
        <v>7</v>
      </c>
      <c r="G4" s="2" t="s">
        <v>23</v>
      </c>
    </row>
    <row r="5" spans="1:7">
      <c r="A5" s="95">
        <v>1</v>
      </c>
      <c r="B5" s="52">
        <v>1</v>
      </c>
      <c r="C5" s="2">
        <v>45</v>
      </c>
      <c r="D5" s="2">
        <v>389</v>
      </c>
      <c r="E5" s="2">
        <f t="shared" ref="E5:E13" si="0">C5/D5</f>
        <v>0.11568123393316196</v>
      </c>
      <c r="F5" s="2">
        <f>100*E5</f>
        <v>11.568123393316196</v>
      </c>
      <c r="G5" s="85">
        <f>AVERAGE(F5:F7)</f>
        <v>11.345128341910465</v>
      </c>
    </row>
    <row r="6" spans="1:7">
      <c r="A6" s="95"/>
      <c r="B6" s="52">
        <v>2</v>
      </c>
      <c r="C6" s="2">
        <v>49</v>
      </c>
      <c r="D6" s="2">
        <v>523</v>
      </c>
      <c r="E6" s="2">
        <f t="shared" si="0"/>
        <v>9.3690248565965584E-2</v>
      </c>
      <c r="F6" s="2">
        <f t="shared" ref="F6:F13" si="1">100*E6</f>
        <v>9.3690248565965586</v>
      </c>
      <c r="G6" s="85"/>
    </row>
    <row r="7" spans="1:7">
      <c r="A7" s="95"/>
      <c r="B7" s="52">
        <v>3</v>
      </c>
      <c r="C7" s="2">
        <v>52</v>
      </c>
      <c r="D7" s="2">
        <v>397</v>
      </c>
      <c r="E7" s="2">
        <f t="shared" si="0"/>
        <v>0.13098236775818639</v>
      </c>
      <c r="F7" s="2">
        <f t="shared" si="1"/>
        <v>13.09823677581864</v>
      </c>
      <c r="G7" s="85"/>
    </row>
    <row r="8" spans="1:7">
      <c r="A8" s="95">
        <v>2</v>
      </c>
      <c r="B8" s="52">
        <v>1</v>
      </c>
      <c r="C8" s="2">
        <v>50</v>
      </c>
      <c r="D8" s="2">
        <v>384</v>
      </c>
      <c r="E8" s="2">
        <f t="shared" si="0"/>
        <v>0.13020833333333334</v>
      </c>
      <c r="F8" s="2">
        <f t="shared" si="1"/>
        <v>13.020833333333334</v>
      </c>
      <c r="G8" s="85">
        <f>AVERAGE(F8:F10)</f>
        <v>13.626810981764018</v>
      </c>
    </row>
    <row r="9" spans="1:7">
      <c r="A9" s="95"/>
      <c r="B9" s="52">
        <v>2</v>
      </c>
      <c r="C9" s="2">
        <v>64</v>
      </c>
      <c r="D9" s="2">
        <v>464</v>
      </c>
      <c r="E9" s="2">
        <f t="shared" si="0"/>
        <v>0.13793103448275862</v>
      </c>
      <c r="F9" s="2">
        <f t="shared" si="1"/>
        <v>13.793103448275861</v>
      </c>
      <c r="G9" s="85"/>
    </row>
    <row r="10" spans="1:7">
      <c r="A10" s="95"/>
      <c r="B10" s="52">
        <v>3</v>
      </c>
      <c r="C10" s="2">
        <v>55</v>
      </c>
      <c r="D10" s="2">
        <v>391</v>
      </c>
      <c r="E10" s="2">
        <f t="shared" si="0"/>
        <v>0.14066496163682865</v>
      </c>
      <c r="F10" s="2">
        <f t="shared" si="1"/>
        <v>14.066496163682865</v>
      </c>
      <c r="G10" s="85"/>
    </row>
    <row r="11" spans="1:7">
      <c r="A11" s="95">
        <v>3</v>
      </c>
      <c r="B11" s="52">
        <v>1</v>
      </c>
      <c r="C11" s="2">
        <v>71</v>
      </c>
      <c r="D11" s="2">
        <v>488</v>
      </c>
      <c r="E11" s="2">
        <f t="shared" si="0"/>
        <v>0.14549180327868852</v>
      </c>
      <c r="F11" s="2">
        <f t="shared" si="1"/>
        <v>14.549180327868852</v>
      </c>
      <c r="G11" s="85">
        <f>AVERAGE(F11:F13)</f>
        <v>13.990041948754055</v>
      </c>
    </row>
    <row r="12" spans="1:7">
      <c r="A12" s="95"/>
      <c r="B12" s="52">
        <v>2</v>
      </c>
      <c r="C12" s="2">
        <v>54</v>
      </c>
      <c r="D12" s="2">
        <v>407</v>
      </c>
      <c r="E12" s="2">
        <f t="shared" si="0"/>
        <v>0.13267813267813267</v>
      </c>
      <c r="F12" s="2">
        <f t="shared" si="1"/>
        <v>13.267813267813267</v>
      </c>
      <c r="G12" s="85"/>
    </row>
    <row r="13" spans="1:7">
      <c r="A13" s="95"/>
      <c r="B13" s="52">
        <v>3</v>
      </c>
      <c r="C13" s="2">
        <v>61</v>
      </c>
      <c r="D13" s="2">
        <v>431</v>
      </c>
      <c r="E13" s="2">
        <f t="shared" si="0"/>
        <v>0.14153132250580047</v>
      </c>
      <c r="F13" s="2">
        <f t="shared" si="1"/>
        <v>14.153132250580047</v>
      </c>
      <c r="G13" s="85"/>
    </row>
    <row r="14" spans="1:7">
      <c r="F14" s="2" t="s">
        <v>23</v>
      </c>
      <c r="G14" s="2">
        <f>AVERAGE(G5:G13)</f>
        <v>12.987327090809513</v>
      </c>
    </row>
    <row r="15" spans="1:7">
      <c r="F15" s="2" t="s">
        <v>158</v>
      </c>
      <c r="G15" s="2">
        <f>STDEV(G5:G13)</f>
        <v>1.4337352377650927</v>
      </c>
    </row>
    <row r="17" spans="1:10" ht="16">
      <c r="A17" s="98" t="s">
        <v>241</v>
      </c>
      <c r="B17" s="98"/>
      <c r="C17" s="98"/>
      <c r="I17" s="59" t="s">
        <v>306</v>
      </c>
    </row>
    <row r="18" spans="1:10">
      <c r="A18" s="52" t="s">
        <v>236</v>
      </c>
      <c r="B18" s="52" t="s">
        <v>235</v>
      </c>
      <c r="C18" s="2" t="s">
        <v>214</v>
      </c>
      <c r="D18" s="2" t="s">
        <v>164</v>
      </c>
      <c r="F18" s="2" t="s">
        <v>7</v>
      </c>
      <c r="G18" s="2" t="s">
        <v>23</v>
      </c>
      <c r="I18" s="83" t="s">
        <v>143</v>
      </c>
      <c r="J18" s="83" t="s">
        <v>144</v>
      </c>
    </row>
    <row r="19" spans="1:10">
      <c r="A19" s="95">
        <v>1</v>
      </c>
      <c r="B19" s="52">
        <v>1</v>
      </c>
      <c r="C19" s="2">
        <v>25</v>
      </c>
      <c r="D19" s="2">
        <v>300</v>
      </c>
      <c r="E19" s="2">
        <f t="shared" ref="E19:E27" si="2">C19/D19</f>
        <v>8.3333333333333329E-2</v>
      </c>
      <c r="F19" s="2">
        <f t="shared" ref="F19:F27" si="3">100*E19</f>
        <v>8.3333333333333321</v>
      </c>
      <c r="G19" s="85">
        <f>AVERAGE(F19:F21)</f>
        <v>8.2826224106911628</v>
      </c>
      <c r="I19" s="7">
        <f>FTEST(G19:G27,G5:G13)</f>
        <v>0.51339703508088608</v>
      </c>
      <c r="J19" s="7">
        <f>TTEST(G19:G27,G5:G13,2,2)</f>
        <v>4.4367988159163853E-3</v>
      </c>
    </row>
    <row r="20" spans="1:10">
      <c r="A20" s="95"/>
      <c r="B20" s="52">
        <v>2</v>
      </c>
      <c r="C20" s="2">
        <v>22</v>
      </c>
      <c r="D20" s="2">
        <v>289</v>
      </c>
      <c r="E20" s="2">
        <f t="shared" si="2"/>
        <v>7.6124567474048443E-2</v>
      </c>
      <c r="F20" s="2">
        <f t="shared" si="3"/>
        <v>7.6124567474048446</v>
      </c>
      <c r="G20" s="85"/>
    </row>
    <row r="21" spans="1:10">
      <c r="A21" s="95"/>
      <c r="B21" s="52">
        <v>3</v>
      </c>
      <c r="C21" s="2">
        <v>30</v>
      </c>
      <c r="D21" s="2">
        <v>337</v>
      </c>
      <c r="E21" s="2">
        <f t="shared" si="2"/>
        <v>8.9020771513353122E-2</v>
      </c>
      <c r="F21" s="2">
        <f t="shared" si="3"/>
        <v>8.9020771513353125</v>
      </c>
      <c r="G21" s="85"/>
    </row>
    <row r="22" spans="1:10">
      <c r="A22" s="95">
        <v>2</v>
      </c>
      <c r="B22" s="52">
        <v>1</v>
      </c>
      <c r="C22" s="2">
        <v>29</v>
      </c>
      <c r="D22" s="2">
        <v>361</v>
      </c>
      <c r="E22" s="2">
        <f t="shared" si="2"/>
        <v>8.0332409972299165E-2</v>
      </c>
      <c r="F22" s="2">
        <f t="shared" si="3"/>
        <v>8.0332409972299157</v>
      </c>
      <c r="G22" s="85">
        <f>AVERAGE(F22:F24)</f>
        <v>7.4192750258032207</v>
      </c>
    </row>
    <row r="23" spans="1:10">
      <c r="A23" s="95"/>
      <c r="B23" s="52">
        <v>2</v>
      </c>
      <c r="C23" s="2">
        <v>21</v>
      </c>
      <c r="D23" s="2">
        <v>277</v>
      </c>
      <c r="E23" s="2">
        <f t="shared" si="2"/>
        <v>7.5812274368231042E-2</v>
      </c>
      <c r="F23" s="2">
        <f t="shared" si="3"/>
        <v>7.5812274368231041</v>
      </c>
      <c r="G23" s="85"/>
    </row>
    <row r="24" spans="1:10">
      <c r="A24" s="95"/>
      <c r="B24" s="52">
        <v>3</v>
      </c>
      <c r="C24" s="2">
        <v>19</v>
      </c>
      <c r="D24" s="2">
        <v>286</v>
      </c>
      <c r="E24" s="2">
        <f t="shared" si="2"/>
        <v>6.6433566433566432E-2</v>
      </c>
      <c r="F24" s="2">
        <f t="shared" si="3"/>
        <v>6.6433566433566433</v>
      </c>
      <c r="G24" s="85"/>
    </row>
    <row r="25" spans="1:10">
      <c r="A25" s="95">
        <v>3</v>
      </c>
      <c r="B25" s="52">
        <v>1</v>
      </c>
      <c r="C25" s="2">
        <v>17</v>
      </c>
      <c r="D25" s="2">
        <v>333</v>
      </c>
      <c r="E25" s="2">
        <f t="shared" si="2"/>
        <v>5.1051051051051052E-2</v>
      </c>
      <c r="F25" s="2">
        <f t="shared" si="3"/>
        <v>5.1051051051051051</v>
      </c>
      <c r="G25" s="85">
        <f>AVERAGE(F25:F27)</f>
        <v>6.5976853476853483</v>
      </c>
    </row>
    <row r="26" spans="1:10">
      <c r="A26" s="95"/>
      <c r="B26" s="52">
        <v>2</v>
      </c>
      <c r="C26" s="2">
        <v>23</v>
      </c>
      <c r="D26" s="2">
        <v>315</v>
      </c>
      <c r="E26" s="2">
        <f t="shared" si="2"/>
        <v>7.301587301587302E-2</v>
      </c>
      <c r="F26" s="2">
        <f t="shared" si="3"/>
        <v>7.3015873015873023</v>
      </c>
      <c r="G26" s="85"/>
    </row>
    <row r="27" spans="1:10">
      <c r="A27" s="95"/>
      <c r="B27" s="52">
        <v>3</v>
      </c>
      <c r="C27" s="2">
        <v>26</v>
      </c>
      <c r="D27" s="2">
        <v>352</v>
      </c>
      <c r="E27" s="2">
        <f t="shared" si="2"/>
        <v>7.3863636363636367E-2</v>
      </c>
      <c r="F27" s="2">
        <f t="shared" si="3"/>
        <v>7.3863636363636367</v>
      </c>
      <c r="G27" s="85"/>
    </row>
    <row r="28" spans="1:10">
      <c r="F28" s="2" t="s">
        <v>23</v>
      </c>
      <c r="G28" s="2">
        <f>AVERAGE(G19:G27)</f>
        <v>7.4331942613932442</v>
      </c>
    </row>
    <row r="29" spans="1:10">
      <c r="F29" s="2" t="s">
        <v>158</v>
      </c>
      <c r="G29" s="2">
        <f>STDEV(G19:G27)</f>
        <v>0.84255476701056231</v>
      </c>
    </row>
    <row r="31" spans="1:10">
      <c r="A31" s="98" t="s">
        <v>242</v>
      </c>
      <c r="B31" s="98"/>
      <c r="C31" s="98"/>
    </row>
    <row r="32" spans="1:10">
      <c r="A32" s="52" t="s">
        <v>236</v>
      </c>
      <c r="B32" s="52" t="s">
        <v>235</v>
      </c>
      <c r="C32" s="2" t="s">
        <v>214</v>
      </c>
      <c r="D32" s="2" t="s">
        <v>164</v>
      </c>
      <c r="F32" s="2" t="s">
        <v>7</v>
      </c>
      <c r="G32" s="2" t="s">
        <v>23</v>
      </c>
    </row>
    <row r="33" spans="1:10">
      <c r="A33" s="95">
        <v>1</v>
      </c>
      <c r="B33" s="52">
        <v>1</v>
      </c>
      <c r="C33" s="2">
        <v>91</v>
      </c>
      <c r="D33" s="2">
        <v>656</v>
      </c>
      <c r="E33" s="2">
        <f t="shared" ref="E33:E41" si="4">C33/D33</f>
        <v>0.13871951219512196</v>
      </c>
      <c r="F33" s="2">
        <f t="shared" ref="F33:F40" si="5">100*E33</f>
        <v>13.871951219512196</v>
      </c>
      <c r="G33" s="85">
        <f>AVERAGE(F33:F35)</f>
        <v>14.669273983147443</v>
      </c>
    </row>
    <row r="34" spans="1:10">
      <c r="A34" s="95"/>
      <c r="B34" s="52">
        <v>2</v>
      </c>
      <c r="C34" s="2">
        <v>102</v>
      </c>
      <c r="D34" s="2">
        <v>693</v>
      </c>
      <c r="E34" s="2">
        <f t="shared" si="4"/>
        <v>0.1471861471861472</v>
      </c>
      <c r="F34" s="2">
        <f t="shared" si="5"/>
        <v>14.71861471861472</v>
      </c>
      <c r="G34" s="85"/>
    </row>
    <row r="35" spans="1:10">
      <c r="A35" s="95"/>
      <c r="B35" s="52">
        <v>3</v>
      </c>
      <c r="C35" s="2">
        <v>109</v>
      </c>
      <c r="D35" s="2">
        <v>707</v>
      </c>
      <c r="E35" s="2">
        <f t="shared" si="4"/>
        <v>0.15417256011315417</v>
      </c>
      <c r="F35" s="2">
        <f t="shared" si="5"/>
        <v>15.417256011315416</v>
      </c>
      <c r="G35" s="85"/>
    </row>
    <row r="36" spans="1:10">
      <c r="A36" s="95">
        <v>2</v>
      </c>
      <c r="B36" s="52">
        <v>1</v>
      </c>
      <c r="C36" s="2">
        <v>96</v>
      </c>
      <c r="D36" s="2">
        <v>655</v>
      </c>
      <c r="E36" s="2">
        <f t="shared" si="4"/>
        <v>0.14656488549618321</v>
      </c>
      <c r="F36" s="2">
        <f t="shared" si="5"/>
        <v>14.656488549618322</v>
      </c>
      <c r="G36" s="85">
        <f>AVERAGE(F36:F38)</f>
        <v>15.625269605232239</v>
      </c>
    </row>
    <row r="37" spans="1:10">
      <c r="A37" s="95"/>
      <c r="B37" s="52">
        <v>2</v>
      </c>
      <c r="C37" s="2">
        <v>98</v>
      </c>
      <c r="D37" s="2">
        <v>678</v>
      </c>
      <c r="E37" s="2">
        <f t="shared" si="4"/>
        <v>0.14454277286135694</v>
      </c>
      <c r="F37" s="2">
        <f t="shared" si="5"/>
        <v>14.454277286135694</v>
      </c>
      <c r="G37" s="85"/>
    </row>
    <row r="38" spans="1:10">
      <c r="A38" s="95"/>
      <c r="B38" s="52">
        <v>3</v>
      </c>
      <c r="C38" s="2">
        <v>124</v>
      </c>
      <c r="D38" s="2">
        <v>698</v>
      </c>
      <c r="E38" s="2">
        <f t="shared" si="4"/>
        <v>0.17765042979942694</v>
      </c>
      <c r="F38" s="2">
        <f t="shared" si="5"/>
        <v>17.765042979942695</v>
      </c>
      <c r="G38" s="85"/>
    </row>
    <row r="39" spans="1:10">
      <c r="A39" s="95">
        <v>3</v>
      </c>
      <c r="B39" s="52">
        <v>1</v>
      </c>
      <c r="C39" s="2">
        <v>120</v>
      </c>
      <c r="D39" s="2">
        <v>664</v>
      </c>
      <c r="E39" s="2">
        <f t="shared" si="4"/>
        <v>0.18072289156626506</v>
      </c>
      <c r="F39" s="2">
        <f t="shared" si="5"/>
        <v>18.072289156626507</v>
      </c>
      <c r="G39" s="85">
        <f>AVERAGE(F39:F41)</f>
        <v>16.69905867815152</v>
      </c>
    </row>
    <row r="40" spans="1:10">
      <c r="A40" s="95"/>
      <c r="B40" s="52">
        <v>2</v>
      </c>
      <c r="C40" s="2">
        <v>107</v>
      </c>
      <c r="D40" s="2">
        <v>680</v>
      </c>
      <c r="E40" s="2">
        <f t="shared" si="4"/>
        <v>0.15735294117647058</v>
      </c>
      <c r="F40" s="2">
        <f t="shared" si="5"/>
        <v>15.735294117647058</v>
      </c>
      <c r="G40" s="85"/>
    </row>
    <row r="41" spans="1:10">
      <c r="A41" s="95"/>
      <c r="B41" s="52">
        <v>3</v>
      </c>
      <c r="C41" s="2">
        <v>108</v>
      </c>
      <c r="D41" s="2">
        <v>663</v>
      </c>
      <c r="E41" s="2">
        <f t="shared" si="4"/>
        <v>0.16289592760180996</v>
      </c>
      <c r="F41" s="2">
        <f>100*E41</f>
        <v>16.289592760180994</v>
      </c>
      <c r="G41" s="85"/>
    </row>
    <row r="42" spans="1:10">
      <c r="F42" s="2" t="s">
        <v>23</v>
      </c>
      <c r="G42" s="2">
        <f>AVERAGE(G33:G41)</f>
        <v>15.664534088843732</v>
      </c>
    </row>
    <row r="43" spans="1:10">
      <c r="F43" s="2" t="s">
        <v>158</v>
      </c>
      <c r="G43" s="2">
        <f>STDEV(G33:G41)</f>
        <v>1.015461841613537</v>
      </c>
    </row>
    <row r="45" spans="1:10" ht="16">
      <c r="A45" s="98" t="s">
        <v>243</v>
      </c>
      <c r="B45" s="98"/>
      <c r="C45" s="98"/>
      <c r="I45" s="59" t="s">
        <v>307</v>
      </c>
    </row>
    <row r="46" spans="1:10">
      <c r="A46" s="52" t="s">
        <v>236</v>
      </c>
      <c r="B46" s="52" t="s">
        <v>235</v>
      </c>
      <c r="C46" s="2" t="s">
        <v>214</v>
      </c>
      <c r="D46" s="2" t="s">
        <v>164</v>
      </c>
      <c r="F46" s="2" t="s">
        <v>7</v>
      </c>
      <c r="G46" s="2" t="s">
        <v>23</v>
      </c>
      <c r="I46" s="83" t="s">
        <v>143</v>
      </c>
      <c r="J46" s="83" t="s">
        <v>144</v>
      </c>
    </row>
    <row r="47" spans="1:10">
      <c r="A47" s="95">
        <v>1</v>
      </c>
      <c r="B47" s="52">
        <v>1</v>
      </c>
      <c r="C47" s="2">
        <v>37</v>
      </c>
      <c r="D47" s="2">
        <v>377</v>
      </c>
      <c r="E47" s="2">
        <f t="shared" ref="E47:E55" si="6">C47/D47</f>
        <v>9.8143236074270557E-2</v>
      </c>
      <c r="F47" s="2">
        <f>100*E47</f>
        <v>9.8143236074270561</v>
      </c>
      <c r="G47" s="85">
        <f>AVERAGE(F47:F49)</f>
        <v>9.0328378211701867</v>
      </c>
      <c r="I47" s="7">
        <f>FTEST(G47:G55,G33:G41)</f>
        <v>0.90544385404157579</v>
      </c>
      <c r="J47" s="7">
        <f>TTEST(G47:G55,G33:G41,2,2)</f>
        <v>9.5031641368515892E-4</v>
      </c>
    </row>
    <row r="48" spans="1:10">
      <c r="A48" s="95"/>
      <c r="B48" s="52">
        <v>2</v>
      </c>
      <c r="C48" s="2">
        <v>34</v>
      </c>
      <c r="D48" s="2">
        <v>388</v>
      </c>
      <c r="E48" s="2">
        <f t="shared" si="6"/>
        <v>8.7628865979381437E-2</v>
      </c>
      <c r="F48" s="2">
        <f t="shared" ref="F48:F55" si="7">100*E48</f>
        <v>8.7628865979381434</v>
      </c>
      <c r="G48" s="85"/>
    </row>
    <row r="49" spans="1:7">
      <c r="A49" s="95"/>
      <c r="B49" s="52">
        <v>3</v>
      </c>
      <c r="C49" s="2">
        <v>34</v>
      </c>
      <c r="D49" s="2">
        <v>399</v>
      </c>
      <c r="E49" s="2">
        <f t="shared" si="6"/>
        <v>8.5213032581453629E-2</v>
      </c>
      <c r="F49" s="2">
        <f t="shared" si="7"/>
        <v>8.5213032581453625</v>
      </c>
      <c r="G49" s="85"/>
    </row>
    <row r="50" spans="1:7">
      <c r="A50" s="95">
        <v>2</v>
      </c>
      <c r="B50" s="52">
        <v>1</v>
      </c>
      <c r="C50" s="2">
        <v>29</v>
      </c>
      <c r="D50" s="2">
        <v>390</v>
      </c>
      <c r="E50" s="2">
        <f t="shared" si="6"/>
        <v>7.4358974358974358E-2</v>
      </c>
      <c r="F50" s="2">
        <f t="shared" si="7"/>
        <v>7.4358974358974361</v>
      </c>
      <c r="G50" s="85">
        <f>AVERAGE(F50:F52)</f>
        <v>8.3101338364496264</v>
      </c>
    </row>
    <row r="51" spans="1:7">
      <c r="A51" s="95"/>
      <c r="B51" s="52">
        <v>2</v>
      </c>
      <c r="C51" s="2">
        <v>38</v>
      </c>
      <c r="D51" s="2">
        <v>407</v>
      </c>
      <c r="E51" s="2">
        <f t="shared" si="6"/>
        <v>9.3366093366093361E-2</v>
      </c>
      <c r="F51" s="2">
        <f t="shared" si="7"/>
        <v>9.3366093366093352</v>
      </c>
      <c r="G51" s="85"/>
    </row>
    <row r="52" spans="1:7">
      <c r="A52" s="95"/>
      <c r="B52" s="52">
        <v>3</v>
      </c>
      <c r="C52" s="2">
        <v>31</v>
      </c>
      <c r="D52" s="2">
        <v>380</v>
      </c>
      <c r="E52" s="2">
        <f t="shared" si="6"/>
        <v>8.1578947368421056E-2</v>
      </c>
      <c r="F52" s="2">
        <f t="shared" si="7"/>
        <v>8.1578947368421062</v>
      </c>
      <c r="G52" s="85"/>
    </row>
    <row r="53" spans="1:7">
      <c r="A53" s="95">
        <v>3</v>
      </c>
      <c r="B53" s="52">
        <v>1</v>
      </c>
      <c r="C53" s="2">
        <v>22</v>
      </c>
      <c r="D53" s="2">
        <v>384</v>
      </c>
      <c r="E53" s="2">
        <f t="shared" si="6"/>
        <v>5.7291666666666664E-2</v>
      </c>
      <c r="F53" s="2">
        <f t="shared" si="7"/>
        <v>5.7291666666666661</v>
      </c>
      <c r="G53" s="85">
        <f>AVERAGE(F53:F55)</f>
        <v>6.841766498528794</v>
      </c>
    </row>
    <row r="54" spans="1:7">
      <c r="A54" s="95"/>
      <c r="B54" s="52">
        <v>2</v>
      </c>
      <c r="C54" s="2">
        <v>32</v>
      </c>
      <c r="D54" s="2">
        <v>416</v>
      </c>
      <c r="E54" s="2">
        <f t="shared" si="6"/>
        <v>7.6923076923076927E-2</v>
      </c>
      <c r="F54" s="2">
        <f t="shared" si="7"/>
        <v>7.6923076923076925</v>
      </c>
      <c r="G54" s="85"/>
    </row>
    <row r="55" spans="1:7">
      <c r="A55" s="95"/>
      <c r="B55" s="52">
        <v>3</v>
      </c>
      <c r="C55" s="2">
        <v>26</v>
      </c>
      <c r="D55" s="2">
        <v>366</v>
      </c>
      <c r="E55" s="2">
        <f t="shared" si="6"/>
        <v>7.1038251366120214E-2</v>
      </c>
      <c r="F55" s="2">
        <f t="shared" si="7"/>
        <v>7.1038251366120218</v>
      </c>
      <c r="G55" s="85"/>
    </row>
    <row r="56" spans="1:7">
      <c r="F56" s="2" t="s">
        <v>23</v>
      </c>
      <c r="G56" s="2">
        <f>AVERAGE(G47:G55)</f>
        <v>8.0615793853828688</v>
      </c>
    </row>
    <row r="57" spans="1:7">
      <c r="F57" s="2" t="s">
        <v>158</v>
      </c>
      <c r="G57" s="2">
        <f>STDEV(G47:G55)</f>
        <v>1.1164823651021898</v>
      </c>
    </row>
  </sheetData>
  <mergeCells count="28">
    <mergeCell ref="A11:A13"/>
    <mergeCell ref="G11:G13"/>
    <mergeCell ref="A3:C3"/>
    <mergeCell ref="A5:A7"/>
    <mergeCell ref="G5:G7"/>
    <mergeCell ref="A8:A10"/>
    <mergeCell ref="G8:G10"/>
    <mergeCell ref="A22:A24"/>
    <mergeCell ref="A25:A27"/>
    <mergeCell ref="A33:A35"/>
    <mergeCell ref="A36:A38"/>
    <mergeCell ref="A39:A41"/>
    <mergeCell ref="G50:G52"/>
    <mergeCell ref="G53:G55"/>
    <mergeCell ref="A17:C17"/>
    <mergeCell ref="A31:C31"/>
    <mergeCell ref="A45:C45"/>
    <mergeCell ref="A47:A49"/>
    <mergeCell ref="A50:A52"/>
    <mergeCell ref="A53:A55"/>
    <mergeCell ref="G19:G21"/>
    <mergeCell ref="G22:G24"/>
    <mergeCell ref="G25:G27"/>
    <mergeCell ref="G33:G35"/>
    <mergeCell ref="G36:G38"/>
    <mergeCell ref="G39:G41"/>
    <mergeCell ref="G47:G49"/>
    <mergeCell ref="A19:A2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150" zoomScaleNormal="150" zoomScalePageLayoutView="150" workbookViewId="0"/>
  </sheetViews>
  <sheetFormatPr baseColWidth="10" defaultColWidth="8.83203125" defaultRowHeight="15" x14ac:dyDescent="0"/>
  <cols>
    <col min="1" max="3" width="8.83203125" style="2"/>
    <col min="4" max="4" width="10" style="2" customWidth="1"/>
    <col min="5" max="8" width="8.83203125" style="2"/>
    <col min="9" max="9" width="10.1640625" style="2" customWidth="1"/>
    <col min="10" max="16384" width="8.83203125" style="2"/>
  </cols>
  <sheetData>
    <row r="1" spans="1:13">
      <c r="A1" s="47" t="s">
        <v>277</v>
      </c>
    </row>
    <row r="3" spans="1:13">
      <c r="A3" s="99" t="s">
        <v>244</v>
      </c>
      <c r="B3" s="99"/>
      <c r="C3" s="99"/>
      <c r="D3" s="99"/>
      <c r="E3" s="63"/>
      <c r="F3" s="99" t="s">
        <v>245</v>
      </c>
      <c r="G3" s="99"/>
      <c r="H3" s="99"/>
      <c r="I3" s="99"/>
      <c r="J3" s="63"/>
      <c r="K3" s="63"/>
      <c r="L3" s="63"/>
      <c r="M3" s="63"/>
    </row>
    <row r="4" spans="1:13">
      <c r="A4" s="63" t="s">
        <v>236</v>
      </c>
      <c r="B4" s="63" t="s">
        <v>209</v>
      </c>
      <c r="C4" s="63" t="s">
        <v>210</v>
      </c>
      <c r="D4" s="63" t="s">
        <v>207</v>
      </c>
      <c r="E4" s="63"/>
      <c r="F4" s="63" t="s">
        <v>236</v>
      </c>
      <c r="G4" s="63" t="s">
        <v>209</v>
      </c>
      <c r="H4" s="63" t="s">
        <v>210</v>
      </c>
      <c r="I4" s="63" t="s">
        <v>207</v>
      </c>
      <c r="J4" s="63"/>
      <c r="K4" s="63"/>
      <c r="L4" s="63"/>
      <c r="M4" s="63"/>
    </row>
    <row r="5" spans="1:13">
      <c r="A5" s="63">
        <v>1</v>
      </c>
      <c r="B5" s="63">
        <v>0.14000000000000001</v>
      </c>
      <c r="C5" s="63">
        <v>34.1</v>
      </c>
      <c r="D5" s="64">
        <f>B5/C5*100</f>
        <v>0.41055718475073316</v>
      </c>
      <c r="E5" s="63"/>
      <c r="F5" s="63">
        <v>1</v>
      </c>
      <c r="G5" s="63">
        <v>0.1197</v>
      </c>
      <c r="H5" s="63">
        <v>34.200000000000003</v>
      </c>
      <c r="I5" s="64">
        <f t="shared" ref="I5:I9" si="0">G5/H5*100</f>
        <v>0.35</v>
      </c>
      <c r="J5" s="65"/>
      <c r="K5" s="63"/>
      <c r="L5" s="63"/>
      <c r="M5" s="63"/>
    </row>
    <row r="6" spans="1:13">
      <c r="A6" s="63">
        <v>2</v>
      </c>
      <c r="B6" s="63">
        <v>0.12</v>
      </c>
      <c r="C6" s="63">
        <v>33.6</v>
      </c>
      <c r="D6" s="64">
        <f t="shared" ref="D6:D9" si="1">B6/C6*100</f>
        <v>0.35714285714285715</v>
      </c>
      <c r="E6" s="63"/>
      <c r="F6" s="63">
        <v>2</v>
      </c>
      <c r="G6" s="63">
        <v>0.11600000000000001</v>
      </c>
      <c r="H6" s="63">
        <v>33.299999999999997</v>
      </c>
      <c r="I6" s="64">
        <f t="shared" si="0"/>
        <v>0.34834834834834838</v>
      </c>
      <c r="J6" s="65"/>
      <c r="K6" s="63"/>
      <c r="L6" s="66" t="s">
        <v>310</v>
      </c>
      <c r="M6" s="63"/>
    </row>
    <row r="7" spans="1:13">
      <c r="A7" s="63">
        <v>3</v>
      </c>
      <c r="B7" s="63">
        <v>0.15</v>
      </c>
      <c r="C7" s="63">
        <v>34.700000000000003</v>
      </c>
      <c r="D7" s="64">
        <f t="shared" si="1"/>
        <v>0.43227665706051865</v>
      </c>
      <c r="E7" s="63"/>
      <c r="F7" s="63">
        <v>3</v>
      </c>
      <c r="G7" s="63">
        <v>0.122</v>
      </c>
      <c r="H7" s="63">
        <v>35.1</v>
      </c>
      <c r="I7" s="64">
        <f t="shared" si="0"/>
        <v>0.34757834757834755</v>
      </c>
      <c r="J7" s="65"/>
      <c r="K7" s="63"/>
      <c r="L7" s="63" t="s">
        <v>143</v>
      </c>
      <c r="M7" s="63" t="s">
        <v>144</v>
      </c>
    </row>
    <row r="8" spans="1:13">
      <c r="A8" s="63">
        <v>4</v>
      </c>
      <c r="B8" s="63">
        <v>0.14000000000000001</v>
      </c>
      <c r="C8" s="63">
        <v>35.5</v>
      </c>
      <c r="D8" s="64">
        <f t="shared" si="1"/>
        <v>0.39436619718309868</v>
      </c>
      <c r="E8" s="63"/>
      <c r="F8" s="63">
        <v>4</v>
      </c>
      <c r="G8" s="63">
        <v>0.122</v>
      </c>
      <c r="H8" s="63">
        <v>35</v>
      </c>
      <c r="I8" s="64">
        <f t="shared" si="0"/>
        <v>0.34857142857142853</v>
      </c>
      <c r="J8" s="65"/>
      <c r="K8" s="63"/>
      <c r="L8" s="63">
        <f>FTEST(I5:I9,D5:D9)</f>
        <v>0.22427384050102833</v>
      </c>
      <c r="M8" s="63">
        <f>TTEST(I5:I9,D5:D9,2,2)</f>
        <v>1.1317457336451139E-2</v>
      </c>
    </row>
    <row r="9" spans="1:13">
      <c r="A9" s="63">
        <v>5</v>
      </c>
      <c r="B9" s="63">
        <v>0.15</v>
      </c>
      <c r="C9" s="63">
        <v>36.4</v>
      </c>
      <c r="D9" s="64">
        <f t="shared" si="1"/>
        <v>0.41208791208791212</v>
      </c>
      <c r="E9" s="63"/>
      <c r="F9" s="63">
        <v>5</v>
      </c>
      <c r="G9" s="63">
        <v>0.123</v>
      </c>
      <c r="H9" s="63">
        <v>32.299999999999997</v>
      </c>
      <c r="I9" s="64">
        <f t="shared" si="0"/>
        <v>0.38080495356037153</v>
      </c>
      <c r="J9" s="65"/>
      <c r="K9" s="63"/>
      <c r="L9" s="63"/>
      <c r="M9" s="63"/>
    </row>
    <row r="11" spans="1:13">
      <c r="D11" s="67"/>
      <c r="I11" s="67"/>
    </row>
    <row r="12" spans="1:13">
      <c r="D12" s="67"/>
    </row>
    <row r="13" spans="1:13">
      <c r="D13" s="67"/>
    </row>
    <row r="14" spans="1:13">
      <c r="D14" s="67"/>
    </row>
    <row r="15" spans="1:13">
      <c r="D15" s="67"/>
    </row>
    <row r="16" spans="1:13">
      <c r="D16" s="67"/>
    </row>
    <row r="17" spans="4:4">
      <c r="D17" s="67"/>
    </row>
  </sheetData>
  <mergeCells count="2">
    <mergeCell ref="A3:D3"/>
    <mergeCell ref="F3:I3"/>
  </mergeCells>
  <phoneticPr fontId="1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50" zoomScaleNormal="150" zoomScalePageLayoutView="150" workbookViewId="0">
      <selection sqref="A1:E1"/>
    </sheetView>
  </sheetViews>
  <sheetFormatPr baseColWidth="10" defaultColWidth="10.83203125" defaultRowHeight="15" x14ac:dyDescent="0"/>
  <cols>
    <col min="1" max="16384" width="10.83203125" style="5"/>
  </cols>
  <sheetData>
    <row r="1" spans="1:5">
      <c r="A1" s="90" t="s">
        <v>219</v>
      </c>
      <c r="B1" s="90"/>
      <c r="C1" s="90"/>
      <c r="D1" s="90"/>
      <c r="E1" s="90"/>
    </row>
    <row r="2" spans="1:5">
      <c r="A2" s="88" t="s">
        <v>0</v>
      </c>
      <c r="B2" s="89" t="s">
        <v>3</v>
      </c>
      <c r="C2" s="89"/>
      <c r="D2" s="89" t="s">
        <v>4</v>
      </c>
      <c r="E2" s="89"/>
    </row>
    <row r="3" spans="1:5">
      <c r="A3" s="88"/>
      <c r="B3" s="15" t="s">
        <v>40</v>
      </c>
      <c r="C3" s="15" t="s">
        <v>7</v>
      </c>
      <c r="D3" s="15" t="s">
        <v>40</v>
      </c>
      <c r="E3" s="15" t="s">
        <v>7</v>
      </c>
    </row>
    <row r="4" spans="1:5">
      <c r="A4" s="5" t="s">
        <v>41</v>
      </c>
      <c r="B4" s="24">
        <v>4281</v>
      </c>
      <c r="C4" s="16">
        <f>B4/$B$12*100</f>
        <v>39.602220166512488</v>
      </c>
      <c r="D4" s="5">
        <v>500</v>
      </c>
      <c r="E4" s="16">
        <f>D4/$D$12*100</f>
        <v>7.30033581544751</v>
      </c>
    </row>
    <row r="5" spans="1:5">
      <c r="A5" s="5" t="s">
        <v>42</v>
      </c>
      <c r="B5" s="24">
        <v>2435</v>
      </c>
      <c r="C5" s="16">
        <f t="shared" ref="C5:C12" si="0">B5/$B$12*100</f>
        <v>22.525439407955599</v>
      </c>
      <c r="D5" s="5">
        <v>915</v>
      </c>
      <c r="E5" s="16">
        <f t="shared" ref="E5:E12" si="1">D5/$D$12*100</f>
        <v>13.359614542268943</v>
      </c>
    </row>
    <row r="6" spans="1:5">
      <c r="A6" s="5" t="s">
        <v>43</v>
      </c>
      <c r="B6" s="24">
        <v>1748</v>
      </c>
      <c r="C6" s="16">
        <f t="shared" si="0"/>
        <v>16.170212765957448</v>
      </c>
      <c r="D6" s="24">
        <v>4438</v>
      </c>
      <c r="E6" s="16">
        <f t="shared" si="1"/>
        <v>64.797780697912103</v>
      </c>
    </row>
    <row r="7" spans="1:5">
      <c r="A7" s="5" t="s">
        <v>44</v>
      </c>
      <c r="B7" s="24">
        <v>74</v>
      </c>
      <c r="C7" s="16">
        <f t="shared" si="0"/>
        <v>0.68455134135060125</v>
      </c>
      <c r="D7" s="5">
        <v>325</v>
      </c>
      <c r="E7" s="16">
        <f t="shared" si="1"/>
        <v>4.7452182800408815</v>
      </c>
    </row>
    <row r="8" spans="1:5">
      <c r="A8" s="5" t="s">
        <v>39</v>
      </c>
      <c r="B8" s="24">
        <v>182</v>
      </c>
      <c r="C8" s="16">
        <f t="shared" si="0"/>
        <v>1.6836262719703978</v>
      </c>
      <c r="D8" s="5">
        <v>46</v>
      </c>
      <c r="E8" s="16">
        <f t="shared" si="1"/>
        <v>0.6716308950211709</v>
      </c>
    </row>
    <row r="9" spans="1:5">
      <c r="A9" s="5" t="s">
        <v>45</v>
      </c>
      <c r="B9" s="24">
        <v>1524</v>
      </c>
      <c r="C9" s="16">
        <f t="shared" si="0"/>
        <v>14.098057354301572</v>
      </c>
      <c r="D9" s="5">
        <v>475</v>
      </c>
      <c r="E9" s="16">
        <f t="shared" si="1"/>
        <v>6.9353190246751346</v>
      </c>
    </row>
    <row r="10" spans="1:5">
      <c r="A10" s="5" t="s">
        <v>38</v>
      </c>
      <c r="B10" s="5">
        <v>486</v>
      </c>
      <c r="C10" s="16">
        <f t="shared" si="0"/>
        <v>4.4958371877890837</v>
      </c>
      <c r="D10" s="5">
        <v>92</v>
      </c>
      <c r="E10" s="16">
        <f t="shared" si="1"/>
        <v>1.3432617900423418</v>
      </c>
    </row>
    <row r="11" spans="1:5">
      <c r="A11" s="5" t="s">
        <v>46</v>
      </c>
      <c r="B11" s="24">
        <v>80</v>
      </c>
      <c r="C11" s="16">
        <f t="shared" si="0"/>
        <v>0.74005550416281229</v>
      </c>
      <c r="D11" s="5">
        <v>58</v>
      </c>
      <c r="E11" s="16">
        <f t="shared" si="1"/>
        <v>0.84683895459191116</v>
      </c>
    </row>
    <row r="12" spans="1:5">
      <c r="A12" s="5" t="s">
        <v>6</v>
      </c>
      <c r="B12" s="24">
        <f>SUM(B4:B11)</f>
        <v>10810</v>
      </c>
      <c r="C12" s="5">
        <f t="shared" si="0"/>
        <v>100</v>
      </c>
      <c r="D12" s="24">
        <f>SUM(D4:D11)</f>
        <v>6849</v>
      </c>
      <c r="E12" s="5">
        <f t="shared" si="1"/>
        <v>100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50" zoomScaleNormal="150" zoomScalePageLayoutView="150" workbookViewId="0">
      <selection sqref="A1:E1"/>
    </sheetView>
  </sheetViews>
  <sheetFormatPr baseColWidth="10" defaultColWidth="10.83203125" defaultRowHeight="15" x14ac:dyDescent="0"/>
  <cols>
    <col min="1" max="16384" width="10.83203125" style="5"/>
  </cols>
  <sheetData>
    <row r="1" spans="1:5">
      <c r="A1" s="86" t="s">
        <v>220</v>
      </c>
      <c r="B1" s="86"/>
      <c r="C1" s="86"/>
      <c r="D1" s="86"/>
      <c r="E1" s="86"/>
    </row>
    <row r="2" spans="1:5">
      <c r="A2" s="88" t="s">
        <v>0</v>
      </c>
      <c r="B2" s="89" t="s">
        <v>3</v>
      </c>
      <c r="C2" s="89"/>
      <c r="D2" s="89" t="s">
        <v>4</v>
      </c>
      <c r="E2" s="89"/>
    </row>
    <row r="3" spans="1:5">
      <c r="A3" s="88"/>
      <c r="B3" s="15" t="s">
        <v>40</v>
      </c>
      <c r="C3" s="15" t="s">
        <v>7</v>
      </c>
      <c r="D3" s="15" t="s">
        <v>40</v>
      </c>
      <c r="E3" s="15" t="s">
        <v>7</v>
      </c>
    </row>
    <row r="4" spans="1:5">
      <c r="A4" s="5" t="s">
        <v>47</v>
      </c>
      <c r="B4" s="1">
        <v>942</v>
      </c>
      <c r="C4" s="16">
        <f t="shared" ref="C4:C14" si="0">B4/$B$14*100</f>
        <v>14.026206075044669</v>
      </c>
      <c r="D4">
        <v>66</v>
      </c>
      <c r="E4" s="16">
        <f t="shared" ref="E4:E14" si="1">D4/$D$14*100</f>
        <v>4.6643109540636045</v>
      </c>
    </row>
    <row r="5" spans="1:5">
      <c r="A5" s="5" t="s">
        <v>48</v>
      </c>
      <c r="B5" s="1">
        <v>1891</v>
      </c>
      <c r="C5" s="16">
        <f t="shared" si="0"/>
        <v>28.156640857653365</v>
      </c>
      <c r="D5">
        <v>314</v>
      </c>
      <c r="E5" s="16">
        <f t="shared" si="1"/>
        <v>22.190812720848058</v>
      </c>
    </row>
    <row r="6" spans="1:5">
      <c r="A6" s="5" t="s">
        <v>49</v>
      </c>
      <c r="B6" s="1">
        <v>1399</v>
      </c>
      <c r="C6" s="16">
        <f t="shared" si="0"/>
        <v>20.830851697438952</v>
      </c>
      <c r="D6">
        <v>113</v>
      </c>
      <c r="E6" s="16">
        <f t="shared" si="1"/>
        <v>7.9858657243816262</v>
      </c>
    </row>
    <row r="7" spans="1:5">
      <c r="A7" s="5" t="s">
        <v>50</v>
      </c>
      <c r="B7" s="1">
        <v>571</v>
      </c>
      <c r="C7" s="16">
        <f t="shared" si="0"/>
        <v>8.5020845741512812</v>
      </c>
      <c r="D7">
        <v>194</v>
      </c>
      <c r="E7" s="16">
        <f t="shared" si="1"/>
        <v>13.710247349823321</v>
      </c>
    </row>
    <row r="8" spans="1:5">
      <c r="A8" s="5" t="s">
        <v>51</v>
      </c>
      <c r="B8" s="1">
        <v>528</v>
      </c>
      <c r="C8" s="16">
        <f t="shared" si="0"/>
        <v>7.861822513400833</v>
      </c>
      <c r="D8">
        <v>286</v>
      </c>
      <c r="E8" s="16">
        <f t="shared" si="1"/>
        <v>20.21201413427562</v>
      </c>
    </row>
    <row r="9" spans="1:5">
      <c r="A9" s="5" t="s">
        <v>52</v>
      </c>
      <c r="B9" s="1">
        <v>452</v>
      </c>
      <c r="C9" s="16">
        <f t="shared" si="0"/>
        <v>6.7301965455628343</v>
      </c>
      <c r="D9">
        <v>177</v>
      </c>
      <c r="E9" s="16">
        <f t="shared" si="1"/>
        <v>12.508833922261484</v>
      </c>
    </row>
    <row r="10" spans="1:5">
      <c r="A10" s="5" t="s">
        <v>53</v>
      </c>
      <c r="B10" s="1">
        <v>276</v>
      </c>
      <c r="C10" s="16">
        <f t="shared" si="0"/>
        <v>4.10958904109589</v>
      </c>
      <c r="D10">
        <v>121</v>
      </c>
      <c r="E10" s="16">
        <f t="shared" si="1"/>
        <v>8.5512367491166064</v>
      </c>
    </row>
    <row r="11" spans="1:5">
      <c r="A11" s="5" t="s">
        <v>54</v>
      </c>
      <c r="B11" s="1">
        <v>263</v>
      </c>
      <c r="C11" s="16">
        <f t="shared" si="0"/>
        <v>3.9160214413341277</v>
      </c>
      <c r="D11">
        <v>11</v>
      </c>
      <c r="E11" s="16">
        <f t="shared" si="1"/>
        <v>0.77738515901060079</v>
      </c>
    </row>
    <row r="12" spans="1:5">
      <c r="A12" s="5" t="s">
        <v>55</v>
      </c>
      <c r="B12" s="1">
        <v>328</v>
      </c>
      <c r="C12" s="16">
        <f t="shared" si="0"/>
        <v>4.8838594401429427</v>
      </c>
      <c r="D12">
        <v>71</v>
      </c>
      <c r="E12" s="16">
        <f t="shared" si="1"/>
        <v>5.0176678445229683</v>
      </c>
    </row>
    <row r="13" spans="1:5">
      <c r="A13" s="5" t="s">
        <v>37</v>
      </c>
      <c r="B13" s="1">
        <v>66</v>
      </c>
      <c r="C13" s="16">
        <f t="shared" si="0"/>
        <v>0.98272781417510413</v>
      </c>
      <c r="D13">
        <v>62</v>
      </c>
      <c r="E13" s="16">
        <f t="shared" si="1"/>
        <v>4.3816254416961131</v>
      </c>
    </row>
    <row r="14" spans="1:5">
      <c r="A14" s="5" t="s">
        <v>6</v>
      </c>
      <c r="B14" s="5">
        <f>SUM(B4:B13)</f>
        <v>6716</v>
      </c>
      <c r="C14" s="16">
        <f t="shared" si="0"/>
        <v>100</v>
      </c>
      <c r="D14" s="5">
        <f>SUM(D4:D13)</f>
        <v>1415</v>
      </c>
      <c r="E14" s="16">
        <f t="shared" si="1"/>
        <v>100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11.1640625" style="2" customWidth="1"/>
    <col min="4" max="4" width="10.33203125" style="2" customWidth="1"/>
    <col min="5" max="8" width="8.83203125" style="2"/>
    <col min="9" max="9" width="12.1640625" style="2" bestFit="1" customWidth="1"/>
    <col min="10" max="16384" width="8.83203125" style="2"/>
  </cols>
  <sheetData>
    <row r="1" spans="1:16">
      <c r="A1" s="47" t="s">
        <v>278</v>
      </c>
    </row>
    <row r="2" spans="1:16">
      <c r="A2" s="98" t="s">
        <v>246</v>
      </c>
      <c r="B2" s="98"/>
      <c r="C2" s="98"/>
    </row>
    <row r="3" spans="1:16">
      <c r="A3" s="52" t="s">
        <v>236</v>
      </c>
      <c r="B3" s="52" t="s">
        <v>235</v>
      </c>
      <c r="C3" s="2" t="s">
        <v>175</v>
      </c>
      <c r="D3" s="2" t="s">
        <v>176</v>
      </c>
      <c r="E3" s="2" t="s">
        <v>7</v>
      </c>
      <c r="F3" s="2" t="s">
        <v>23</v>
      </c>
      <c r="J3" s="68"/>
      <c r="K3" s="68"/>
      <c r="L3" s="68"/>
    </row>
    <row r="4" spans="1:16">
      <c r="A4" s="95">
        <v>1</v>
      </c>
      <c r="B4" s="52">
        <v>1</v>
      </c>
      <c r="C4" s="2">
        <v>404</v>
      </c>
      <c r="D4" s="2">
        <v>430</v>
      </c>
      <c r="E4" s="2">
        <f>C4/D4</f>
        <v>0.93953488372093019</v>
      </c>
      <c r="F4" s="85">
        <f>AVERAGE(E4:E6)</f>
        <v>0.91546041735503592</v>
      </c>
      <c r="J4" s="52"/>
      <c r="K4" s="52"/>
    </row>
    <row r="5" spans="1:16">
      <c r="A5" s="95"/>
      <c r="B5" s="52">
        <v>2</v>
      </c>
      <c r="C5" s="2">
        <v>388</v>
      </c>
      <c r="D5" s="2">
        <v>425</v>
      </c>
      <c r="E5" s="2">
        <f t="shared" ref="E5:E12" si="0">C5/D5</f>
        <v>0.91294117647058826</v>
      </c>
      <c r="F5" s="85"/>
      <c r="J5" s="61"/>
      <c r="K5" s="52"/>
      <c r="P5" s="60"/>
    </row>
    <row r="6" spans="1:16">
      <c r="A6" s="95"/>
      <c r="B6" s="52">
        <v>3</v>
      </c>
      <c r="C6" s="2">
        <v>396</v>
      </c>
      <c r="D6" s="2">
        <v>443</v>
      </c>
      <c r="E6" s="2">
        <f t="shared" si="0"/>
        <v>0.89390519187358919</v>
      </c>
      <c r="F6" s="85"/>
      <c r="J6" s="61"/>
      <c r="K6" s="52"/>
      <c r="P6" s="60"/>
    </row>
    <row r="7" spans="1:16">
      <c r="A7" s="95">
        <v>2</v>
      </c>
      <c r="B7" s="52">
        <v>1</v>
      </c>
      <c r="C7" s="2">
        <v>401</v>
      </c>
      <c r="D7" s="2">
        <v>436</v>
      </c>
      <c r="E7" s="2">
        <f t="shared" si="0"/>
        <v>0.91972477064220182</v>
      </c>
      <c r="F7" s="85">
        <f>AVERAGE(E7:E9)</f>
        <v>0.91278434783883</v>
      </c>
      <c r="J7" s="61"/>
      <c r="K7" s="52"/>
      <c r="P7" s="60"/>
    </row>
    <row r="8" spans="1:16">
      <c r="A8" s="95"/>
      <c r="B8" s="52">
        <v>2</v>
      </c>
      <c r="C8" s="2">
        <v>393</v>
      </c>
      <c r="D8" s="2">
        <v>433</v>
      </c>
      <c r="E8" s="2">
        <f t="shared" si="0"/>
        <v>0.90762124711316394</v>
      </c>
      <c r="F8" s="85"/>
      <c r="J8" s="61"/>
      <c r="K8" s="52"/>
      <c r="P8" s="60"/>
    </row>
    <row r="9" spans="1:16">
      <c r="A9" s="95"/>
      <c r="B9" s="52">
        <v>3</v>
      </c>
      <c r="C9" s="2">
        <v>389</v>
      </c>
      <c r="D9" s="2">
        <v>427</v>
      </c>
      <c r="E9" s="2">
        <f t="shared" si="0"/>
        <v>0.91100702576112413</v>
      </c>
      <c r="F9" s="85"/>
      <c r="J9" s="61"/>
      <c r="K9" s="52"/>
      <c r="P9" s="60"/>
    </row>
    <row r="10" spans="1:16">
      <c r="A10" s="95">
        <v>3</v>
      </c>
      <c r="B10" s="52">
        <v>1</v>
      </c>
      <c r="C10" s="2">
        <v>397</v>
      </c>
      <c r="D10" s="2">
        <v>432</v>
      </c>
      <c r="E10" s="2">
        <f t="shared" si="0"/>
        <v>0.91898148148148151</v>
      </c>
      <c r="F10" s="85">
        <f>AVERAGE(E10:E12)</f>
        <v>0.91789617851246386</v>
      </c>
      <c r="J10" s="61"/>
      <c r="K10" s="52"/>
      <c r="P10" s="60"/>
    </row>
    <row r="11" spans="1:16">
      <c r="A11" s="95"/>
      <c r="B11" s="52">
        <v>2</v>
      </c>
      <c r="C11" s="2">
        <v>375</v>
      </c>
      <c r="D11" s="2">
        <v>414</v>
      </c>
      <c r="E11" s="2">
        <f t="shared" si="0"/>
        <v>0.90579710144927539</v>
      </c>
      <c r="F11" s="85"/>
      <c r="J11" s="61"/>
      <c r="K11" s="52"/>
      <c r="P11" s="60"/>
    </row>
    <row r="12" spans="1:16">
      <c r="A12" s="95"/>
      <c r="B12" s="52">
        <v>3</v>
      </c>
      <c r="C12" s="2">
        <v>392</v>
      </c>
      <c r="D12" s="2">
        <v>422</v>
      </c>
      <c r="E12" s="2">
        <f t="shared" si="0"/>
        <v>0.92890995260663511</v>
      </c>
      <c r="F12" s="85"/>
      <c r="J12" s="61"/>
      <c r="K12" s="52"/>
      <c r="P12" s="60"/>
    </row>
    <row r="13" spans="1:16">
      <c r="E13" s="2" t="s">
        <v>23</v>
      </c>
      <c r="F13" s="2">
        <f>AVERAGE(F4:F12)</f>
        <v>0.91538031456877655</v>
      </c>
      <c r="J13" s="61"/>
      <c r="K13" s="52"/>
      <c r="P13" s="60"/>
    </row>
    <row r="14" spans="1:16">
      <c r="E14" s="2" t="s">
        <v>158</v>
      </c>
      <c r="F14" s="2">
        <f>STDEV(F4:F12)</f>
        <v>2.5568565761987642E-3</v>
      </c>
    </row>
    <row r="16" spans="1:16">
      <c r="A16" s="98" t="s">
        <v>246</v>
      </c>
      <c r="B16" s="98"/>
      <c r="C16" s="98"/>
    </row>
    <row r="17" spans="1:6">
      <c r="A17" s="52" t="s">
        <v>236</v>
      </c>
      <c r="B17" s="52" t="s">
        <v>235</v>
      </c>
      <c r="C17" s="2" t="s">
        <v>177</v>
      </c>
      <c r="D17" s="2" t="s">
        <v>176</v>
      </c>
      <c r="E17" s="2" t="s">
        <v>7</v>
      </c>
      <c r="F17" s="2" t="s">
        <v>23</v>
      </c>
    </row>
    <row r="18" spans="1:6">
      <c r="A18" s="95">
        <v>1</v>
      </c>
      <c r="B18" s="52">
        <v>1</v>
      </c>
      <c r="C18" s="2">
        <v>366</v>
      </c>
      <c r="D18" s="2">
        <v>436</v>
      </c>
      <c r="E18" s="2">
        <f>C18/D18</f>
        <v>0.83944954128440363</v>
      </c>
      <c r="F18" s="85">
        <f>AVERAGE(E18:E20)</f>
        <v>0.85026935562064077</v>
      </c>
    </row>
    <row r="19" spans="1:6">
      <c r="A19" s="95"/>
      <c r="B19" s="52">
        <v>2</v>
      </c>
      <c r="C19" s="2">
        <v>375</v>
      </c>
      <c r="D19" s="2">
        <v>423</v>
      </c>
      <c r="E19" s="2">
        <f t="shared" ref="E19:E26" si="1">C19/D19</f>
        <v>0.88652482269503541</v>
      </c>
      <c r="F19" s="85"/>
    </row>
    <row r="20" spans="1:6">
      <c r="A20" s="95"/>
      <c r="B20" s="52">
        <v>3</v>
      </c>
      <c r="C20" s="2">
        <v>372</v>
      </c>
      <c r="D20" s="2">
        <v>451</v>
      </c>
      <c r="E20" s="2">
        <f t="shared" si="1"/>
        <v>0.82483370288248337</v>
      </c>
      <c r="F20" s="85"/>
    </row>
    <row r="21" spans="1:6">
      <c r="A21" s="95">
        <v>2</v>
      </c>
      <c r="B21" s="52">
        <v>1</v>
      </c>
      <c r="C21" s="2">
        <v>369</v>
      </c>
      <c r="D21" s="2">
        <v>435</v>
      </c>
      <c r="E21" s="2">
        <f t="shared" si="1"/>
        <v>0.84827586206896555</v>
      </c>
      <c r="F21" s="85">
        <f>AVERAGE(E21:E23)</f>
        <v>0.86863619682931092</v>
      </c>
    </row>
    <row r="22" spans="1:6">
      <c r="A22" s="95"/>
      <c r="B22" s="52">
        <v>2</v>
      </c>
      <c r="C22" s="2">
        <v>355</v>
      </c>
      <c r="D22" s="2">
        <v>419</v>
      </c>
      <c r="E22" s="2">
        <f t="shared" si="1"/>
        <v>0.847255369928401</v>
      </c>
      <c r="F22" s="85"/>
    </row>
    <row r="23" spans="1:6">
      <c r="A23" s="95"/>
      <c r="B23" s="52">
        <v>3</v>
      </c>
      <c r="C23" s="2">
        <v>386</v>
      </c>
      <c r="D23" s="2">
        <v>424</v>
      </c>
      <c r="E23" s="2">
        <f t="shared" si="1"/>
        <v>0.910377358490566</v>
      </c>
      <c r="F23" s="85"/>
    </row>
    <row r="24" spans="1:6">
      <c r="A24" s="95">
        <v>3</v>
      </c>
      <c r="B24" s="52">
        <v>1</v>
      </c>
      <c r="C24" s="2">
        <v>378</v>
      </c>
      <c r="D24" s="2">
        <v>438</v>
      </c>
      <c r="E24" s="2">
        <f t="shared" si="1"/>
        <v>0.86301369863013699</v>
      </c>
      <c r="F24" s="85">
        <f>AVERAGE(E24:E26)</f>
        <v>0.88799620236402432</v>
      </c>
    </row>
    <row r="25" spans="1:6">
      <c r="A25" s="95"/>
      <c r="B25" s="52">
        <v>2</v>
      </c>
      <c r="C25" s="2">
        <v>383</v>
      </c>
      <c r="D25" s="2">
        <v>426</v>
      </c>
      <c r="E25" s="2">
        <f t="shared" si="1"/>
        <v>0.89906103286384975</v>
      </c>
      <c r="F25" s="85"/>
    </row>
    <row r="26" spans="1:6">
      <c r="A26" s="95"/>
      <c r="B26" s="52">
        <v>3</v>
      </c>
      <c r="C26" s="2">
        <v>377</v>
      </c>
      <c r="D26" s="2">
        <v>418</v>
      </c>
      <c r="E26" s="2">
        <f t="shared" si="1"/>
        <v>0.90191387559808611</v>
      </c>
      <c r="F26" s="85"/>
    </row>
    <row r="27" spans="1:6">
      <c r="E27" s="2" t="s">
        <v>23</v>
      </c>
      <c r="F27" s="2">
        <f>AVERAGE(F18:F26)</f>
        <v>0.8689672516046586</v>
      </c>
    </row>
    <row r="28" spans="1:6">
      <c r="E28" s="2" t="s">
        <v>158</v>
      </c>
      <c r="F28" s="2">
        <f>STDEV(F18:F26)</f>
        <v>1.8865602011276981E-2</v>
      </c>
    </row>
    <row r="30" spans="1:6">
      <c r="A30" s="98" t="s">
        <v>246</v>
      </c>
      <c r="B30" s="98"/>
      <c r="C30" s="98"/>
    </row>
    <row r="31" spans="1:6">
      <c r="A31" s="52" t="s">
        <v>236</v>
      </c>
      <c r="B31" s="52" t="s">
        <v>235</v>
      </c>
      <c r="C31" s="2" t="s">
        <v>178</v>
      </c>
      <c r="D31" s="2" t="s">
        <v>176</v>
      </c>
      <c r="E31" s="2" t="s">
        <v>7</v>
      </c>
      <c r="F31" s="2" t="s">
        <v>23</v>
      </c>
    </row>
    <row r="32" spans="1:6">
      <c r="A32" s="95">
        <v>1</v>
      </c>
      <c r="B32" s="52">
        <v>1</v>
      </c>
      <c r="C32" s="2">
        <v>62</v>
      </c>
      <c r="D32" s="2">
        <v>420</v>
      </c>
      <c r="E32" s="2">
        <f>C32/D32</f>
        <v>0.14761904761904762</v>
      </c>
      <c r="F32" s="85">
        <f>AVERAGE(E32:E34)</f>
        <v>0.15594762576337573</v>
      </c>
    </row>
    <row r="33" spans="1:9">
      <c r="A33" s="95"/>
      <c r="B33" s="52">
        <v>2</v>
      </c>
      <c r="C33" s="2">
        <v>65</v>
      </c>
      <c r="D33" s="2">
        <v>431</v>
      </c>
      <c r="E33" s="2">
        <f t="shared" ref="E33:E40" si="2">C33/D33</f>
        <v>0.15081206496519722</v>
      </c>
      <c r="F33" s="85"/>
    </row>
    <row r="34" spans="1:9">
      <c r="A34" s="95"/>
      <c r="B34" s="52">
        <v>3</v>
      </c>
      <c r="C34" s="2">
        <v>72</v>
      </c>
      <c r="D34" s="2">
        <v>425</v>
      </c>
      <c r="E34" s="2">
        <f t="shared" si="2"/>
        <v>0.16941176470588235</v>
      </c>
      <c r="F34" s="85"/>
    </row>
    <row r="35" spans="1:9">
      <c r="A35" s="95">
        <v>2</v>
      </c>
      <c r="B35" s="52">
        <v>1</v>
      </c>
      <c r="C35" s="2">
        <v>66</v>
      </c>
      <c r="D35" s="2">
        <v>417</v>
      </c>
      <c r="E35" s="2">
        <f t="shared" si="2"/>
        <v>0.15827338129496402</v>
      </c>
      <c r="F35" s="85">
        <f>AVERAGE(E35:E37)</f>
        <v>0.15145060422250434</v>
      </c>
    </row>
    <row r="36" spans="1:9">
      <c r="A36" s="95"/>
      <c r="B36" s="52">
        <v>2</v>
      </c>
      <c r="C36" s="2">
        <v>55</v>
      </c>
      <c r="D36" s="2">
        <v>425</v>
      </c>
      <c r="E36" s="2">
        <f t="shared" si="2"/>
        <v>0.12941176470588237</v>
      </c>
      <c r="F36" s="85"/>
    </row>
    <row r="37" spans="1:9">
      <c r="A37" s="95"/>
      <c r="B37" s="52">
        <v>3</v>
      </c>
      <c r="C37" s="2">
        <v>73</v>
      </c>
      <c r="D37" s="2">
        <v>438</v>
      </c>
      <c r="E37" s="2">
        <f t="shared" si="2"/>
        <v>0.16666666666666666</v>
      </c>
      <c r="F37" s="85"/>
    </row>
    <row r="38" spans="1:9">
      <c r="A38" s="95">
        <v>3</v>
      </c>
      <c r="B38" s="52">
        <v>1</v>
      </c>
      <c r="C38" s="2">
        <v>70</v>
      </c>
      <c r="D38" s="2">
        <v>434</v>
      </c>
      <c r="E38" s="2">
        <f t="shared" si="2"/>
        <v>0.16129032258064516</v>
      </c>
      <c r="F38" s="85">
        <f>AVERAGE(E38:E40)</f>
        <v>0.14874397741227977</v>
      </c>
    </row>
    <row r="39" spans="1:9">
      <c r="A39" s="95"/>
      <c r="B39" s="52">
        <v>2</v>
      </c>
      <c r="C39" s="2">
        <v>57</v>
      </c>
      <c r="D39" s="2">
        <v>433</v>
      </c>
      <c r="E39" s="2">
        <f t="shared" si="2"/>
        <v>0.13163972286374134</v>
      </c>
      <c r="F39" s="85"/>
    </row>
    <row r="40" spans="1:9">
      <c r="A40" s="95"/>
      <c r="B40" s="52">
        <v>3</v>
      </c>
      <c r="C40" s="2">
        <v>65</v>
      </c>
      <c r="D40" s="2">
        <v>424</v>
      </c>
      <c r="E40" s="2">
        <f t="shared" si="2"/>
        <v>0.15330188679245282</v>
      </c>
      <c r="F40" s="85"/>
    </row>
    <row r="41" spans="1:9">
      <c r="E41" s="2" t="s">
        <v>23</v>
      </c>
      <c r="F41" s="2">
        <f>AVERAGE(F32:F40)</f>
        <v>0.15204740246605328</v>
      </c>
    </row>
    <row r="42" spans="1:9">
      <c r="E42" s="2" t="s">
        <v>158</v>
      </c>
      <c r="F42" s="2">
        <f>STDEV(F32:F40)</f>
        <v>3.6387172876151327E-3</v>
      </c>
    </row>
    <row r="44" spans="1:9">
      <c r="A44" s="98" t="s">
        <v>247</v>
      </c>
      <c r="B44" s="98"/>
      <c r="C44" s="98"/>
    </row>
    <row r="45" spans="1:9" ht="16">
      <c r="A45" s="52" t="s">
        <v>236</v>
      </c>
      <c r="B45" s="52" t="s">
        <v>235</v>
      </c>
      <c r="C45" s="2" t="s">
        <v>175</v>
      </c>
      <c r="D45" s="2" t="s">
        <v>176</v>
      </c>
      <c r="E45" s="2" t="s">
        <v>7</v>
      </c>
      <c r="F45" s="2" t="s">
        <v>23</v>
      </c>
      <c r="H45" s="59" t="s">
        <v>311</v>
      </c>
    </row>
    <row r="46" spans="1:9">
      <c r="A46" s="95">
        <v>1</v>
      </c>
      <c r="B46" s="52">
        <v>1</v>
      </c>
      <c r="C46" s="2">
        <v>169</v>
      </c>
      <c r="D46" s="2">
        <v>180</v>
      </c>
      <c r="E46" s="2">
        <f>C46/D46</f>
        <v>0.93888888888888888</v>
      </c>
      <c r="F46" s="85">
        <f>AVERAGE(E46:E48)</f>
        <v>0.89684574684574692</v>
      </c>
      <c r="H46" s="83" t="s">
        <v>143</v>
      </c>
      <c r="I46" s="83" t="s">
        <v>144</v>
      </c>
    </row>
    <row r="47" spans="1:9">
      <c r="A47" s="95"/>
      <c r="B47" s="52">
        <v>2</v>
      </c>
      <c r="C47" s="2">
        <v>168</v>
      </c>
      <c r="D47" s="2">
        <v>195</v>
      </c>
      <c r="E47" s="2">
        <f t="shared" ref="E47:E54" si="3">C47/D47</f>
        <v>0.86153846153846159</v>
      </c>
      <c r="F47" s="85"/>
      <c r="H47" s="7">
        <f>FTEST(F46:F54,F4:F12)</f>
        <v>6.2697822443250279E-3</v>
      </c>
      <c r="I47" s="7">
        <f>TTEST(F46:F54,F4:F12,2,3)</f>
        <v>0.74652226311635816</v>
      </c>
    </row>
    <row r="48" spans="1:9">
      <c r="A48" s="95"/>
      <c r="B48" s="52">
        <v>3</v>
      </c>
      <c r="C48" s="2">
        <v>162</v>
      </c>
      <c r="D48" s="2">
        <v>182</v>
      </c>
      <c r="E48" s="2">
        <f t="shared" si="3"/>
        <v>0.89010989010989006</v>
      </c>
      <c r="F48" s="85"/>
    </row>
    <row r="49" spans="1:9">
      <c r="A49" s="95">
        <v>2</v>
      </c>
      <c r="B49" s="52">
        <v>1</v>
      </c>
      <c r="C49" s="2">
        <v>163</v>
      </c>
      <c r="D49" s="2">
        <v>187</v>
      </c>
      <c r="E49" s="2">
        <f t="shared" si="3"/>
        <v>0.87165775401069523</v>
      </c>
      <c r="F49" s="85">
        <f>AVERAGE(E49:E51)</f>
        <v>0.9549614452585099</v>
      </c>
    </row>
    <row r="50" spans="1:9">
      <c r="A50" s="95"/>
      <c r="B50" s="52">
        <v>2</v>
      </c>
      <c r="C50" s="2">
        <v>167</v>
      </c>
      <c r="D50" s="2">
        <v>177</v>
      </c>
      <c r="E50" s="2">
        <f t="shared" si="3"/>
        <v>0.94350282485875703</v>
      </c>
      <c r="F50" s="85"/>
    </row>
    <row r="51" spans="1:9">
      <c r="A51" s="95"/>
      <c r="B51" s="52">
        <v>3</v>
      </c>
      <c r="C51" s="2">
        <v>190</v>
      </c>
      <c r="D51" s="2">
        <v>181</v>
      </c>
      <c r="E51" s="2">
        <f t="shared" si="3"/>
        <v>1.0497237569060773</v>
      </c>
      <c r="F51" s="85"/>
    </row>
    <row r="52" spans="1:9">
      <c r="A52" s="95">
        <v>3</v>
      </c>
      <c r="B52" s="52">
        <v>1</v>
      </c>
      <c r="C52" s="2">
        <v>171</v>
      </c>
      <c r="D52" s="2">
        <v>192</v>
      </c>
      <c r="E52" s="2">
        <f t="shared" si="3"/>
        <v>0.890625</v>
      </c>
      <c r="F52" s="85">
        <f>AVERAGE(E52:E54)</f>
        <v>0.86504700502433662</v>
      </c>
    </row>
    <row r="53" spans="1:9">
      <c r="A53" s="95"/>
      <c r="B53" s="52">
        <v>2</v>
      </c>
      <c r="C53" s="2">
        <v>159</v>
      </c>
      <c r="D53" s="2">
        <v>193</v>
      </c>
      <c r="E53" s="2">
        <f t="shared" si="3"/>
        <v>0.82383419689119175</v>
      </c>
      <c r="F53" s="85"/>
    </row>
    <row r="54" spans="1:9">
      <c r="A54" s="95"/>
      <c r="B54" s="52">
        <v>3</v>
      </c>
      <c r="C54" s="2">
        <v>155</v>
      </c>
      <c r="D54" s="2">
        <v>176</v>
      </c>
      <c r="E54" s="2">
        <f t="shared" si="3"/>
        <v>0.88068181818181823</v>
      </c>
      <c r="F54" s="85"/>
    </row>
    <row r="55" spans="1:9">
      <c r="B55" s="2" t="s">
        <v>23</v>
      </c>
      <c r="C55" s="2">
        <f>AVERAGE(C46:C54)</f>
        <v>167.11111111111111</v>
      </c>
      <c r="D55" s="2">
        <f>AVERAGE(D46:D54)</f>
        <v>184.77777777777777</v>
      </c>
      <c r="E55" s="2">
        <f>AVERAGE(E46:E54)</f>
        <v>0.90561806570953118</v>
      </c>
      <c r="F55" s="2">
        <f>AVERAGE(F46:F54)</f>
        <v>0.90561806570953118</v>
      </c>
    </row>
    <row r="56" spans="1:9">
      <c r="B56" s="2" t="s">
        <v>158</v>
      </c>
      <c r="C56" s="2">
        <f>_xlfn.STDEV.P(C46:C54)</f>
        <v>9.4215408558667004</v>
      </c>
      <c r="D56" s="2">
        <f>_xlfn.STDEV.P(D46:D54)</f>
        <v>6.7622773576457504</v>
      </c>
      <c r="E56" s="2">
        <f>_xlfn.STDEV.P(E46:E54)</f>
        <v>6.1626726101658806E-2</v>
      </c>
      <c r="F56" s="2">
        <f>STDEV(F46:F54)</f>
        <v>4.5594592051493431E-2</v>
      </c>
    </row>
    <row r="58" spans="1:9">
      <c r="A58" s="98" t="s">
        <v>247</v>
      </c>
      <c r="B58" s="98"/>
      <c r="C58" s="98"/>
    </row>
    <row r="59" spans="1:9" ht="16">
      <c r="A59" s="52" t="s">
        <v>236</v>
      </c>
      <c r="B59" s="52" t="s">
        <v>235</v>
      </c>
      <c r="C59" s="2" t="s">
        <v>177</v>
      </c>
      <c r="D59" s="2" t="s">
        <v>176</v>
      </c>
      <c r="E59" s="2" t="s">
        <v>7</v>
      </c>
      <c r="F59" s="2" t="s">
        <v>23</v>
      </c>
      <c r="H59" s="59" t="s">
        <v>312</v>
      </c>
    </row>
    <row r="60" spans="1:9">
      <c r="A60" s="95">
        <v>1</v>
      </c>
      <c r="B60" s="52">
        <v>1</v>
      </c>
      <c r="C60" s="2">
        <v>155</v>
      </c>
      <c r="D60" s="2">
        <v>172</v>
      </c>
      <c r="E60" s="2">
        <f>C60/D60</f>
        <v>0.90116279069767447</v>
      </c>
      <c r="F60" s="85">
        <f>AVERAGE(E60:E62)</f>
        <v>0.86627884435488056</v>
      </c>
      <c r="H60" s="83" t="s">
        <v>143</v>
      </c>
      <c r="I60" s="83" t="s">
        <v>144</v>
      </c>
    </row>
    <row r="61" spans="1:9">
      <c r="A61" s="95"/>
      <c r="B61" s="52">
        <v>2</v>
      </c>
      <c r="C61" s="2">
        <v>152</v>
      </c>
      <c r="D61" s="2">
        <v>181</v>
      </c>
      <c r="E61" s="2">
        <f t="shared" ref="E61:E68" si="4">C61/D61</f>
        <v>0.83977900552486184</v>
      </c>
      <c r="F61" s="85"/>
      <c r="H61" s="7">
        <f>FTEST(F60:F68,F18:F26)</f>
        <v>0.84414567257751549</v>
      </c>
      <c r="I61" s="7">
        <f>TTEST(F60:F68,F18:F26,2,2)</f>
        <v>0.74008395442755837</v>
      </c>
    </row>
    <row r="62" spans="1:9">
      <c r="A62" s="95"/>
      <c r="B62" s="52">
        <v>3</v>
      </c>
      <c r="C62" s="2">
        <v>163</v>
      </c>
      <c r="D62" s="2">
        <v>190</v>
      </c>
      <c r="E62" s="2">
        <f t="shared" si="4"/>
        <v>0.85789473684210527</v>
      </c>
      <c r="F62" s="85"/>
    </row>
    <row r="63" spans="1:9">
      <c r="A63" s="95">
        <v>2</v>
      </c>
      <c r="B63" s="52">
        <v>1</v>
      </c>
      <c r="C63" s="2">
        <v>166</v>
      </c>
      <c r="D63" s="2">
        <v>185</v>
      </c>
      <c r="E63" s="2">
        <f t="shared" si="4"/>
        <v>0.89729729729729735</v>
      </c>
      <c r="F63" s="85">
        <f>AVERAGE(E63:E65)</f>
        <v>0.85848917939384695</v>
      </c>
    </row>
    <row r="64" spans="1:9">
      <c r="A64" s="95"/>
      <c r="B64" s="52">
        <v>2</v>
      </c>
      <c r="C64" s="2">
        <v>149</v>
      </c>
      <c r="D64" s="2">
        <v>186</v>
      </c>
      <c r="E64" s="2">
        <f t="shared" si="4"/>
        <v>0.80107526881720426</v>
      </c>
      <c r="F64" s="85"/>
    </row>
    <row r="65" spans="1:9">
      <c r="A65" s="95"/>
      <c r="B65" s="52">
        <v>3</v>
      </c>
      <c r="C65" s="2">
        <v>157</v>
      </c>
      <c r="D65" s="2">
        <v>179</v>
      </c>
      <c r="E65" s="2">
        <f t="shared" si="4"/>
        <v>0.87709497206703912</v>
      </c>
      <c r="F65" s="85"/>
    </row>
    <row r="66" spans="1:9">
      <c r="A66" s="95">
        <v>3</v>
      </c>
      <c r="B66" s="52">
        <v>1</v>
      </c>
      <c r="C66" s="2">
        <v>160</v>
      </c>
      <c r="D66" s="2">
        <v>182</v>
      </c>
      <c r="E66" s="2">
        <f t="shared" si="4"/>
        <v>0.87912087912087911</v>
      </c>
      <c r="F66" s="85">
        <f>AVERAGE(E66:E68)</f>
        <v>0.90002035002035008</v>
      </c>
    </row>
    <row r="67" spans="1:9">
      <c r="A67" s="95"/>
      <c r="B67" s="52">
        <v>2</v>
      </c>
      <c r="C67" s="2">
        <v>172</v>
      </c>
      <c r="D67" s="2">
        <v>195</v>
      </c>
      <c r="E67" s="2">
        <f t="shared" si="4"/>
        <v>0.88205128205128203</v>
      </c>
      <c r="F67" s="85"/>
    </row>
    <row r="68" spans="1:9">
      <c r="A68" s="95"/>
      <c r="B68" s="52">
        <v>3</v>
      </c>
      <c r="C68" s="2">
        <v>169</v>
      </c>
      <c r="D68" s="2">
        <v>180</v>
      </c>
      <c r="E68" s="2">
        <f t="shared" si="4"/>
        <v>0.93888888888888888</v>
      </c>
      <c r="F68" s="85"/>
    </row>
    <row r="69" spans="1:9">
      <c r="B69" s="2" t="s">
        <v>23</v>
      </c>
      <c r="C69" s="2">
        <f>AVERAGE(C60:C68)</f>
        <v>160.33333333333334</v>
      </c>
      <c r="D69" s="2">
        <f>AVERAGE(D60:D68)</f>
        <v>183.33333333333334</v>
      </c>
      <c r="E69" s="2">
        <f>AVERAGE(E60:E68)</f>
        <v>0.8749294579230259</v>
      </c>
      <c r="F69" s="2">
        <f>AVERAGE(F60:F68)</f>
        <v>0.8749294579230259</v>
      </c>
    </row>
    <row r="70" spans="1:9">
      <c r="B70" s="2" t="s">
        <v>158</v>
      </c>
      <c r="C70" s="2">
        <f>_xlfn.STDEV.P(C60:C68)</f>
        <v>7.3635740114581747</v>
      </c>
      <c r="D70" s="2">
        <f>_xlfn.STDEV.P(D60:D68)</f>
        <v>6.289320754704403</v>
      </c>
      <c r="E70" s="2">
        <f>_xlfn.STDEV.P(E60:E68)</f>
        <v>3.7017221086759096E-2</v>
      </c>
      <c r="F70" s="2">
        <f>STDEV(F60:F68)</f>
        <v>2.2075651060183114E-2</v>
      </c>
    </row>
    <row r="72" spans="1:9">
      <c r="A72" s="98" t="s">
        <v>247</v>
      </c>
      <c r="B72" s="98"/>
      <c r="C72" s="98"/>
    </row>
    <row r="73" spans="1:9" ht="16">
      <c r="A73" s="52" t="s">
        <v>236</v>
      </c>
      <c r="B73" s="52" t="s">
        <v>235</v>
      </c>
      <c r="C73" s="2" t="s">
        <v>178</v>
      </c>
      <c r="D73" s="2" t="s">
        <v>176</v>
      </c>
      <c r="E73" s="2" t="s">
        <v>7</v>
      </c>
      <c r="F73" s="2" t="s">
        <v>23</v>
      </c>
      <c r="H73" s="59" t="s">
        <v>313</v>
      </c>
    </row>
    <row r="74" spans="1:9">
      <c r="A74" s="95">
        <v>1</v>
      </c>
      <c r="B74" s="52">
        <v>1</v>
      </c>
      <c r="C74" s="2">
        <v>9</v>
      </c>
      <c r="D74" s="2">
        <v>181</v>
      </c>
      <c r="E74" s="2">
        <f>C74/D74</f>
        <v>4.9723756906077346E-2</v>
      </c>
      <c r="F74" s="85">
        <f>AVERAGE(E74:E76)</f>
        <v>5.4627528860716125E-2</v>
      </c>
      <c r="H74" s="83" t="s">
        <v>143</v>
      </c>
      <c r="I74" s="83" t="s">
        <v>144</v>
      </c>
    </row>
    <row r="75" spans="1:9">
      <c r="A75" s="95"/>
      <c r="B75" s="52">
        <v>2</v>
      </c>
      <c r="C75" s="2">
        <v>12</v>
      </c>
      <c r="D75" s="2">
        <v>176</v>
      </c>
      <c r="E75" s="2">
        <f t="shared" ref="E75:E82" si="5">C75/D75</f>
        <v>6.8181818181818177E-2</v>
      </c>
      <c r="F75" s="85"/>
      <c r="H75" s="7">
        <f>FTEST(F74:F82,F32:F40)</f>
        <v>0.30306796412965314</v>
      </c>
      <c r="I75" s="7">
        <f>TTEST(F74:F82,F32:F40,2,2)</f>
        <v>3.9101305929098607E-5</v>
      </c>
    </row>
    <row r="76" spans="1:9">
      <c r="A76" s="95"/>
      <c r="B76" s="52">
        <v>3</v>
      </c>
      <c r="C76" s="2">
        <v>8</v>
      </c>
      <c r="D76" s="2">
        <v>174</v>
      </c>
      <c r="E76" s="2">
        <f t="shared" si="5"/>
        <v>4.5977011494252873E-2</v>
      </c>
      <c r="F76" s="85"/>
    </row>
    <row r="77" spans="1:9">
      <c r="A77" s="95">
        <v>2</v>
      </c>
      <c r="B77" s="52">
        <v>1</v>
      </c>
      <c r="C77" s="2">
        <v>7</v>
      </c>
      <c r="D77" s="2">
        <v>177</v>
      </c>
      <c r="E77" s="2">
        <f t="shared" si="5"/>
        <v>3.954802259887006E-2</v>
      </c>
      <c r="F77" s="85">
        <f>AVERAGE(E77:E79)</f>
        <v>4.4992494491119035E-2</v>
      </c>
    </row>
    <row r="78" spans="1:9">
      <c r="A78" s="95"/>
      <c r="B78" s="52">
        <v>2</v>
      </c>
      <c r="C78" s="2">
        <v>7</v>
      </c>
      <c r="D78" s="2">
        <v>185</v>
      </c>
      <c r="E78" s="2">
        <f t="shared" si="5"/>
        <v>3.783783783783784E-2</v>
      </c>
      <c r="F78" s="85"/>
    </row>
    <row r="79" spans="1:9">
      <c r="A79" s="95"/>
      <c r="B79" s="52">
        <v>3</v>
      </c>
      <c r="C79" s="2">
        <v>11</v>
      </c>
      <c r="D79" s="2">
        <v>191</v>
      </c>
      <c r="E79" s="2">
        <f t="shared" si="5"/>
        <v>5.7591623036649213E-2</v>
      </c>
      <c r="F79" s="85"/>
    </row>
    <row r="80" spans="1:9">
      <c r="A80" s="95">
        <v>3</v>
      </c>
      <c r="B80" s="52">
        <v>1</v>
      </c>
      <c r="C80" s="2">
        <v>6</v>
      </c>
      <c r="D80" s="2">
        <v>169</v>
      </c>
      <c r="E80" s="2">
        <f t="shared" si="5"/>
        <v>3.5502958579881658E-2</v>
      </c>
      <c r="F80" s="85">
        <f>AVERAGE(E80:E82)</f>
        <v>3.744965431733243E-2</v>
      </c>
    </row>
    <row r="81" spans="1:6">
      <c r="A81" s="95"/>
      <c r="B81" s="52">
        <v>2</v>
      </c>
      <c r="C81" s="2">
        <v>9</v>
      </c>
      <c r="D81" s="2">
        <v>184</v>
      </c>
      <c r="E81" s="2">
        <f t="shared" si="5"/>
        <v>4.8913043478260872E-2</v>
      </c>
      <c r="F81" s="85"/>
    </row>
    <row r="82" spans="1:6">
      <c r="A82" s="95"/>
      <c r="B82" s="52">
        <v>3</v>
      </c>
      <c r="C82" s="2">
        <v>5</v>
      </c>
      <c r="D82" s="2">
        <v>179</v>
      </c>
      <c r="E82" s="2">
        <f t="shared" si="5"/>
        <v>2.7932960893854747E-2</v>
      </c>
      <c r="F82" s="85"/>
    </row>
    <row r="83" spans="1:6">
      <c r="E83" s="2" t="s">
        <v>23</v>
      </c>
      <c r="F83" s="2">
        <f>AVERAGE(F74:F82)</f>
        <v>4.5689892556389194E-2</v>
      </c>
    </row>
    <row r="84" spans="1:6">
      <c r="E84" s="2" t="s">
        <v>158</v>
      </c>
      <c r="F84" s="2">
        <f>STDEV(F74:F82)</f>
        <v>8.6101461371535255E-3</v>
      </c>
    </row>
  </sheetData>
  <mergeCells count="42">
    <mergeCell ref="A2:C2"/>
    <mergeCell ref="A4:A6"/>
    <mergeCell ref="A7:A9"/>
    <mergeCell ref="A10:A12"/>
    <mergeCell ref="F4:F6"/>
    <mergeCell ref="F7:F9"/>
    <mergeCell ref="F10:F12"/>
    <mergeCell ref="F38:F40"/>
    <mergeCell ref="A16:C16"/>
    <mergeCell ref="A18:A20"/>
    <mergeCell ref="A21:A23"/>
    <mergeCell ref="A24:A26"/>
    <mergeCell ref="F18:F20"/>
    <mergeCell ref="F21:F23"/>
    <mergeCell ref="F24:F26"/>
    <mergeCell ref="F32:F34"/>
    <mergeCell ref="F35:F37"/>
    <mergeCell ref="A32:A34"/>
    <mergeCell ref="A35:A37"/>
    <mergeCell ref="A38:A40"/>
    <mergeCell ref="A30:C30"/>
    <mergeCell ref="A44:C44"/>
    <mergeCell ref="A66:A68"/>
    <mergeCell ref="A74:A76"/>
    <mergeCell ref="A72:C72"/>
    <mergeCell ref="F46:F48"/>
    <mergeCell ref="F49:F51"/>
    <mergeCell ref="F52:F54"/>
    <mergeCell ref="F60:F62"/>
    <mergeCell ref="F63:F65"/>
    <mergeCell ref="F66:F68"/>
    <mergeCell ref="A58:C58"/>
    <mergeCell ref="A46:A48"/>
    <mergeCell ref="A49:A51"/>
    <mergeCell ref="A52:A54"/>
    <mergeCell ref="A60:A62"/>
    <mergeCell ref="A63:A65"/>
    <mergeCell ref="A77:A79"/>
    <mergeCell ref="A80:A82"/>
    <mergeCell ref="F74:F76"/>
    <mergeCell ref="F77:F79"/>
    <mergeCell ref="F80:F8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150" zoomScaleNormal="150" zoomScalePageLayoutView="150" workbookViewId="0">
      <selection sqref="A1:J1"/>
    </sheetView>
  </sheetViews>
  <sheetFormatPr baseColWidth="10" defaultColWidth="10.83203125" defaultRowHeight="15" x14ac:dyDescent="0"/>
  <cols>
    <col min="1" max="1" width="80.5" style="5" bestFit="1" customWidth="1"/>
    <col min="2" max="2" width="4.1640625" style="5" bestFit="1" customWidth="1"/>
    <col min="3" max="3" width="11.1640625" style="5" bestFit="1" customWidth="1"/>
    <col min="4" max="4" width="10.1640625" style="5" bestFit="1" customWidth="1"/>
    <col min="5" max="6" width="12.1640625" style="5" bestFit="1" customWidth="1"/>
    <col min="7" max="7" width="9.5" style="5" bestFit="1" customWidth="1"/>
    <col min="8" max="8" width="12" style="5" bestFit="1" customWidth="1"/>
    <col min="9" max="9" width="28" style="5" bestFit="1" customWidth="1"/>
    <col min="10" max="10" width="12.1640625" style="5" bestFit="1" customWidth="1"/>
    <col min="11" max="16384" width="10.83203125" style="5"/>
  </cols>
  <sheetData>
    <row r="1" spans="1:10">
      <c r="A1" s="90" t="s">
        <v>221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6" customFormat="1">
      <c r="A2" s="25" t="s">
        <v>56</v>
      </c>
      <c r="B2" s="25" t="s">
        <v>57</v>
      </c>
      <c r="C2" s="25" t="s">
        <v>58</v>
      </c>
      <c r="D2" s="25" t="s">
        <v>59</v>
      </c>
      <c r="E2" s="25" t="s">
        <v>60</v>
      </c>
      <c r="F2" s="25" t="s">
        <v>61</v>
      </c>
      <c r="G2" s="25" t="s">
        <v>62</v>
      </c>
      <c r="H2" s="25" t="s">
        <v>63</v>
      </c>
      <c r="I2" s="25" t="s">
        <v>64</v>
      </c>
      <c r="J2" s="26" t="s">
        <v>65</v>
      </c>
    </row>
    <row r="3" spans="1:10">
      <c r="A3" s="5" t="s">
        <v>66</v>
      </c>
      <c r="B3" s="5">
        <v>57</v>
      </c>
      <c r="C3" s="5">
        <v>0.61416899999999996</v>
      </c>
      <c r="D3" s="5">
        <v>1.8295344</v>
      </c>
      <c r="E3" s="5">
        <v>0</v>
      </c>
      <c r="F3" s="5">
        <v>1.6383654000000001E-2</v>
      </c>
      <c r="G3" s="5">
        <v>0.95799999999999996</v>
      </c>
      <c r="H3" s="5">
        <v>1622</v>
      </c>
      <c r="I3" s="5" t="s">
        <v>67</v>
      </c>
      <c r="J3" s="5">
        <f>-LOG10(F3)</f>
        <v>1.7855892323032274</v>
      </c>
    </row>
    <row r="4" spans="1:10">
      <c r="A4" s="5" t="s">
        <v>68</v>
      </c>
      <c r="B4" s="5">
        <v>18</v>
      </c>
      <c r="C4" s="5">
        <v>0.71290410000000004</v>
      </c>
      <c r="D4" s="5">
        <v>1.7444799</v>
      </c>
      <c r="E4" s="5">
        <v>2.8328612E-3</v>
      </c>
      <c r="F4" s="5">
        <v>3.3279299999999998E-2</v>
      </c>
      <c r="G4" s="5">
        <v>1</v>
      </c>
      <c r="H4" s="5">
        <v>878</v>
      </c>
      <c r="I4" s="5" t="s">
        <v>69</v>
      </c>
      <c r="J4" s="5">
        <f t="shared" ref="J4:J11" si="0">-LOG10(F4)</f>
        <v>1.4778258172771839</v>
      </c>
    </row>
    <row r="5" spans="1:10">
      <c r="A5" s="5" t="s">
        <v>70</v>
      </c>
      <c r="B5" s="5">
        <v>146</v>
      </c>
      <c r="C5" s="5">
        <v>0.51649970000000001</v>
      </c>
      <c r="D5" s="5">
        <v>1.7070559999999999</v>
      </c>
      <c r="E5" s="5">
        <v>0</v>
      </c>
      <c r="F5" s="5">
        <v>4.3688560000000001E-2</v>
      </c>
      <c r="G5" s="5">
        <v>1</v>
      </c>
      <c r="H5" s="5">
        <v>1177</v>
      </c>
      <c r="I5" s="5" t="s">
        <v>71</v>
      </c>
      <c r="J5" s="5">
        <f t="shared" si="0"/>
        <v>1.3596322696497891</v>
      </c>
    </row>
    <row r="6" spans="1:10">
      <c r="A6" s="5" t="s">
        <v>72</v>
      </c>
      <c r="B6" s="5">
        <v>55</v>
      </c>
      <c r="C6" s="5">
        <v>0.56185465999999995</v>
      </c>
      <c r="D6" s="5">
        <v>1.670072</v>
      </c>
      <c r="E6" s="5">
        <v>2.3419203E-3</v>
      </c>
      <c r="F6" s="5">
        <v>5.4945648E-2</v>
      </c>
      <c r="G6" s="5">
        <v>1</v>
      </c>
      <c r="H6" s="5">
        <v>1702</v>
      </c>
      <c r="I6" s="5" t="s">
        <v>73</v>
      </c>
      <c r="J6" s="5">
        <f t="shared" si="0"/>
        <v>1.2600667004094528</v>
      </c>
    </row>
    <row r="7" spans="1:10">
      <c r="A7" s="5" t="s">
        <v>74</v>
      </c>
      <c r="B7" s="5">
        <v>35</v>
      </c>
      <c r="C7" s="5">
        <v>0.59887683000000003</v>
      </c>
      <c r="D7" s="5">
        <v>1.6532636000000001</v>
      </c>
      <c r="E7" s="5">
        <v>1.0243278E-2</v>
      </c>
      <c r="F7" s="5">
        <v>6.1617671999999998E-2</v>
      </c>
      <c r="G7" s="5">
        <v>1</v>
      </c>
      <c r="H7" s="5">
        <v>1042</v>
      </c>
      <c r="I7" s="5" t="s">
        <v>75</v>
      </c>
      <c r="J7" s="5">
        <f t="shared" si="0"/>
        <v>1.2102947139491791</v>
      </c>
    </row>
    <row r="8" spans="1:10">
      <c r="A8" s="5" t="s">
        <v>76</v>
      </c>
      <c r="B8" s="5">
        <v>83</v>
      </c>
      <c r="C8" s="5">
        <v>0.48709553</v>
      </c>
      <c r="D8" s="5">
        <v>1.5445138</v>
      </c>
      <c r="E8" s="5">
        <v>6.8728523000000001E-3</v>
      </c>
      <c r="F8" s="5">
        <v>0.10842685000000001</v>
      </c>
      <c r="G8" s="5">
        <v>1</v>
      </c>
      <c r="H8" s="5">
        <v>1141</v>
      </c>
      <c r="I8" s="5" t="s">
        <v>77</v>
      </c>
      <c r="J8" s="5">
        <f t="shared" si="0"/>
        <v>0.9648631590990786</v>
      </c>
    </row>
    <row r="9" spans="1:10">
      <c r="A9" s="5" t="s">
        <v>78</v>
      </c>
      <c r="B9" s="5">
        <v>26</v>
      </c>
      <c r="C9" s="5">
        <v>0.57365829999999995</v>
      </c>
      <c r="D9" s="5">
        <v>1.4869653</v>
      </c>
      <c r="E9" s="5">
        <v>3.3376124E-2</v>
      </c>
      <c r="F9" s="5">
        <v>0.14259427999999999</v>
      </c>
      <c r="G9" s="5">
        <v>1</v>
      </c>
      <c r="H9" s="5">
        <v>1449</v>
      </c>
      <c r="I9" s="5" t="s">
        <v>79</v>
      </c>
      <c r="J9" s="5">
        <f t="shared" si="0"/>
        <v>0.84589789534151982</v>
      </c>
    </row>
    <row r="10" spans="1:10">
      <c r="A10" s="5" t="s">
        <v>80</v>
      </c>
      <c r="B10" s="5">
        <v>20</v>
      </c>
      <c r="C10" s="5">
        <v>0.59073160000000002</v>
      </c>
      <c r="D10" s="5">
        <v>1.4858308</v>
      </c>
      <c r="E10" s="5">
        <v>5.6179777E-2</v>
      </c>
      <c r="F10" s="5">
        <v>0.14344667999999999</v>
      </c>
      <c r="G10" s="5">
        <v>1</v>
      </c>
      <c r="H10" s="5">
        <v>1403</v>
      </c>
      <c r="I10" s="5" t="s">
        <v>81</v>
      </c>
      <c r="J10" s="5">
        <f t="shared" si="0"/>
        <v>0.84330949882520012</v>
      </c>
    </row>
    <row r="11" spans="1:10">
      <c r="A11" s="5" t="s">
        <v>82</v>
      </c>
      <c r="B11" s="5">
        <v>15</v>
      </c>
      <c r="C11" s="5">
        <v>0.60666823000000003</v>
      </c>
      <c r="D11" s="5">
        <v>1.3934576999999999</v>
      </c>
      <c r="E11" s="5">
        <v>9.6181050000000004E-2</v>
      </c>
      <c r="F11" s="5">
        <v>0.20472708000000001</v>
      </c>
      <c r="G11" s="5">
        <v>1</v>
      </c>
      <c r="H11" s="5">
        <v>766</v>
      </c>
      <c r="I11" s="5" t="s">
        <v>83</v>
      </c>
      <c r="J11" s="5">
        <f t="shared" si="0"/>
        <v>0.68882470781760874</v>
      </c>
    </row>
  </sheetData>
  <mergeCells count="1">
    <mergeCell ref="A1:J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75"/>
    <col min="3" max="3" width="19.6640625" style="75" customWidth="1"/>
    <col min="4" max="4" width="11.83203125" style="75" customWidth="1"/>
    <col min="5" max="8" width="8.83203125" style="75"/>
    <col min="9" max="9" width="11.83203125" style="75" bestFit="1" customWidth="1"/>
    <col min="10" max="16384" width="8.83203125" style="75"/>
  </cols>
  <sheetData>
    <row r="1" spans="1:6">
      <c r="A1" s="77" t="s">
        <v>294</v>
      </c>
    </row>
    <row r="2" spans="1:6">
      <c r="A2" s="101" t="s">
        <v>246</v>
      </c>
      <c r="B2" s="101"/>
      <c r="C2" s="101"/>
    </row>
    <row r="3" spans="1:6">
      <c r="A3" s="79" t="s">
        <v>236</v>
      </c>
      <c r="B3" s="79" t="s">
        <v>235</v>
      </c>
      <c r="C3" s="75" t="s">
        <v>180</v>
      </c>
      <c r="D3" s="75" t="s">
        <v>179</v>
      </c>
      <c r="E3" s="75" t="s">
        <v>7</v>
      </c>
      <c r="F3" s="75" t="s">
        <v>23</v>
      </c>
    </row>
    <row r="4" spans="1:6">
      <c r="A4" s="93">
        <v>1</v>
      </c>
      <c r="B4" s="79">
        <v>1</v>
      </c>
      <c r="C4" s="75">
        <v>33</v>
      </c>
      <c r="D4" s="75">
        <v>83</v>
      </c>
      <c r="E4" s="75">
        <f>C4/D4</f>
        <v>0.39759036144578314</v>
      </c>
      <c r="F4" s="100">
        <f>AVERAGE(E4:E6)</f>
        <v>0.36223476183213865</v>
      </c>
    </row>
    <row r="5" spans="1:6">
      <c r="A5" s="93"/>
      <c r="B5" s="79">
        <v>2</v>
      </c>
      <c r="C5" s="75">
        <v>26</v>
      </c>
      <c r="D5" s="75">
        <v>79</v>
      </c>
      <c r="E5" s="75">
        <f t="shared" ref="E5:E12" si="0">C5/D5</f>
        <v>0.32911392405063289</v>
      </c>
      <c r="F5" s="100"/>
    </row>
    <row r="6" spans="1:6">
      <c r="A6" s="93"/>
      <c r="B6" s="79">
        <v>3</v>
      </c>
      <c r="C6" s="75">
        <v>27</v>
      </c>
      <c r="D6" s="75">
        <v>75</v>
      </c>
      <c r="E6" s="75">
        <f t="shared" si="0"/>
        <v>0.36</v>
      </c>
      <c r="F6" s="100"/>
    </row>
    <row r="7" spans="1:6">
      <c r="A7" s="93">
        <v>2</v>
      </c>
      <c r="B7" s="79">
        <v>1</v>
      </c>
      <c r="C7" s="75">
        <v>31</v>
      </c>
      <c r="D7" s="75">
        <v>85</v>
      </c>
      <c r="E7" s="75">
        <f t="shared" si="0"/>
        <v>0.36470588235294116</v>
      </c>
      <c r="F7" s="100">
        <f>AVERAGE(E7:E9)</f>
        <v>0.35118784544229142</v>
      </c>
    </row>
    <row r="8" spans="1:6">
      <c r="A8" s="93"/>
      <c r="B8" s="79">
        <v>2</v>
      </c>
      <c r="C8" s="75">
        <v>32</v>
      </c>
      <c r="D8" s="75">
        <v>91</v>
      </c>
      <c r="E8" s="75">
        <f t="shared" si="0"/>
        <v>0.35164835164835168</v>
      </c>
      <c r="F8" s="100"/>
    </row>
    <row r="9" spans="1:6">
      <c r="A9" s="93"/>
      <c r="B9" s="79">
        <v>3</v>
      </c>
      <c r="C9" s="75">
        <v>29</v>
      </c>
      <c r="D9" s="75">
        <v>86</v>
      </c>
      <c r="E9" s="75">
        <f t="shared" si="0"/>
        <v>0.33720930232558138</v>
      </c>
      <c r="F9" s="100"/>
    </row>
    <row r="10" spans="1:6">
      <c r="A10" s="93">
        <v>3</v>
      </c>
      <c r="B10" s="79">
        <v>1</v>
      </c>
      <c r="C10" s="75">
        <v>28</v>
      </c>
      <c r="D10" s="75">
        <v>81</v>
      </c>
      <c r="E10" s="75">
        <f t="shared" si="0"/>
        <v>0.34567901234567899</v>
      </c>
      <c r="F10" s="100">
        <f>AVERAGE(E10:E12)</f>
        <v>0.34845144567366787</v>
      </c>
    </row>
    <row r="11" spans="1:6">
      <c r="A11" s="93"/>
      <c r="B11" s="79">
        <v>2</v>
      </c>
      <c r="C11" s="75">
        <v>25</v>
      </c>
      <c r="D11" s="75">
        <v>77</v>
      </c>
      <c r="E11" s="75">
        <f t="shared" si="0"/>
        <v>0.32467532467532467</v>
      </c>
      <c r="F11" s="100"/>
    </row>
    <row r="12" spans="1:6">
      <c r="A12" s="93"/>
      <c r="B12" s="79">
        <v>3</v>
      </c>
      <c r="C12" s="75">
        <v>30</v>
      </c>
      <c r="D12" s="75">
        <v>80</v>
      </c>
      <c r="E12" s="75">
        <f t="shared" si="0"/>
        <v>0.375</v>
      </c>
      <c r="F12" s="100"/>
    </row>
    <row r="13" spans="1:6">
      <c r="E13" s="75" t="s">
        <v>23</v>
      </c>
      <c r="F13" s="75">
        <f>AVERAGE(F4:F12)</f>
        <v>0.35395801764936596</v>
      </c>
    </row>
    <row r="14" spans="1:6">
      <c r="E14" s="75" t="s">
        <v>158</v>
      </c>
      <c r="F14" s="75">
        <f>STDEV(F4:F12)</f>
        <v>7.2972831672977233E-3</v>
      </c>
    </row>
    <row r="16" spans="1:6">
      <c r="A16" s="101" t="s">
        <v>246</v>
      </c>
      <c r="B16" s="101"/>
      <c r="C16" s="101"/>
    </row>
    <row r="17" spans="1:6">
      <c r="A17" s="79" t="s">
        <v>236</v>
      </c>
      <c r="B17" s="79" t="s">
        <v>235</v>
      </c>
      <c r="C17" s="75" t="s">
        <v>295</v>
      </c>
      <c r="D17" s="75" t="s">
        <v>179</v>
      </c>
      <c r="E17" s="75" t="s">
        <v>7</v>
      </c>
      <c r="F17" s="75" t="s">
        <v>23</v>
      </c>
    </row>
    <row r="18" spans="1:6">
      <c r="A18" s="93">
        <v>1</v>
      </c>
      <c r="B18" s="79">
        <v>1</v>
      </c>
      <c r="C18" s="75">
        <v>26</v>
      </c>
      <c r="D18" s="75">
        <v>77</v>
      </c>
      <c r="E18" s="75">
        <f>C18/D18</f>
        <v>0.33766233766233766</v>
      </c>
      <c r="F18" s="100">
        <f>AVERAGE(E18:E20)</f>
        <v>0.3464346415098809</v>
      </c>
    </row>
    <row r="19" spans="1:6">
      <c r="A19" s="93"/>
      <c r="B19" s="79">
        <v>2</v>
      </c>
      <c r="C19" s="75">
        <v>31</v>
      </c>
      <c r="D19" s="75">
        <v>86</v>
      </c>
      <c r="E19" s="75">
        <f t="shared" ref="E19:E26" si="1">C19/D19</f>
        <v>0.36046511627906974</v>
      </c>
      <c r="F19" s="100"/>
    </row>
    <row r="20" spans="1:6">
      <c r="A20" s="93"/>
      <c r="B20" s="79">
        <v>3</v>
      </c>
      <c r="C20" s="75">
        <v>29</v>
      </c>
      <c r="D20" s="75">
        <v>85</v>
      </c>
      <c r="E20" s="75">
        <f t="shared" si="1"/>
        <v>0.3411764705882353</v>
      </c>
      <c r="F20" s="100"/>
    </row>
    <row r="21" spans="1:6">
      <c r="A21" s="93">
        <v>2</v>
      </c>
      <c r="B21" s="79">
        <v>1</v>
      </c>
      <c r="C21" s="75">
        <v>22</v>
      </c>
      <c r="D21" s="75">
        <v>74</v>
      </c>
      <c r="E21" s="75">
        <f t="shared" si="1"/>
        <v>0.29729729729729731</v>
      </c>
      <c r="F21" s="100">
        <f>AVERAGE(E21:E23)</f>
        <v>0.26807544795349675</v>
      </c>
    </row>
    <row r="22" spans="1:6">
      <c r="A22" s="93"/>
      <c r="B22" s="79">
        <v>2</v>
      </c>
      <c r="C22" s="75">
        <v>22</v>
      </c>
      <c r="D22" s="75">
        <v>82</v>
      </c>
      <c r="E22" s="75">
        <f t="shared" si="1"/>
        <v>0.26829268292682928</v>
      </c>
      <c r="F22" s="100"/>
    </row>
    <row r="23" spans="1:6">
      <c r="A23" s="93"/>
      <c r="B23" s="79">
        <v>3</v>
      </c>
      <c r="C23" s="75">
        <v>21</v>
      </c>
      <c r="D23" s="75">
        <v>88</v>
      </c>
      <c r="E23" s="75">
        <f t="shared" si="1"/>
        <v>0.23863636363636365</v>
      </c>
      <c r="F23" s="100"/>
    </row>
    <row r="24" spans="1:6">
      <c r="A24" s="93">
        <v>3</v>
      </c>
      <c r="B24" s="79">
        <v>1</v>
      </c>
      <c r="C24" s="75">
        <v>16</v>
      </c>
      <c r="D24" s="75">
        <v>79</v>
      </c>
      <c r="E24" s="75">
        <f t="shared" si="1"/>
        <v>0.20253164556962025</v>
      </c>
      <c r="F24" s="100">
        <f>AVERAGE(E24:E26)</f>
        <v>0.22069984893472938</v>
      </c>
    </row>
    <row r="25" spans="1:6">
      <c r="A25" s="93"/>
      <c r="B25" s="79">
        <v>2</v>
      </c>
      <c r="C25" s="75">
        <v>18</v>
      </c>
      <c r="D25" s="75">
        <v>80</v>
      </c>
      <c r="E25" s="75">
        <f t="shared" si="1"/>
        <v>0.22500000000000001</v>
      </c>
      <c r="F25" s="100"/>
    </row>
    <row r="26" spans="1:6">
      <c r="A26" s="93"/>
      <c r="B26" s="79">
        <v>3</v>
      </c>
      <c r="C26" s="75">
        <v>19</v>
      </c>
      <c r="D26" s="75">
        <v>81</v>
      </c>
      <c r="E26" s="75">
        <f t="shared" si="1"/>
        <v>0.23456790123456789</v>
      </c>
      <c r="F26" s="100"/>
    </row>
    <row r="27" spans="1:6">
      <c r="E27" s="75" t="s">
        <v>23</v>
      </c>
      <c r="F27" s="75">
        <f>AVERAGE(F18:F26)</f>
        <v>0.27840331279936903</v>
      </c>
    </row>
    <row r="28" spans="1:6">
      <c r="E28" s="75" t="s">
        <v>158</v>
      </c>
      <c r="F28" s="75">
        <f>STDEV(F18:F26)</f>
        <v>6.3500457558863507E-2</v>
      </c>
    </row>
    <row r="30" spans="1:6">
      <c r="A30" s="101" t="s">
        <v>246</v>
      </c>
      <c r="B30" s="101"/>
      <c r="C30" s="101"/>
    </row>
    <row r="31" spans="1:6">
      <c r="A31" s="79" t="s">
        <v>236</v>
      </c>
      <c r="B31" s="79" t="s">
        <v>235</v>
      </c>
      <c r="C31" s="75" t="s">
        <v>296</v>
      </c>
      <c r="D31" s="75" t="s">
        <v>179</v>
      </c>
      <c r="E31" s="75" t="s">
        <v>7</v>
      </c>
      <c r="F31" s="75" t="s">
        <v>23</v>
      </c>
    </row>
    <row r="32" spans="1:6">
      <c r="A32" s="93">
        <v>1</v>
      </c>
      <c r="B32" s="79">
        <v>1</v>
      </c>
      <c r="C32" s="75">
        <v>22</v>
      </c>
      <c r="D32" s="75">
        <v>82</v>
      </c>
      <c r="E32" s="75">
        <f>C32/D32</f>
        <v>0.26829268292682928</v>
      </c>
      <c r="F32" s="100">
        <f>AVERAGE(E32:E34)</f>
        <v>0.24831978319783199</v>
      </c>
    </row>
    <row r="33" spans="1:6">
      <c r="A33" s="93"/>
      <c r="B33" s="79">
        <v>2</v>
      </c>
      <c r="C33" s="75">
        <v>21</v>
      </c>
      <c r="D33" s="75">
        <v>84</v>
      </c>
      <c r="E33" s="75">
        <f t="shared" ref="E33:E40" si="2">C33/D33</f>
        <v>0.25</v>
      </c>
      <c r="F33" s="100"/>
    </row>
    <row r="34" spans="1:6">
      <c r="A34" s="93"/>
      <c r="B34" s="79">
        <v>3</v>
      </c>
      <c r="C34" s="75">
        <v>17</v>
      </c>
      <c r="D34" s="75">
        <v>75</v>
      </c>
      <c r="E34" s="75">
        <f t="shared" si="2"/>
        <v>0.22666666666666666</v>
      </c>
      <c r="F34" s="100"/>
    </row>
    <row r="35" spans="1:6">
      <c r="A35" s="93">
        <v>2</v>
      </c>
      <c r="B35" s="79">
        <v>1</v>
      </c>
      <c r="C35" s="75">
        <v>22</v>
      </c>
      <c r="D35" s="75">
        <v>88</v>
      </c>
      <c r="E35" s="75">
        <f t="shared" si="2"/>
        <v>0.25</v>
      </c>
      <c r="F35" s="100">
        <f>AVERAGE(E35:E37)</f>
        <v>0.23740636704119847</v>
      </c>
    </row>
    <row r="36" spans="1:6">
      <c r="A36" s="93"/>
      <c r="B36" s="79">
        <v>2</v>
      </c>
      <c r="C36" s="75">
        <v>20</v>
      </c>
      <c r="D36" s="75">
        <v>89</v>
      </c>
      <c r="E36" s="75">
        <f t="shared" si="2"/>
        <v>0.2247191011235955</v>
      </c>
      <c r="F36" s="100"/>
    </row>
    <row r="37" spans="1:6">
      <c r="A37" s="93"/>
      <c r="B37" s="79">
        <v>3</v>
      </c>
      <c r="C37" s="75">
        <v>19</v>
      </c>
      <c r="D37" s="75">
        <v>80</v>
      </c>
      <c r="E37" s="75">
        <f t="shared" si="2"/>
        <v>0.23749999999999999</v>
      </c>
      <c r="F37" s="100"/>
    </row>
    <row r="38" spans="1:6">
      <c r="A38" s="93">
        <v>3</v>
      </c>
      <c r="B38" s="79">
        <v>1</v>
      </c>
      <c r="C38" s="75">
        <v>18</v>
      </c>
      <c r="D38" s="75">
        <v>78</v>
      </c>
      <c r="E38" s="75">
        <f t="shared" si="2"/>
        <v>0.23076923076923078</v>
      </c>
      <c r="F38" s="100">
        <f>AVERAGE(E38:E40)</f>
        <v>0.23665725171749266</v>
      </c>
    </row>
    <row r="39" spans="1:6">
      <c r="A39" s="93"/>
      <c r="B39" s="79">
        <v>2</v>
      </c>
      <c r="C39" s="75">
        <v>19</v>
      </c>
      <c r="D39" s="75">
        <v>84</v>
      </c>
      <c r="E39" s="75">
        <f t="shared" si="2"/>
        <v>0.22619047619047619</v>
      </c>
      <c r="F39" s="100"/>
    </row>
    <row r="40" spans="1:6">
      <c r="A40" s="93"/>
      <c r="B40" s="79">
        <v>3</v>
      </c>
      <c r="C40" s="75">
        <v>21</v>
      </c>
      <c r="D40" s="75">
        <v>83</v>
      </c>
      <c r="E40" s="75">
        <f t="shared" si="2"/>
        <v>0.25301204819277107</v>
      </c>
      <c r="F40" s="100"/>
    </row>
    <row r="41" spans="1:6">
      <c r="E41" s="75" t="s">
        <v>23</v>
      </c>
      <c r="F41" s="75">
        <f>AVERAGE(F32:F40)</f>
        <v>0.24079446731884102</v>
      </c>
    </row>
    <row r="42" spans="1:6">
      <c r="E42" s="75" t="s">
        <v>158</v>
      </c>
      <c r="F42" s="75">
        <f>STDEV(F32:F40)</f>
        <v>6.5278693117278097E-3</v>
      </c>
    </row>
    <row r="44" spans="1:6">
      <c r="A44" s="101" t="s">
        <v>246</v>
      </c>
      <c r="B44" s="101"/>
      <c r="C44" s="101"/>
    </row>
    <row r="45" spans="1:6">
      <c r="A45" s="79" t="s">
        <v>236</v>
      </c>
      <c r="B45" s="79" t="s">
        <v>235</v>
      </c>
      <c r="C45" s="75" t="s">
        <v>297</v>
      </c>
      <c r="D45" s="75" t="s">
        <v>179</v>
      </c>
      <c r="E45" s="75" t="s">
        <v>7</v>
      </c>
      <c r="F45" s="75" t="s">
        <v>23</v>
      </c>
    </row>
    <row r="46" spans="1:6">
      <c r="A46" s="93">
        <v>1</v>
      </c>
      <c r="B46" s="79">
        <v>1</v>
      </c>
      <c r="C46" s="75">
        <v>19</v>
      </c>
      <c r="D46" s="75">
        <v>80</v>
      </c>
      <c r="E46" s="75">
        <f>C46/D46</f>
        <v>0.23749999999999999</v>
      </c>
      <c r="F46" s="100">
        <f>AVERAGE(E46:E48)</f>
        <v>0.22486651560139603</v>
      </c>
    </row>
    <row r="47" spans="1:6">
      <c r="A47" s="93"/>
      <c r="B47" s="79">
        <v>2</v>
      </c>
      <c r="C47" s="75">
        <v>16</v>
      </c>
      <c r="D47" s="75">
        <v>79</v>
      </c>
      <c r="E47" s="75">
        <f t="shared" ref="E47:E54" si="3">C47/D47</f>
        <v>0.20253164556962025</v>
      </c>
      <c r="F47" s="100"/>
    </row>
    <row r="48" spans="1:6">
      <c r="A48" s="93"/>
      <c r="B48" s="79">
        <v>3</v>
      </c>
      <c r="C48" s="75">
        <v>19</v>
      </c>
      <c r="D48" s="75">
        <v>81</v>
      </c>
      <c r="E48" s="75">
        <f t="shared" si="3"/>
        <v>0.23456790123456789</v>
      </c>
      <c r="F48" s="100"/>
    </row>
    <row r="49" spans="1:9">
      <c r="A49" s="93">
        <v>2</v>
      </c>
      <c r="B49" s="79">
        <v>1</v>
      </c>
      <c r="C49" s="75">
        <v>14</v>
      </c>
      <c r="D49" s="75">
        <v>77</v>
      </c>
      <c r="E49" s="75">
        <f t="shared" si="3"/>
        <v>0.18181818181818182</v>
      </c>
      <c r="F49" s="100">
        <f>AVERAGE(E49:E51)</f>
        <v>0.21397894568626277</v>
      </c>
    </row>
    <row r="50" spans="1:9">
      <c r="A50" s="93"/>
      <c r="B50" s="79">
        <v>2</v>
      </c>
      <c r="C50" s="75">
        <v>16</v>
      </c>
      <c r="D50" s="75">
        <v>74</v>
      </c>
      <c r="E50" s="75">
        <f t="shared" si="3"/>
        <v>0.21621621621621623</v>
      </c>
      <c r="F50" s="100"/>
    </row>
    <row r="51" spans="1:9">
      <c r="A51" s="93"/>
      <c r="B51" s="79">
        <v>3</v>
      </c>
      <c r="C51" s="75">
        <v>20</v>
      </c>
      <c r="D51" s="75">
        <v>82</v>
      </c>
      <c r="E51" s="75">
        <f t="shared" si="3"/>
        <v>0.24390243902439024</v>
      </c>
      <c r="F51" s="100"/>
    </row>
    <row r="52" spans="1:9">
      <c r="A52" s="93">
        <v>3</v>
      </c>
      <c r="B52" s="79">
        <v>1</v>
      </c>
      <c r="C52" s="75">
        <v>22</v>
      </c>
      <c r="D52" s="75">
        <v>86</v>
      </c>
      <c r="E52" s="75">
        <f t="shared" si="3"/>
        <v>0.2558139534883721</v>
      </c>
      <c r="F52" s="100">
        <f>AVERAGE(E52:E54)</f>
        <v>0.22370158209640167</v>
      </c>
    </row>
    <row r="53" spans="1:9">
      <c r="A53" s="93"/>
      <c r="B53" s="79">
        <v>2</v>
      </c>
      <c r="C53" s="75">
        <v>15</v>
      </c>
      <c r="D53" s="75">
        <v>83</v>
      </c>
      <c r="E53" s="75">
        <f t="shared" si="3"/>
        <v>0.18072289156626506</v>
      </c>
      <c r="F53" s="100"/>
    </row>
    <row r="54" spans="1:9">
      <c r="A54" s="93"/>
      <c r="B54" s="79">
        <v>3</v>
      </c>
      <c r="C54" s="75">
        <v>19</v>
      </c>
      <c r="D54" s="75">
        <v>81</v>
      </c>
      <c r="E54" s="75">
        <f t="shared" si="3"/>
        <v>0.23456790123456789</v>
      </c>
      <c r="F54" s="100"/>
    </row>
    <row r="55" spans="1:9">
      <c r="E55" s="75" t="s">
        <v>23</v>
      </c>
      <c r="F55" s="75">
        <f>AVERAGE(F46:F54)</f>
        <v>0.22084901446135349</v>
      </c>
    </row>
    <row r="56" spans="1:9">
      <c r="E56" s="75" t="s">
        <v>158</v>
      </c>
      <c r="F56" s="75">
        <f>STDEV(F46:F54)</f>
        <v>5.9780976278931749E-3</v>
      </c>
    </row>
    <row r="58" spans="1:9">
      <c r="A58" s="101" t="s">
        <v>246</v>
      </c>
      <c r="B58" s="101"/>
      <c r="C58" s="101"/>
    </row>
    <row r="59" spans="1:9">
      <c r="A59" s="79" t="s">
        <v>236</v>
      </c>
      <c r="B59" s="79" t="s">
        <v>235</v>
      </c>
      <c r="C59" s="75" t="s">
        <v>181</v>
      </c>
      <c r="D59" s="75" t="s">
        <v>179</v>
      </c>
      <c r="E59" s="75" t="s">
        <v>7</v>
      </c>
      <c r="F59" s="75" t="s">
        <v>23</v>
      </c>
      <c r="H59" s="80"/>
    </row>
    <row r="60" spans="1:9">
      <c r="A60" s="93">
        <v>1</v>
      </c>
      <c r="B60" s="79">
        <v>1</v>
      </c>
      <c r="C60" s="75">
        <v>11</v>
      </c>
      <c r="D60" s="75">
        <v>68</v>
      </c>
      <c r="E60" s="75">
        <f>C60/D60</f>
        <v>0.16176470588235295</v>
      </c>
      <c r="F60" s="100">
        <f>AVERAGE(E60:E62)</f>
        <v>0.20015744657064602</v>
      </c>
      <c r="H60" s="79"/>
      <c r="I60" s="79"/>
    </row>
    <row r="61" spans="1:9">
      <c r="A61" s="93"/>
      <c r="B61" s="79">
        <v>2</v>
      </c>
      <c r="C61" s="75">
        <v>15</v>
      </c>
      <c r="D61" s="75">
        <v>77</v>
      </c>
      <c r="E61" s="75">
        <f t="shared" ref="E61:E68" si="4">C61/D61</f>
        <v>0.19480519480519481</v>
      </c>
      <c r="F61" s="100"/>
    </row>
    <row r="62" spans="1:9">
      <c r="A62" s="93"/>
      <c r="B62" s="79">
        <v>3</v>
      </c>
      <c r="C62" s="75">
        <v>20</v>
      </c>
      <c r="D62" s="75">
        <v>82</v>
      </c>
      <c r="E62" s="75">
        <f t="shared" si="4"/>
        <v>0.24390243902439024</v>
      </c>
      <c r="F62" s="100"/>
    </row>
    <row r="63" spans="1:9">
      <c r="A63" s="93">
        <v>2</v>
      </c>
      <c r="B63" s="79">
        <v>1</v>
      </c>
      <c r="C63" s="75">
        <v>19</v>
      </c>
      <c r="D63" s="75">
        <v>81</v>
      </c>
      <c r="E63" s="75">
        <f t="shared" si="4"/>
        <v>0.23456790123456789</v>
      </c>
      <c r="F63" s="100">
        <f>AVERAGE(E63:E65)</f>
        <v>0.20482121900174352</v>
      </c>
    </row>
    <row r="64" spans="1:9">
      <c r="A64" s="93"/>
      <c r="B64" s="79">
        <v>2</v>
      </c>
      <c r="C64" s="75">
        <v>17</v>
      </c>
      <c r="D64" s="75">
        <v>79</v>
      </c>
      <c r="E64" s="75">
        <f t="shared" si="4"/>
        <v>0.21518987341772153</v>
      </c>
      <c r="F64" s="100"/>
    </row>
    <row r="65" spans="1:9">
      <c r="A65" s="93"/>
      <c r="B65" s="79">
        <v>3</v>
      </c>
      <c r="C65" s="75">
        <v>14</v>
      </c>
      <c r="D65" s="75">
        <v>85</v>
      </c>
      <c r="E65" s="75">
        <f t="shared" si="4"/>
        <v>0.16470588235294117</v>
      </c>
      <c r="F65" s="100"/>
    </row>
    <row r="66" spans="1:9">
      <c r="A66" s="93">
        <v>3</v>
      </c>
      <c r="B66" s="79">
        <v>1</v>
      </c>
      <c r="C66" s="75">
        <v>12</v>
      </c>
      <c r="D66" s="75">
        <v>77</v>
      </c>
      <c r="E66" s="75">
        <f t="shared" si="4"/>
        <v>0.15584415584415584</v>
      </c>
      <c r="F66" s="100">
        <f>AVERAGE(E66:E68)</f>
        <v>0.19090387524122465</v>
      </c>
    </row>
    <row r="67" spans="1:9">
      <c r="A67" s="93"/>
      <c r="B67" s="79">
        <v>2</v>
      </c>
      <c r="C67" s="75">
        <v>16</v>
      </c>
      <c r="D67" s="75">
        <v>80</v>
      </c>
      <c r="E67" s="75">
        <f t="shared" si="4"/>
        <v>0.2</v>
      </c>
      <c r="F67" s="100"/>
    </row>
    <row r="68" spans="1:9">
      <c r="A68" s="93"/>
      <c r="B68" s="79">
        <v>3</v>
      </c>
      <c r="C68" s="75">
        <v>18</v>
      </c>
      <c r="D68" s="75">
        <v>83</v>
      </c>
      <c r="E68" s="75">
        <f t="shared" si="4"/>
        <v>0.21686746987951808</v>
      </c>
      <c r="F68" s="100"/>
    </row>
    <row r="69" spans="1:9">
      <c r="E69" s="75" t="s">
        <v>23</v>
      </c>
      <c r="F69" s="75">
        <f>AVERAGE(F60:F68)</f>
        <v>0.19862751360453804</v>
      </c>
    </row>
    <row r="70" spans="1:9">
      <c r="E70" s="75" t="s">
        <v>158</v>
      </c>
      <c r="F70" s="75">
        <f>STDEV(F60:F68)</f>
        <v>7.0836879870376339E-3</v>
      </c>
    </row>
    <row r="72" spans="1:9">
      <c r="A72" s="101" t="s">
        <v>246</v>
      </c>
      <c r="B72" s="101"/>
      <c r="C72" s="101"/>
    </row>
    <row r="73" spans="1:9">
      <c r="A73" s="79" t="s">
        <v>236</v>
      </c>
      <c r="B73" s="79" t="s">
        <v>235</v>
      </c>
      <c r="C73" s="75" t="s">
        <v>182</v>
      </c>
      <c r="D73" s="75" t="s">
        <v>179</v>
      </c>
      <c r="E73" s="75" t="s">
        <v>7</v>
      </c>
      <c r="F73" s="75" t="s">
        <v>23</v>
      </c>
      <c r="H73" s="80"/>
    </row>
    <row r="74" spans="1:9">
      <c r="A74" s="93">
        <v>1</v>
      </c>
      <c r="B74" s="79">
        <v>1</v>
      </c>
      <c r="C74" s="75">
        <v>15</v>
      </c>
      <c r="D74" s="75">
        <v>87</v>
      </c>
      <c r="E74" s="75">
        <f>C74/D74</f>
        <v>0.17241379310344829</v>
      </c>
      <c r="F74" s="100">
        <f>AVERAGE(E74:E76)</f>
        <v>0.17341776642542928</v>
      </c>
      <c r="H74" s="79"/>
      <c r="I74" s="79"/>
    </row>
    <row r="75" spans="1:9">
      <c r="A75" s="93"/>
      <c r="B75" s="79">
        <v>2</v>
      </c>
      <c r="C75" s="75">
        <v>14</v>
      </c>
      <c r="D75" s="75">
        <v>81</v>
      </c>
      <c r="E75" s="75">
        <f t="shared" ref="E75:E82" si="5">C75/D75</f>
        <v>0.1728395061728395</v>
      </c>
      <c r="F75" s="100"/>
    </row>
    <row r="76" spans="1:9">
      <c r="A76" s="93"/>
      <c r="B76" s="79">
        <v>3</v>
      </c>
      <c r="C76" s="75">
        <v>14</v>
      </c>
      <c r="D76" s="75">
        <v>80</v>
      </c>
      <c r="E76" s="75">
        <f t="shared" si="5"/>
        <v>0.17499999999999999</v>
      </c>
      <c r="F76" s="100"/>
    </row>
    <row r="77" spans="1:9">
      <c r="A77" s="93">
        <v>2</v>
      </c>
      <c r="B77" s="79">
        <v>1</v>
      </c>
      <c r="C77" s="75">
        <v>13</v>
      </c>
      <c r="D77" s="75">
        <v>70</v>
      </c>
      <c r="E77" s="75">
        <f t="shared" si="5"/>
        <v>0.18571428571428572</v>
      </c>
      <c r="F77" s="100">
        <f>AVERAGE(E77:E79)</f>
        <v>0.18324979114452797</v>
      </c>
    </row>
    <row r="78" spans="1:9">
      <c r="A78" s="93"/>
      <c r="B78" s="79">
        <v>2</v>
      </c>
      <c r="C78" s="75">
        <v>12</v>
      </c>
      <c r="D78" s="75">
        <v>72</v>
      </c>
      <c r="E78" s="75">
        <f t="shared" si="5"/>
        <v>0.16666666666666666</v>
      </c>
      <c r="F78" s="100"/>
    </row>
    <row r="79" spans="1:9">
      <c r="A79" s="93"/>
      <c r="B79" s="79">
        <v>3</v>
      </c>
      <c r="C79" s="75">
        <v>15</v>
      </c>
      <c r="D79" s="75">
        <v>76</v>
      </c>
      <c r="E79" s="75">
        <f t="shared" si="5"/>
        <v>0.19736842105263158</v>
      </c>
      <c r="F79" s="100"/>
    </row>
    <row r="80" spans="1:9">
      <c r="A80" s="93">
        <v>3</v>
      </c>
      <c r="B80" s="79">
        <v>1</v>
      </c>
      <c r="C80" s="75">
        <v>11</v>
      </c>
      <c r="D80" s="75">
        <v>79</v>
      </c>
      <c r="E80" s="75">
        <f t="shared" si="5"/>
        <v>0.13924050632911392</v>
      </c>
      <c r="F80" s="100">
        <f>AVERAGE(E80:E82)</f>
        <v>0.1978463829543502</v>
      </c>
    </row>
    <row r="81" spans="1:9">
      <c r="A81" s="93"/>
      <c r="B81" s="79">
        <v>2</v>
      </c>
      <c r="C81" s="75">
        <v>19</v>
      </c>
      <c r="D81" s="75">
        <v>85</v>
      </c>
      <c r="E81" s="75">
        <f t="shared" si="5"/>
        <v>0.22352941176470589</v>
      </c>
      <c r="F81" s="100"/>
    </row>
    <row r="82" spans="1:9">
      <c r="A82" s="93"/>
      <c r="B82" s="79">
        <v>3</v>
      </c>
      <c r="C82" s="75">
        <v>18</v>
      </c>
      <c r="D82" s="75">
        <v>78</v>
      </c>
      <c r="E82" s="75">
        <f t="shared" si="5"/>
        <v>0.23076923076923078</v>
      </c>
      <c r="F82" s="100"/>
    </row>
    <row r="83" spans="1:9">
      <c r="E83" s="75" t="s">
        <v>23</v>
      </c>
      <c r="F83" s="75">
        <f>AVERAGE(F74:F82)</f>
        <v>0.18483798017476916</v>
      </c>
    </row>
    <row r="84" spans="1:9">
      <c r="E84" s="75" t="s">
        <v>158</v>
      </c>
      <c r="F84" s="75">
        <f>STDEV(F74:F82)</f>
        <v>1.2291504573326282E-2</v>
      </c>
    </row>
    <row r="86" spans="1:9">
      <c r="A86" s="101" t="s">
        <v>247</v>
      </c>
      <c r="B86" s="101"/>
      <c r="C86" s="101"/>
    </row>
    <row r="87" spans="1:9" ht="16">
      <c r="A87" s="79" t="s">
        <v>236</v>
      </c>
      <c r="B87" s="79" t="s">
        <v>235</v>
      </c>
      <c r="C87" s="75" t="s">
        <v>180</v>
      </c>
      <c r="D87" s="75" t="s">
        <v>179</v>
      </c>
      <c r="E87" s="75" t="s">
        <v>7</v>
      </c>
      <c r="F87" s="75" t="s">
        <v>23</v>
      </c>
      <c r="H87" s="80" t="s">
        <v>314</v>
      </c>
    </row>
    <row r="88" spans="1:9">
      <c r="A88" s="93">
        <v>1</v>
      </c>
      <c r="B88" s="79">
        <v>1</v>
      </c>
      <c r="C88" s="75">
        <v>2</v>
      </c>
      <c r="D88" s="75">
        <v>34</v>
      </c>
      <c r="E88" s="75">
        <f>C88/D88</f>
        <v>5.8823529411764705E-2</v>
      </c>
      <c r="F88" s="100">
        <f>AVERAGE(E88:E90)</f>
        <v>7.8532574320050605E-2</v>
      </c>
      <c r="H88" s="83" t="s">
        <v>143</v>
      </c>
      <c r="I88" s="83" t="s">
        <v>144</v>
      </c>
    </row>
    <row r="89" spans="1:9">
      <c r="A89" s="93"/>
      <c r="B89" s="79">
        <v>2</v>
      </c>
      <c r="C89" s="75">
        <v>3</v>
      </c>
      <c r="D89" s="75">
        <v>31</v>
      </c>
      <c r="E89" s="75">
        <f t="shared" ref="E89:E96" si="6">C89/D89</f>
        <v>9.6774193548387094E-2</v>
      </c>
      <c r="F89" s="100"/>
      <c r="H89" s="75">
        <f>FTEST(F88:F96,F4:F12)</f>
        <v>6.9386810754245257E-2</v>
      </c>
      <c r="I89" s="75">
        <f>TTEST(F88:F96,F4:F12,2,2)</f>
        <v>2.0453100576186907E-4</v>
      </c>
    </row>
    <row r="90" spans="1:9">
      <c r="A90" s="93"/>
      <c r="B90" s="79">
        <v>3</v>
      </c>
      <c r="C90" s="75">
        <v>2</v>
      </c>
      <c r="D90" s="75">
        <v>25</v>
      </c>
      <c r="E90" s="75">
        <f t="shared" si="6"/>
        <v>0.08</v>
      </c>
      <c r="F90" s="100"/>
    </row>
    <row r="91" spans="1:9">
      <c r="A91" s="93">
        <v>2</v>
      </c>
      <c r="B91" s="79">
        <v>1</v>
      </c>
      <c r="C91" s="75">
        <v>0</v>
      </c>
      <c r="D91" s="75">
        <v>22</v>
      </c>
      <c r="E91" s="75">
        <f t="shared" si="6"/>
        <v>0</v>
      </c>
      <c r="F91" s="100">
        <f>AVERAGE(E91:E93)</f>
        <v>1.6666666666666666E-2</v>
      </c>
    </row>
    <row r="92" spans="1:9">
      <c r="A92" s="93"/>
      <c r="B92" s="79">
        <v>2</v>
      </c>
      <c r="C92" s="75">
        <v>0</v>
      </c>
      <c r="D92" s="75">
        <v>30</v>
      </c>
      <c r="E92" s="75">
        <f t="shared" si="6"/>
        <v>0</v>
      </c>
      <c r="F92" s="100"/>
    </row>
    <row r="93" spans="1:9">
      <c r="A93" s="93"/>
      <c r="B93" s="79">
        <v>3</v>
      </c>
      <c r="C93" s="75">
        <v>1</v>
      </c>
      <c r="D93" s="75">
        <v>20</v>
      </c>
      <c r="E93" s="75">
        <f t="shared" si="6"/>
        <v>0.05</v>
      </c>
      <c r="F93" s="100"/>
    </row>
    <row r="94" spans="1:9">
      <c r="A94" s="93">
        <v>3</v>
      </c>
      <c r="B94" s="79">
        <v>1</v>
      </c>
      <c r="C94" s="75">
        <v>2</v>
      </c>
      <c r="D94" s="75">
        <v>23</v>
      </c>
      <c r="E94" s="75">
        <f t="shared" si="6"/>
        <v>8.6956521739130432E-2</v>
      </c>
      <c r="F94" s="100">
        <f>AVERAGE(E94:E96)</f>
        <v>8.7277789676590278E-2</v>
      </c>
    </row>
    <row r="95" spans="1:9">
      <c r="A95" s="93"/>
      <c r="B95" s="79">
        <v>2</v>
      </c>
      <c r="C95" s="75">
        <v>3</v>
      </c>
      <c r="D95" s="75">
        <v>29</v>
      </c>
      <c r="E95" s="75">
        <f t="shared" si="6"/>
        <v>0.10344827586206896</v>
      </c>
      <c r="F95" s="100"/>
    </row>
    <row r="96" spans="1:9">
      <c r="A96" s="93"/>
      <c r="B96" s="79">
        <v>3</v>
      </c>
      <c r="C96" s="75">
        <v>2</v>
      </c>
      <c r="D96" s="75">
        <v>28</v>
      </c>
      <c r="E96" s="75">
        <f t="shared" si="6"/>
        <v>7.1428571428571425E-2</v>
      </c>
      <c r="F96" s="100"/>
    </row>
    <row r="97" spans="1:9">
      <c r="E97" s="75" t="s">
        <v>23</v>
      </c>
      <c r="F97" s="75">
        <f>AVERAGE(F88:F96)</f>
        <v>6.0825676887769187E-2</v>
      </c>
    </row>
    <row r="98" spans="1:9">
      <c r="E98" s="75" t="s">
        <v>158</v>
      </c>
      <c r="F98" s="75">
        <f>STDEV(F88:F96)</f>
        <v>3.8491990539443924E-2</v>
      </c>
    </row>
    <row r="100" spans="1:9">
      <c r="A100" s="101" t="s">
        <v>247</v>
      </c>
      <c r="B100" s="101"/>
      <c r="C100" s="101"/>
    </row>
    <row r="101" spans="1:9" ht="16">
      <c r="A101" s="79" t="s">
        <v>236</v>
      </c>
      <c r="B101" s="79" t="s">
        <v>235</v>
      </c>
      <c r="C101" s="75" t="s">
        <v>295</v>
      </c>
      <c r="D101" s="75" t="s">
        <v>179</v>
      </c>
      <c r="E101" s="75" t="s">
        <v>7</v>
      </c>
      <c r="F101" s="75" t="s">
        <v>23</v>
      </c>
      <c r="H101" s="80" t="s">
        <v>315</v>
      </c>
    </row>
    <row r="102" spans="1:9">
      <c r="A102" s="93">
        <v>1</v>
      </c>
      <c r="B102" s="79">
        <v>1</v>
      </c>
      <c r="C102" s="75">
        <v>2</v>
      </c>
      <c r="D102" s="75">
        <v>30</v>
      </c>
      <c r="E102" s="75">
        <f>C102/D102</f>
        <v>6.6666666666666666E-2</v>
      </c>
      <c r="F102" s="100">
        <f>AVERAGE(E102:E104)</f>
        <v>7.6434676434676441E-2</v>
      </c>
      <c r="H102" s="83" t="s">
        <v>143</v>
      </c>
      <c r="I102" s="83" t="s">
        <v>144</v>
      </c>
    </row>
    <row r="103" spans="1:9">
      <c r="A103" s="93"/>
      <c r="B103" s="79">
        <v>2</v>
      </c>
      <c r="C103" s="75">
        <v>3</v>
      </c>
      <c r="D103" s="75">
        <v>35</v>
      </c>
      <c r="E103" s="75">
        <f t="shared" ref="E103:E110" si="7">C103/D103</f>
        <v>8.5714285714285715E-2</v>
      </c>
      <c r="F103" s="100"/>
      <c r="H103" s="75">
        <f>FTEST(F102:F110,F18:F26)</f>
        <v>0.62625637771256093</v>
      </c>
      <c r="I103" s="75">
        <f>TTEST(F102:F110,F18:F26,2,2)</f>
        <v>6.6246319627079791E-3</v>
      </c>
    </row>
    <row r="104" spans="1:9">
      <c r="A104" s="93"/>
      <c r="B104" s="79">
        <v>3</v>
      </c>
      <c r="C104" s="75">
        <v>2</v>
      </c>
      <c r="D104" s="75">
        <v>26</v>
      </c>
      <c r="E104" s="75">
        <f t="shared" si="7"/>
        <v>7.6923076923076927E-2</v>
      </c>
      <c r="F104" s="100"/>
    </row>
    <row r="105" spans="1:9">
      <c r="A105" s="93">
        <v>2</v>
      </c>
      <c r="B105" s="79">
        <v>1</v>
      </c>
      <c r="C105" s="75">
        <v>0</v>
      </c>
      <c r="D105" s="75">
        <v>24</v>
      </c>
      <c r="E105" s="75">
        <f t="shared" si="7"/>
        <v>0</v>
      </c>
      <c r="F105" s="100">
        <f>AVERAGE(E105:E107)</f>
        <v>0</v>
      </c>
    </row>
    <row r="106" spans="1:9">
      <c r="A106" s="93"/>
      <c r="B106" s="79">
        <v>2</v>
      </c>
      <c r="C106" s="75">
        <v>0</v>
      </c>
      <c r="D106" s="75">
        <v>20</v>
      </c>
      <c r="E106" s="75">
        <f t="shared" si="7"/>
        <v>0</v>
      </c>
      <c r="F106" s="100"/>
    </row>
    <row r="107" spans="1:9">
      <c r="A107" s="93"/>
      <c r="B107" s="79">
        <v>3</v>
      </c>
      <c r="C107" s="75">
        <v>0</v>
      </c>
      <c r="D107" s="75">
        <v>22</v>
      </c>
      <c r="E107" s="75">
        <f t="shared" si="7"/>
        <v>0</v>
      </c>
      <c r="F107" s="100"/>
    </row>
    <row r="108" spans="1:9">
      <c r="A108" s="93">
        <v>3</v>
      </c>
      <c r="B108" s="79">
        <v>1</v>
      </c>
      <c r="C108" s="75">
        <v>2</v>
      </c>
      <c r="D108" s="75">
        <v>25</v>
      </c>
      <c r="E108" s="75">
        <f t="shared" si="7"/>
        <v>0.08</v>
      </c>
      <c r="F108" s="100">
        <f>AVERAGE(E108:E110)</f>
        <v>7.1877394636015321E-2</v>
      </c>
    </row>
    <row r="109" spans="1:9">
      <c r="A109" s="93"/>
      <c r="B109" s="79">
        <v>2</v>
      </c>
      <c r="C109" s="75">
        <v>2</v>
      </c>
      <c r="D109" s="75">
        <v>30</v>
      </c>
      <c r="E109" s="75">
        <f t="shared" si="7"/>
        <v>6.6666666666666666E-2</v>
      </c>
      <c r="F109" s="100"/>
    </row>
    <row r="110" spans="1:9">
      <c r="A110" s="93"/>
      <c r="B110" s="79">
        <v>3</v>
      </c>
      <c r="C110" s="75">
        <v>2</v>
      </c>
      <c r="D110" s="75">
        <v>29</v>
      </c>
      <c r="E110" s="75">
        <f t="shared" si="7"/>
        <v>6.8965517241379309E-2</v>
      </c>
      <c r="F110" s="100"/>
    </row>
    <row r="111" spans="1:9">
      <c r="E111" s="75" t="s">
        <v>23</v>
      </c>
      <c r="F111" s="75">
        <f>AVERAGE(F102:F110)</f>
        <v>4.9437357023563923E-2</v>
      </c>
    </row>
    <row r="112" spans="1:9">
      <c r="E112" s="75" t="s">
        <v>158</v>
      </c>
      <c r="F112" s="75">
        <f>STDEV(F102:F110)</f>
        <v>4.2874600948050762E-2</v>
      </c>
    </row>
    <row r="114" spans="1:9">
      <c r="A114" s="101" t="s">
        <v>247</v>
      </c>
      <c r="B114" s="101"/>
      <c r="C114" s="101"/>
    </row>
    <row r="115" spans="1:9" ht="16">
      <c r="A115" s="79" t="s">
        <v>236</v>
      </c>
      <c r="B115" s="79" t="s">
        <v>235</v>
      </c>
      <c r="C115" s="75" t="s">
        <v>296</v>
      </c>
      <c r="D115" s="75" t="s">
        <v>179</v>
      </c>
      <c r="E115" s="75" t="s">
        <v>7</v>
      </c>
      <c r="F115" s="75" t="s">
        <v>23</v>
      </c>
      <c r="H115" s="80" t="s">
        <v>330</v>
      </c>
    </row>
    <row r="116" spans="1:9">
      <c r="A116" s="93">
        <v>1</v>
      </c>
      <c r="B116" s="79">
        <v>1</v>
      </c>
      <c r="C116" s="75">
        <v>1</v>
      </c>
      <c r="D116" s="75">
        <v>19</v>
      </c>
      <c r="E116" s="75">
        <f>C116/D116</f>
        <v>5.2631578947368418E-2</v>
      </c>
      <c r="F116" s="100">
        <f>AVERAGE(E116:E118)</f>
        <v>7.3487915593178757E-2</v>
      </c>
      <c r="H116" s="83" t="s">
        <v>143</v>
      </c>
      <c r="I116" s="83" t="s">
        <v>144</v>
      </c>
    </row>
    <row r="117" spans="1:9">
      <c r="A117" s="93"/>
      <c r="B117" s="79">
        <v>2</v>
      </c>
      <c r="C117" s="75">
        <v>2</v>
      </c>
      <c r="D117" s="75">
        <v>22</v>
      </c>
      <c r="E117" s="75">
        <f t="shared" ref="E117:E124" si="8">C117/D117</f>
        <v>9.0909090909090912E-2</v>
      </c>
      <c r="F117" s="100"/>
      <c r="H117" s="75">
        <f>FTEST(F116:F124,F32:F40)</f>
        <v>8.2059329826450991E-2</v>
      </c>
      <c r="I117" s="75">
        <f>TTEST(F116:F124,F32:F40,2,2)</f>
        <v>4.2841998444557847E-4</v>
      </c>
    </row>
    <row r="118" spans="1:9">
      <c r="A118" s="93"/>
      <c r="B118" s="79">
        <v>3</v>
      </c>
      <c r="C118" s="75">
        <v>2</v>
      </c>
      <c r="D118" s="75">
        <v>26</v>
      </c>
      <c r="E118" s="75">
        <f t="shared" si="8"/>
        <v>7.6923076923076927E-2</v>
      </c>
      <c r="F118" s="100"/>
    </row>
    <row r="119" spans="1:9">
      <c r="A119" s="93">
        <v>2</v>
      </c>
      <c r="B119" s="79">
        <v>1</v>
      </c>
      <c r="C119" s="75">
        <v>0</v>
      </c>
      <c r="D119" s="75">
        <v>31</v>
      </c>
      <c r="E119" s="75">
        <f t="shared" si="8"/>
        <v>0</v>
      </c>
      <c r="F119" s="100">
        <f>AVERAGE(E119:E121)</f>
        <v>1.0416666666666666E-2</v>
      </c>
    </row>
    <row r="120" spans="1:9">
      <c r="A120" s="93"/>
      <c r="B120" s="79">
        <v>2</v>
      </c>
      <c r="C120" s="75">
        <v>0</v>
      </c>
      <c r="D120" s="75">
        <v>23</v>
      </c>
      <c r="E120" s="75">
        <f t="shared" si="8"/>
        <v>0</v>
      </c>
      <c r="F120" s="100"/>
    </row>
    <row r="121" spans="1:9">
      <c r="A121" s="93"/>
      <c r="B121" s="79">
        <v>3</v>
      </c>
      <c r="C121" s="75">
        <v>1</v>
      </c>
      <c r="D121" s="75">
        <v>32</v>
      </c>
      <c r="E121" s="75">
        <f t="shared" si="8"/>
        <v>3.125E-2</v>
      </c>
      <c r="F121" s="100"/>
    </row>
    <row r="122" spans="1:9">
      <c r="A122" s="93">
        <v>3</v>
      </c>
      <c r="B122" s="79">
        <v>1</v>
      </c>
      <c r="C122" s="75">
        <v>0</v>
      </c>
      <c r="D122" s="75">
        <v>17</v>
      </c>
      <c r="E122" s="75">
        <f t="shared" si="8"/>
        <v>0</v>
      </c>
      <c r="F122" s="100">
        <f>AVERAGE(E122:E124)</f>
        <v>3.9842873176206509E-2</v>
      </c>
    </row>
    <row r="123" spans="1:9">
      <c r="A123" s="93"/>
      <c r="B123" s="79">
        <v>2</v>
      </c>
      <c r="C123" s="75">
        <v>1</v>
      </c>
      <c r="D123" s="75">
        <v>22</v>
      </c>
      <c r="E123" s="75">
        <f t="shared" si="8"/>
        <v>4.5454545454545456E-2</v>
      </c>
      <c r="F123" s="100"/>
    </row>
    <row r="124" spans="1:9">
      <c r="A124" s="93"/>
      <c r="B124" s="79">
        <v>3</v>
      </c>
      <c r="C124" s="75">
        <v>2</v>
      </c>
      <c r="D124" s="75">
        <v>27</v>
      </c>
      <c r="E124" s="75">
        <f t="shared" si="8"/>
        <v>7.407407407407407E-2</v>
      </c>
      <c r="F124" s="100"/>
    </row>
    <row r="125" spans="1:9">
      <c r="E125" s="75" t="s">
        <v>23</v>
      </c>
      <c r="F125" s="75">
        <f>AVERAGE(F116:F124)</f>
        <v>4.1249151812017312E-2</v>
      </c>
    </row>
    <row r="126" spans="1:9">
      <c r="E126" s="75" t="s">
        <v>158</v>
      </c>
      <c r="F126" s="75">
        <f>STDEV(F116:F124)</f>
        <v>3.1559132196381227E-2</v>
      </c>
    </row>
    <row r="128" spans="1:9">
      <c r="A128" s="101" t="s">
        <v>247</v>
      </c>
      <c r="B128" s="101"/>
      <c r="C128" s="101"/>
    </row>
    <row r="129" spans="1:9" ht="16">
      <c r="A129" s="79" t="s">
        <v>236</v>
      </c>
      <c r="B129" s="79" t="s">
        <v>235</v>
      </c>
      <c r="C129" s="75" t="s">
        <v>298</v>
      </c>
      <c r="D129" s="75" t="s">
        <v>179</v>
      </c>
      <c r="E129" s="75" t="s">
        <v>7</v>
      </c>
      <c r="F129" s="75" t="s">
        <v>23</v>
      </c>
      <c r="H129" s="80" t="s">
        <v>329</v>
      </c>
    </row>
    <row r="130" spans="1:9">
      <c r="A130" s="93">
        <v>1</v>
      </c>
      <c r="B130" s="79">
        <v>1</v>
      </c>
      <c r="C130" s="75">
        <v>2</v>
      </c>
      <c r="D130" s="75">
        <v>24</v>
      </c>
      <c r="E130" s="75">
        <f>C130/D130</f>
        <v>8.3333333333333329E-2</v>
      </c>
      <c r="F130" s="100">
        <f>AVERAGE(E130:E132)</f>
        <v>8.0085470085470081E-2</v>
      </c>
      <c r="H130" s="83" t="s">
        <v>143</v>
      </c>
      <c r="I130" s="83" t="s">
        <v>144</v>
      </c>
    </row>
    <row r="131" spans="1:9">
      <c r="A131" s="93"/>
      <c r="B131" s="79">
        <v>2</v>
      </c>
      <c r="C131" s="75">
        <v>2</v>
      </c>
      <c r="D131" s="75">
        <v>26</v>
      </c>
      <c r="E131" s="75">
        <f t="shared" ref="E131:E138" si="9">C131/D131</f>
        <v>7.6923076923076927E-2</v>
      </c>
      <c r="F131" s="100"/>
      <c r="H131" s="75">
        <f>FTEST(F130:F138,F46:F54)</f>
        <v>7.7525284635676275E-2</v>
      </c>
      <c r="I131" s="75">
        <f>TTEST(F130:F138,F46:F54,2,2)</f>
        <v>6.0328662849022717E-4</v>
      </c>
    </row>
    <row r="132" spans="1:9">
      <c r="A132" s="93"/>
      <c r="B132" s="79">
        <v>3</v>
      </c>
      <c r="C132" s="75">
        <v>2</v>
      </c>
      <c r="D132" s="75">
        <v>25</v>
      </c>
      <c r="E132" s="75">
        <f t="shared" si="9"/>
        <v>0.08</v>
      </c>
      <c r="F132" s="100"/>
    </row>
    <row r="133" spans="1:9">
      <c r="A133" s="93">
        <v>2</v>
      </c>
      <c r="B133" s="79">
        <v>1</v>
      </c>
      <c r="C133" s="75">
        <v>1</v>
      </c>
      <c r="D133" s="75">
        <v>31</v>
      </c>
      <c r="E133" s="75">
        <f t="shared" si="9"/>
        <v>3.2258064516129031E-2</v>
      </c>
      <c r="F133" s="100">
        <f>AVERAGE(E133:E135)</f>
        <v>2.0853698273053112E-2</v>
      </c>
    </row>
    <row r="134" spans="1:9">
      <c r="A134" s="93"/>
      <c r="B134" s="79">
        <v>2</v>
      </c>
      <c r="C134" s="75">
        <v>1</v>
      </c>
      <c r="D134" s="75">
        <v>33</v>
      </c>
      <c r="E134" s="75">
        <f t="shared" si="9"/>
        <v>3.0303030303030304E-2</v>
      </c>
      <c r="F134" s="100"/>
    </row>
    <row r="135" spans="1:9">
      <c r="A135" s="93"/>
      <c r="B135" s="79">
        <v>3</v>
      </c>
      <c r="C135" s="75">
        <v>0</v>
      </c>
      <c r="D135" s="75">
        <v>24</v>
      </c>
      <c r="E135" s="75">
        <f t="shared" si="9"/>
        <v>0</v>
      </c>
      <c r="F135" s="100"/>
    </row>
    <row r="136" spans="1:9">
      <c r="A136" s="93">
        <v>3</v>
      </c>
      <c r="B136" s="79">
        <v>1</v>
      </c>
      <c r="C136" s="75">
        <v>2</v>
      </c>
      <c r="D136" s="75">
        <v>20</v>
      </c>
      <c r="E136" s="75">
        <f t="shared" si="9"/>
        <v>0.1</v>
      </c>
      <c r="F136" s="100">
        <f>AVERAGE(E136:E138)</f>
        <v>4.5238095238095244E-2</v>
      </c>
    </row>
    <row r="137" spans="1:9">
      <c r="A137" s="93"/>
      <c r="B137" s="79">
        <v>2</v>
      </c>
      <c r="C137" s="75">
        <v>0</v>
      </c>
      <c r="D137" s="75">
        <v>18</v>
      </c>
      <c r="E137" s="75">
        <f t="shared" si="9"/>
        <v>0</v>
      </c>
      <c r="F137" s="100"/>
    </row>
    <row r="138" spans="1:9">
      <c r="A138" s="93"/>
      <c r="B138" s="79">
        <v>3</v>
      </c>
      <c r="C138" s="75">
        <v>1</v>
      </c>
      <c r="D138" s="75">
        <v>28</v>
      </c>
      <c r="E138" s="75">
        <f t="shared" si="9"/>
        <v>3.5714285714285712E-2</v>
      </c>
      <c r="F138" s="100"/>
    </row>
    <row r="139" spans="1:9">
      <c r="E139" s="75" t="s">
        <v>23</v>
      </c>
      <c r="F139" s="75">
        <f>AVERAGE(F130:F138)</f>
        <v>4.8725754532206143E-2</v>
      </c>
    </row>
    <row r="140" spans="1:9">
      <c r="E140" s="75" t="s">
        <v>158</v>
      </c>
      <c r="F140" s="75">
        <f>STDEV(F130:F138)</f>
        <v>2.9769506605306854E-2</v>
      </c>
    </row>
    <row r="142" spans="1:9">
      <c r="A142" s="101" t="s">
        <v>247</v>
      </c>
      <c r="B142" s="101"/>
      <c r="C142" s="101"/>
    </row>
    <row r="143" spans="1:9" ht="16">
      <c r="A143" s="79" t="s">
        <v>236</v>
      </c>
      <c r="B143" s="79" t="s">
        <v>235</v>
      </c>
      <c r="C143" s="75" t="s">
        <v>181</v>
      </c>
      <c r="D143" s="75" t="s">
        <v>179</v>
      </c>
      <c r="E143" s="75" t="s">
        <v>7</v>
      </c>
      <c r="F143" s="75" t="s">
        <v>23</v>
      </c>
      <c r="H143" s="80" t="s">
        <v>316</v>
      </c>
    </row>
    <row r="144" spans="1:9">
      <c r="A144" s="93">
        <v>1</v>
      </c>
      <c r="B144" s="79">
        <v>1</v>
      </c>
      <c r="C144" s="75">
        <v>2</v>
      </c>
      <c r="D144" s="75">
        <v>27</v>
      </c>
      <c r="E144" s="75">
        <f>C144/D144</f>
        <v>7.407407407407407E-2</v>
      </c>
      <c r="F144" s="100">
        <f>AVERAGE(E144:E146)</f>
        <v>6.8777379530067698E-2</v>
      </c>
      <c r="H144" s="83" t="s">
        <v>143</v>
      </c>
      <c r="I144" s="83" t="s">
        <v>144</v>
      </c>
    </row>
    <row r="145" spans="1:9">
      <c r="A145" s="93"/>
      <c r="B145" s="79">
        <v>2</v>
      </c>
      <c r="C145" s="75">
        <v>3</v>
      </c>
      <c r="D145" s="75">
        <v>30</v>
      </c>
      <c r="E145" s="75">
        <f t="shared" ref="E145:E152" si="10">C145/D145</f>
        <v>0.1</v>
      </c>
      <c r="F145" s="100"/>
      <c r="H145" s="75">
        <f>FTEST(F144:F152,F60:F68)</f>
        <v>0.23817495370309513</v>
      </c>
      <c r="I145" s="75">
        <f>TTEST(F144:F152,F60:F68,2,2)</f>
        <v>2.2617242684411809E-4</v>
      </c>
    </row>
    <row r="146" spans="1:9">
      <c r="A146" s="93"/>
      <c r="B146" s="79">
        <v>3</v>
      </c>
      <c r="C146" s="75">
        <v>1</v>
      </c>
      <c r="D146" s="75">
        <v>31</v>
      </c>
      <c r="E146" s="75">
        <f t="shared" si="10"/>
        <v>3.2258064516129031E-2</v>
      </c>
      <c r="F146" s="100"/>
    </row>
    <row r="147" spans="1:9">
      <c r="A147" s="93">
        <v>2</v>
      </c>
      <c r="B147" s="79">
        <v>1</v>
      </c>
      <c r="C147" s="75">
        <v>0</v>
      </c>
      <c r="D147" s="75">
        <v>25</v>
      </c>
      <c r="E147" s="75">
        <f t="shared" si="10"/>
        <v>0</v>
      </c>
      <c r="F147" s="100">
        <f>AVERAGE(E147:E149)</f>
        <v>3.0303030303030304E-2</v>
      </c>
    </row>
    <row r="148" spans="1:9">
      <c r="A148" s="93"/>
      <c r="B148" s="79">
        <v>2</v>
      </c>
      <c r="C148" s="75">
        <v>2</v>
      </c>
      <c r="D148" s="75">
        <v>22</v>
      </c>
      <c r="E148" s="75">
        <f t="shared" si="10"/>
        <v>9.0909090909090912E-2</v>
      </c>
      <c r="F148" s="100"/>
    </row>
    <row r="149" spans="1:9">
      <c r="A149" s="93"/>
      <c r="B149" s="79">
        <v>3</v>
      </c>
      <c r="C149" s="75">
        <v>0</v>
      </c>
      <c r="D149" s="75">
        <v>26</v>
      </c>
      <c r="E149" s="75">
        <f t="shared" si="10"/>
        <v>0</v>
      </c>
      <c r="F149" s="100"/>
    </row>
    <row r="150" spans="1:9">
      <c r="A150" s="93">
        <v>3</v>
      </c>
      <c r="B150" s="79">
        <v>1</v>
      </c>
      <c r="C150" s="75">
        <v>2</v>
      </c>
      <c r="D150" s="75">
        <v>29</v>
      </c>
      <c r="E150" s="75">
        <f t="shared" si="10"/>
        <v>6.8965517241379309E-2</v>
      </c>
      <c r="F150" s="100">
        <f>AVERAGE(E150:E152)</f>
        <v>4.7713780472401157E-2</v>
      </c>
    </row>
    <row r="151" spans="1:9">
      <c r="A151" s="93"/>
      <c r="B151" s="79">
        <v>2</v>
      </c>
      <c r="C151" s="75">
        <v>1</v>
      </c>
      <c r="D151" s="75">
        <v>26</v>
      </c>
      <c r="E151" s="75">
        <f t="shared" si="10"/>
        <v>3.8461538461538464E-2</v>
      </c>
      <c r="F151" s="100"/>
    </row>
    <row r="152" spans="1:9">
      <c r="A152" s="93"/>
      <c r="B152" s="79">
        <v>3</v>
      </c>
      <c r="C152" s="75">
        <v>1</v>
      </c>
      <c r="D152" s="75">
        <v>28</v>
      </c>
      <c r="E152" s="75">
        <f t="shared" si="10"/>
        <v>3.5714285714285712E-2</v>
      </c>
      <c r="F152" s="100"/>
    </row>
    <row r="153" spans="1:9">
      <c r="E153" s="75" t="s">
        <v>23</v>
      </c>
      <c r="F153" s="75">
        <f>AVERAGE(F144:F152)</f>
        <v>4.8931396768499724E-2</v>
      </c>
    </row>
    <row r="154" spans="1:9">
      <c r="E154" s="75" t="s">
        <v>158</v>
      </c>
      <c r="F154" s="75">
        <f>STDEV(F144:F152)</f>
        <v>1.9266053804409496E-2</v>
      </c>
    </row>
    <row r="156" spans="1:9">
      <c r="A156" s="101" t="s">
        <v>247</v>
      </c>
      <c r="B156" s="101"/>
      <c r="C156" s="101"/>
    </row>
    <row r="157" spans="1:9" ht="16">
      <c r="A157" s="79" t="s">
        <v>236</v>
      </c>
      <c r="B157" s="79" t="s">
        <v>235</v>
      </c>
      <c r="C157" s="75" t="s">
        <v>182</v>
      </c>
      <c r="D157" s="75" t="s">
        <v>179</v>
      </c>
      <c r="E157" s="75" t="s">
        <v>7</v>
      </c>
      <c r="F157" s="75" t="s">
        <v>23</v>
      </c>
      <c r="H157" s="80" t="s">
        <v>317</v>
      </c>
    </row>
    <row r="158" spans="1:9">
      <c r="A158" s="93">
        <v>1</v>
      </c>
      <c r="B158" s="79">
        <v>1</v>
      </c>
      <c r="C158" s="75">
        <v>0</v>
      </c>
      <c r="D158" s="75">
        <v>25</v>
      </c>
      <c r="E158" s="75">
        <f>C158/D158</f>
        <v>0</v>
      </c>
      <c r="F158" s="100">
        <f>AVERAGE(E158:E160)</f>
        <v>4.9206349206349205E-2</v>
      </c>
      <c r="H158" s="83" t="s">
        <v>143</v>
      </c>
      <c r="I158" s="83" t="s">
        <v>144</v>
      </c>
    </row>
    <row r="159" spans="1:9">
      <c r="A159" s="93"/>
      <c r="B159" s="79">
        <v>2</v>
      </c>
      <c r="C159" s="75">
        <v>3</v>
      </c>
      <c r="D159" s="75">
        <v>30</v>
      </c>
      <c r="E159" s="75">
        <f t="shared" ref="E159:E166" si="11">C159/D159</f>
        <v>0.1</v>
      </c>
      <c r="F159" s="100"/>
      <c r="H159" s="75">
        <f>FTEST(F158:F166,F74:F82)</f>
        <v>0.27625087695118306</v>
      </c>
      <c r="I159" s="75">
        <f>TTEST(F158:F166,F74:F82,2,2)</f>
        <v>1.8318720080300686E-3</v>
      </c>
    </row>
    <row r="160" spans="1:9">
      <c r="A160" s="93"/>
      <c r="B160" s="79">
        <v>3</v>
      </c>
      <c r="C160" s="75">
        <v>1</v>
      </c>
      <c r="D160" s="75">
        <v>21</v>
      </c>
      <c r="E160" s="75">
        <f t="shared" si="11"/>
        <v>4.7619047619047616E-2</v>
      </c>
      <c r="F160" s="100"/>
    </row>
    <row r="161" spans="1:6">
      <c r="A161" s="93">
        <v>2</v>
      </c>
      <c r="B161" s="79">
        <v>1</v>
      </c>
      <c r="C161" s="75">
        <v>2</v>
      </c>
      <c r="D161" s="75">
        <v>21</v>
      </c>
      <c r="E161" s="75">
        <f t="shared" si="11"/>
        <v>9.5238095238095233E-2</v>
      </c>
      <c r="F161" s="100">
        <f>AVERAGE(E161:E163)</f>
        <v>7.2799953314659202E-2</v>
      </c>
    </row>
    <row r="162" spans="1:6">
      <c r="A162" s="93"/>
      <c r="B162" s="79">
        <v>2</v>
      </c>
      <c r="C162" s="75">
        <v>3</v>
      </c>
      <c r="D162" s="75">
        <v>32</v>
      </c>
      <c r="E162" s="75">
        <f t="shared" si="11"/>
        <v>9.375E-2</v>
      </c>
      <c r="F162" s="100"/>
    </row>
    <row r="163" spans="1:6">
      <c r="A163" s="93"/>
      <c r="B163" s="79">
        <v>3</v>
      </c>
      <c r="C163" s="75">
        <v>1</v>
      </c>
      <c r="D163" s="75">
        <v>34</v>
      </c>
      <c r="E163" s="75">
        <f t="shared" si="11"/>
        <v>2.9411764705882353E-2</v>
      </c>
      <c r="F163" s="100"/>
    </row>
    <row r="164" spans="1:6">
      <c r="A164" s="93">
        <v>3</v>
      </c>
      <c r="B164" s="79">
        <v>1</v>
      </c>
      <c r="C164" s="75">
        <v>0</v>
      </c>
      <c r="D164" s="75">
        <v>18</v>
      </c>
      <c r="E164" s="75">
        <f t="shared" si="11"/>
        <v>0</v>
      </c>
      <c r="F164" s="100">
        <f>AVERAGE(E164:E166)</f>
        <v>1.1904761904761904E-2</v>
      </c>
    </row>
    <row r="165" spans="1:6">
      <c r="A165" s="93"/>
      <c r="B165" s="79">
        <v>2</v>
      </c>
      <c r="C165" s="75">
        <v>0</v>
      </c>
      <c r="D165" s="75">
        <v>23</v>
      </c>
      <c r="E165" s="75">
        <f t="shared" si="11"/>
        <v>0</v>
      </c>
      <c r="F165" s="100"/>
    </row>
    <row r="166" spans="1:6">
      <c r="A166" s="93"/>
      <c r="B166" s="79">
        <v>3</v>
      </c>
      <c r="C166" s="75">
        <v>1</v>
      </c>
      <c r="D166" s="75">
        <v>28</v>
      </c>
      <c r="E166" s="75">
        <f t="shared" si="11"/>
        <v>3.5714285714285712E-2</v>
      </c>
      <c r="F166" s="100"/>
    </row>
    <row r="167" spans="1:6">
      <c r="E167" s="75" t="s">
        <v>23</v>
      </c>
      <c r="F167" s="75">
        <f>AVERAGE(F158:F166)</f>
        <v>4.4637021475256777E-2</v>
      </c>
    </row>
    <row r="168" spans="1:6">
      <c r="E168" s="75" t="s">
        <v>158</v>
      </c>
      <c r="F168" s="75">
        <f>STDEV(F158:F166)</f>
        <v>3.0703666737827987E-2</v>
      </c>
    </row>
  </sheetData>
  <mergeCells count="84">
    <mergeCell ref="A2:C2"/>
    <mergeCell ref="A4:A6"/>
    <mergeCell ref="A7:A9"/>
    <mergeCell ref="A10:A12"/>
    <mergeCell ref="F4:F6"/>
    <mergeCell ref="F7:F9"/>
    <mergeCell ref="F10:F12"/>
    <mergeCell ref="A38:A40"/>
    <mergeCell ref="A46:A48"/>
    <mergeCell ref="A49:A51"/>
    <mergeCell ref="A52:A54"/>
    <mergeCell ref="A16:C16"/>
    <mergeCell ref="A30:C30"/>
    <mergeCell ref="A44:C44"/>
    <mergeCell ref="A18:A20"/>
    <mergeCell ref="A21:A23"/>
    <mergeCell ref="A24:A26"/>
    <mergeCell ref="A32:A34"/>
    <mergeCell ref="A35:A37"/>
    <mergeCell ref="A108:A110"/>
    <mergeCell ref="F18:F20"/>
    <mergeCell ref="F21:F23"/>
    <mergeCell ref="F24:F26"/>
    <mergeCell ref="F32:F34"/>
    <mergeCell ref="F35:F37"/>
    <mergeCell ref="F38:F40"/>
    <mergeCell ref="F46:F48"/>
    <mergeCell ref="F49:F51"/>
    <mergeCell ref="A77:A79"/>
    <mergeCell ref="A80:A82"/>
    <mergeCell ref="A88:A90"/>
    <mergeCell ref="A91:A93"/>
    <mergeCell ref="A94:A96"/>
    <mergeCell ref="A102:A104"/>
    <mergeCell ref="A100:C100"/>
    <mergeCell ref="F52:F54"/>
    <mergeCell ref="F60:F62"/>
    <mergeCell ref="F63:F65"/>
    <mergeCell ref="F66:F68"/>
    <mergeCell ref="A105:A107"/>
    <mergeCell ref="A58:C58"/>
    <mergeCell ref="A72:C72"/>
    <mergeCell ref="A86:C86"/>
    <mergeCell ref="A60:A62"/>
    <mergeCell ref="A63:A65"/>
    <mergeCell ref="A66:A68"/>
    <mergeCell ref="A74:A76"/>
    <mergeCell ref="F102:F104"/>
    <mergeCell ref="F105:F107"/>
    <mergeCell ref="F108:F110"/>
    <mergeCell ref="F74:F76"/>
    <mergeCell ref="F77:F79"/>
    <mergeCell ref="F80:F82"/>
    <mergeCell ref="F88:F90"/>
    <mergeCell ref="F91:F93"/>
    <mergeCell ref="F94:F96"/>
    <mergeCell ref="A114:C114"/>
    <mergeCell ref="A116:A118"/>
    <mergeCell ref="F116:F118"/>
    <mergeCell ref="A119:A121"/>
    <mergeCell ref="F119:F121"/>
    <mergeCell ref="A122:A124"/>
    <mergeCell ref="F122:F124"/>
    <mergeCell ref="A128:C128"/>
    <mergeCell ref="A130:A132"/>
    <mergeCell ref="F130:F132"/>
    <mergeCell ref="A133:A135"/>
    <mergeCell ref="F133:F135"/>
    <mergeCell ref="A136:A138"/>
    <mergeCell ref="F136:F138"/>
    <mergeCell ref="A142:C142"/>
    <mergeCell ref="A144:A146"/>
    <mergeCell ref="F144:F146"/>
    <mergeCell ref="A147:A149"/>
    <mergeCell ref="F147:F149"/>
    <mergeCell ref="A150:A152"/>
    <mergeCell ref="F150:F152"/>
    <mergeCell ref="A164:A166"/>
    <mergeCell ref="F164:F166"/>
    <mergeCell ref="A156:C156"/>
    <mergeCell ref="A158:A160"/>
    <mergeCell ref="F158:F160"/>
    <mergeCell ref="A161:A163"/>
    <mergeCell ref="F161:F16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50" zoomScaleNormal="150" zoomScalePageLayoutView="150" workbookViewId="0">
      <selection sqref="A1:E1"/>
    </sheetView>
  </sheetViews>
  <sheetFormatPr baseColWidth="10" defaultColWidth="10.83203125" defaultRowHeight="15" x14ac:dyDescent="0"/>
  <cols>
    <col min="1" max="16384" width="10.83203125" style="5"/>
  </cols>
  <sheetData>
    <row r="1" spans="1:5">
      <c r="A1" s="90" t="s">
        <v>222</v>
      </c>
      <c r="B1" s="90"/>
      <c r="C1" s="90"/>
      <c r="D1" s="90"/>
      <c r="E1" s="90"/>
    </row>
    <row r="2" spans="1:5">
      <c r="A2" s="88" t="s">
        <v>238</v>
      </c>
      <c r="B2" s="89" t="s">
        <v>3</v>
      </c>
      <c r="C2" s="89"/>
      <c r="D2" s="89" t="s">
        <v>4</v>
      </c>
      <c r="E2" s="89"/>
    </row>
    <row r="3" spans="1:5">
      <c r="A3" s="88"/>
      <c r="B3" s="15" t="s">
        <v>40</v>
      </c>
      <c r="C3" s="15" t="s">
        <v>7</v>
      </c>
      <c r="D3" s="15" t="s">
        <v>40</v>
      </c>
      <c r="E3" s="15" t="s">
        <v>7</v>
      </c>
    </row>
    <row r="4" spans="1:5">
      <c r="A4" s="5" t="s">
        <v>110</v>
      </c>
      <c r="B4" s="5">
        <v>469</v>
      </c>
      <c r="C4" s="16">
        <f t="shared" ref="C4:C10" si="0">B4/$B$10*100</f>
        <v>27.784360189573459</v>
      </c>
      <c r="D4" s="5">
        <v>499</v>
      </c>
      <c r="E4" s="16">
        <f t="shared" ref="E4:E10" si="1">D4/$D$10*100</f>
        <v>10.560846560846562</v>
      </c>
    </row>
    <row r="5" spans="1:5">
      <c r="A5" s="5" t="s">
        <v>111</v>
      </c>
      <c r="B5" s="5">
        <v>185</v>
      </c>
      <c r="C5" s="16">
        <f t="shared" si="0"/>
        <v>10.959715639810426</v>
      </c>
      <c r="D5" s="5">
        <v>906</v>
      </c>
      <c r="E5" s="16">
        <f t="shared" si="1"/>
        <v>19.174603174603174</v>
      </c>
    </row>
    <row r="6" spans="1:5">
      <c r="A6" s="5" t="s">
        <v>112</v>
      </c>
      <c r="B6" s="5">
        <v>525</v>
      </c>
      <c r="C6" s="16">
        <f t="shared" si="0"/>
        <v>31.101895734597157</v>
      </c>
      <c r="D6" s="5">
        <v>1140</v>
      </c>
      <c r="E6" s="16">
        <f t="shared" si="1"/>
        <v>24.126984126984127</v>
      </c>
    </row>
    <row r="7" spans="1:5">
      <c r="A7" s="5" t="s">
        <v>113</v>
      </c>
      <c r="B7" s="5">
        <v>346</v>
      </c>
      <c r="C7" s="16">
        <f t="shared" si="0"/>
        <v>20.497630331753555</v>
      </c>
      <c r="D7" s="5">
        <v>1015</v>
      </c>
      <c r="E7" s="16">
        <f t="shared" si="1"/>
        <v>21.481481481481481</v>
      </c>
    </row>
    <row r="8" spans="1:5">
      <c r="A8" s="5" t="s">
        <v>114</v>
      </c>
      <c r="B8" s="5">
        <v>82</v>
      </c>
      <c r="C8" s="16">
        <f t="shared" si="0"/>
        <v>4.8578199052132707</v>
      </c>
      <c r="D8" s="5">
        <v>838</v>
      </c>
      <c r="E8" s="16">
        <f t="shared" si="1"/>
        <v>17.735449735449734</v>
      </c>
    </row>
    <row r="9" spans="1:5">
      <c r="A9" s="5" t="s">
        <v>44</v>
      </c>
      <c r="B9" s="5">
        <v>81</v>
      </c>
      <c r="C9" s="16">
        <f t="shared" si="0"/>
        <v>4.798578199052133</v>
      </c>
      <c r="D9" s="5">
        <v>327</v>
      </c>
      <c r="E9" s="16">
        <f t="shared" si="1"/>
        <v>6.92063492063492</v>
      </c>
    </row>
    <row r="10" spans="1:5">
      <c r="A10" s="5" t="s">
        <v>6</v>
      </c>
      <c r="B10" s="5">
        <f>SUM(B4:B9)</f>
        <v>1688</v>
      </c>
      <c r="C10" s="16">
        <f t="shared" si="0"/>
        <v>100</v>
      </c>
      <c r="D10" s="5">
        <f>SUM(D4:D9)</f>
        <v>4725</v>
      </c>
      <c r="E10" s="16">
        <f t="shared" si="1"/>
        <v>100</v>
      </c>
    </row>
  </sheetData>
  <mergeCells count="4">
    <mergeCell ref="A1:E1"/>
    <mergeCell ref="A2:A3"/>
    <mergeCell ref="B2:C2"/>
    <mergeCell ref="D2:E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14.5" style="2" customWidth="1"/>
    <col min="4" max="4" width="11.33203125" style="2" customWidth="1"/>
    <col min="5" max="9" width="8.83203125" style="2"/>
    <col min="10" max="10" width="12.1640625" style="2" bestFit="1" customWidth="1"/>
    <col min="11" max="16384" width="8.83203125" style="2"/>
  </cols>
  <sheetData>
    <row r="1" spans="1:7">
      <c r="A1" s="47" t="s">
        <v>279</v>
      </c>
    </row>
    <row r="2" spans="1:7">
      <c r="A2" s="98" t="s">
        <v>246</v>
      </c>
      <c r="B2" s="98"/>
      <c r="C2" s="98"/>
    </row>
    <row r="3" spans="1:7">
      <c r="A3" s="52" t="s">
        <v>236</v>
      </c>
      <c r="B3" s="52" t="s">
        <v>235</v>
      </c>
      <c r="C3" s="2" t="s">
        <v>161</v>
      </c>
      <c r="D3" s="2" t="s">
        <v>319</v>
      </c>
      <c r="F3" s="2" t="s">
        <v>7</v>
      </c>
      <c r="G3" s="2" t="s">
        <v>23</v>
      </c>
    </row>
    <row r="4" spans="1:7">
      <c r="A4" s="95">
        <v>1</v>
      </c>
      <c r="B4" s="52">
        <v>1</v>
      </c>
      <c r="C4" s="2">
        <v>9</v>
      </c>
      <c r="D4" s="2">
        <v>459</v>
      </c>
      <c r="E4" s="2">
        <f>C4/D4</f>
        <v>1.9607843137254902E-2</v>
      </c>
      <c r="F4" s="2">
        <f>E4*100</f>
        <v>1.9607843137254901</v>
      </c>
      <c r="G4" s="85">
        <f>AVERAGE(F4:F6)</f>
        <v>2.5340933419922114</v>
      </c>
    </row>
    <row r="5" spans="1:7">
      <c r="A5" s="95"/>
      <c r="B5" s="52">
        <v>2</v>
      </c>
      <c r="C5" s="2">
        <v>15</v>
      </c>
      <c r="D5" s="2">
        <v>541</v>
      </c>
      <c r="E5" s="2">
        <f t="shared" ref="E5:E12" si="0">C5/D5</f>
        <v>2.7726432532347505E-2</v>
      </c>
      <c r="F5" s="2">
        <f t="shared" ref="F5:F12" si="1">E5*100</f>
        <v>2.7726432532347505</v>
      </c>
      <c r="G5" s="85"/>
    </row>
    <row r="6" spans="1:7">
      <c r="A6" s="95"/>
      <c r="B6" s="52">
        <v>3</v>
      </c>
      <c r="C6" s="2">
        <v>14</v>
      </c>
      <c r="D6" s="2">
        <v>488</v>
      </c>
      <c r="E6" s="2">
        <f t="shared" si="0"/>
        <v>2.8688524590163935E-2</v>
      </c>
      <c r="F6" s="2">
        <f t="shared" si="1"/>
        <v>2.8688524590163933</v>
      </c>
      <c r="G6" s="85"/>
    </row>
    <row r="7" spans="1:7">
      <c r="A7" s="95">
        <v>2</v>
      </c>
      <c r="B7" s="52">
        <v>1</v>
      </c>
      <c r="C7" s="2">
        <v>20</v>
      </c>
      <c r="D7" s="2">
        <v>457</v>
      </c>
      <c r="E7" s="2">
        <f t="shared" si="0"/>
        <v>4.3763676148796497E-2</v>
      </c>
      <c r="F7" s="2">
        <f t="shared" si="1"/>
        <v>4.3763676148796495</v>
      </c>
      <c r="G7" s="85">
        <f>AVERAGE(F7:F9)</f>
        <v>3.1305385124359861</v>
      </c>
    </row>
    <row r="8" spans="1:7">
      <c r="A8" s="95"/>
      <c r="B8" s="52">
        <v>2</v>
      </c>
      <c r="C8" s="2">
        <v>16</v>
      </c>
      <c r="D8" s="2">
        <v>518</v>
      </c>
      <c r="E8" s="2">
        <f t="shared" si="0"/>
        <v>3.0888030888030889E-2</v>
      </c>
      <c r="F8" s="2">
        <f t="shared" si="1"/>
        <v>3.0888030888030888</v>
      </c>
      <c r="G8" s="85"/>
    </row>
    <row r="9" spans="1:7">
      <c r="A9" s="95"/>
      <c r="B9" s="52">
        <v>3</v>
      </c>
      <c r="C9" s="2">
        <v>11</v>
      </c>
      <c r="D9" s="2">
        <v>571</v>
      </c>
      <c r="E9" s="2">
        <f t="shared" si="0"/>
        <v>1.9264448336252189E-2</v>
      </c>
      <c r="F9" s="2">
        <f t="shared" si="1"/>
        <v>1.9264448336252189</v>
      </c>
      <c r="G9" s="85"/>
    </row>
    <row r="10" spans="1:7">
      <c r="A10" s="95">
        <v>3</v>
      </c>
      <c r="B10" s="52">
        <v>1</v>
      </c>
      <c r="C10" s="2">
        <v>21</v>
      </c>
      <c r="D10" s="2">
        <v>557</v>
      </c>
      <c r="E10" s="2">
        <f t="shared" si="0"/>
        <v>3.7701974865350089E-2</v>
      </c>
      <c r="F10" s="2">
        <f t="shared" si="1"/>
        <v>3.7701974865350087</v>
      </c>
      <c r="G10" s="85">
        <f>AVERAGE(F10:F12)</f>
        <v>3.1584193371646272</v>
      </c>
    </row>
    <row r="11" spans="1:7">
      <c r="A11" s="95"/>
      <c r="B11" s="52">
        <v>2</v>
      </c>
      <c r="C11" s="2">
        <v>8</v>
      </c>
      <c r="D11" s="2">
        <v>556</v>
      </c>
      <c r="E11" s="2">
        <f t="shared" si="0"/>
        <v>1.4388489208633094E-2</v>
      </c>
      <c r="F11" s="2">
        <f t="shared" si="1"/>
        <v>1.4388489208633095</v>
      </c>
      <c r="G11" s="85"/>
    </row>
    <row r="12" spans="1:7">
      <c r="A12" s="95"/>
      <c r="B12" s="52">
        <v>3</v>
      </c>
      <c r="C12" s="2">
        <v>25</v>
      </c>
      <c r="D12" s="2">
        <v>586</v>
      </c>
      <c r="E12" s="2">
        <f t="shared" si="0"/>
        <v>4.2662116040955635E-2</v>
      </c>
      <c r="F12" s="2">
        <f t="shared" si="1"/>
        <v>4.2662116040955631</v>
      </c>
      <c r="G12" s="85"/>
    </row>
    <row r="13" spans="1:7">
      <c r="F13" s="2" t="s">
        <v>23</v>
      </c>
      <c r="G13" s="2">
        <f>AVERAGE(G4:G12)</f>
        <v>2.9410170638642747</v>
      </c>
    </row>
    <row r="14" spans="1:7">
      <c r="F14" s="2" t="s">
        <v>158</v>
      </c>
      <c r="G14" s="2">
        <f>STDEV(G4:G12)</f>
        <v>0.35268189868994793</v>
      </c>
    </row>
    <row r="16" spans="1:7">
      <c r="A16" s="98" t="s">
        <v>246</v>
      </c>
      <c r="B16" s="98"/>
      <c r="C16" s="98"/>
    </row>
    <row r="17" spans="1:10">
      <c r="A17" s="52" t="s">
        <v>236</v>
      </c>
      <c r="B17" s="52" t="s">
        <v>235</v>
      </c>
      <c r="C17" s="2" t="s">
        <v>162</v>
      </c>
      <c r="D17" s="2" t="s">
        <v>320</v>
      </c>
      <c r="F17" s="2" t="s">
        <v>7</v>
      </c>
      <c r="G17" s="2" t="s">
        <v>23</v>
      </c>
    </row>
    <row r="18" spans="1:10">
      <c r="A18" s="95">
        <v>1</v>
      </c>
      <c r="B18" s="52">
        <v>1</v>
      </c>
      <c r="C18" s="2">
        <v>8</v>
      </c>
      <c r="D18" s="2">
        <v>520</v>
      </c>
      <c r="E18" s="2">
        <f>C18/D18</f>
        <v>1.5384615384615385E-2</v>
      </c>
      <c r="F18" s="2">
        <f t="shared" ref="F18:F26" si="2">E18*100</f>
        <v>1.5384615384615385</v>
      </c>
      <c r="G18" s="85">
        <f>AVERAGE(F18:F20)</f>
        <v>3.1714405030022235</v>
      </c>
    </row>
    <row r="19" spans="1:10">
      <c r="A19" s="95"/>
      <c r="B19" s="52">
        <v>2</v>
      </c>
      <c r="C19" s="2">
        <v>19</v>
      </c>
      <c r="D19" s="2">
        <v>531</v>
      </c>
      <c r="E19" s="2">
        <f t="shared" ref="E19:E26" si="3">C19/D19</f>
        <v>3.5781544256120526E-2</v>
      </c>
      <c r="F19" s="2">
        <f t="shared" si="2"/>
        <v>3.5781544256120528</v>
      </c>
      <c r="G19" s="85"/>
    </row>
    <row r="20" spans="1:10">
      <c r="A20" s="95"/>
      <c r="B20" s="52">
        <v>3</v>
      </c>
      <c r="C20" s="2">
        <v>23</v>
      </c>
      <c r="D20" s="2">
        <v>523</v>
      </c>
      <c r="E20" s="2">
        <f t="shared" si="3"/>
        <v>4.3977055449330782E-2</v>
      </c>
      <c r="F20" s="2">
        <f t="shared" si="2"/>
        <v>4.3977055449330784</v>
      </c>
      <c r="G20" s="85"/>
    </row>
    <row r="21" spans="1:10">
      <c r="A21" s="95">
        <v>2</v>
      </c>
      <c r="B21" s="52">
        <v>1</v>
      </c>
      <c r="C21" s="2">
        <v>12</v>
      </c>
      <c r="D21" s="2">
        <v>487</v>
      </c>
      <c r="E21" s="2">
        <f t="shared" si="3"/>
        <v>2.4640657084188913E-2</v>
      </c>
      <c r="F21" s="2">
        <f t="shared" si="2"/>
        <v>2.4640657084188913</v>
      </c>
      <c r="G21" s="85">
        <f>AVERAGE(F21:F23)</f>
        <v>2.2077855034363236</v>
      </c>
    </row>
    <row r="22" spans="1:10">
      <c r="A22" s="95"/>
      <c r="B22" s="52">
        <v>2</v>
      </c>
      <c r="C22" s="2">
        <v>15</v>
      </c>
      <c r="D22" s="2">
        <v>518</v>
      </c>
      <c r="E22" s="2">
        <f t="shared" si="3"/>
        <v>2.8957528957528959E-2</v>
      </c>
      <c r="F22" s="2">
        <f t="shared" si="2"/>
        <v>2.8957528957528957</v>
      </c>
      <c r="G22" s="85"/>
    </row>
    <row r="23" spans="1:10">
      <c r="A23" s="95"/>
      <c r="B23" s="52">
        <v>3</v>
      </c>
      <c r="C23" s="2">
        <v>7</v>
      </c>
      <c r="D23" s="2">
        <v>554</v>
      </c>
      <c r="E23" s="2">
        <f t="shared" si="3"/>
        <v>1.263537906137184E-2</v>
      </c>
      <c r="F23" s="2">
        <f t="shared" si="2"/>
        <v>1.2635379061371841</v>
      </c>
      <c r="G23" s="85"/>
    </row>
    <row r="24" spans="1:10">
      <c r="A24" s="95">
        <v>3</v>
      </c>
      <c r="B24" s="52">
        <v>1</v>
      </c>
      <c r="C24" s="2">
        <v>17</v>
      </c>
      <c r="D24" s="2">
        <v>547</v>
      </c>
      <c r="E24" s="2">
        <f t="shared" si="3"/>
        <v>3.1078610603290677E-2</v>
      </c>
      <c r="F24" s="2">
        <f t="shared" si="2"/>
        <v>3.1078610603290677</v>
      </c>
      <c r="G24" s="85">
        <f>AVERAGE(F24:F26)</f>
        <v>1.9826962926916234</v>
      </c>
    </row>
    <row r="25" spans="1:10">
      <c r="A25" s="95"/>
      <c r="B25" s="52">
        <v>2</v>
      </c>
      <c r="C25" s="2">
        <v>10</v>
      </c>
      <c r="D25" s="2">
        <v>556</v>
      </c>
      <c r="E25" s="2">
        <f t="shared" si="3"/>
        <v>1.7985611510791366E-2</v>
      </c>
      <c r="F25" s="2">
        <f t="shared" si="2"/>
        <v>1.7985611510791366</v>
      </c>
      <c r="G25" s="85"/>
    </row>
    <row r="26" spans="1:10">
      <c r="A26" s="95"/>
      <c r="B26" s="52">
        <v>3</v>
      </c>
      <c r="C26" s="2">
        <v>6</v>
      </c>
      <c r="D26" s="2">
        <v>576</v>
      </c>
      <c r="E26" s="2">
        <f t="shared" si="3"/>
        <v>1.0416666666666666E-2</v>
      </c>
      <c r="F26" s="2">
        <f t="shared" si="2"/>
        <v>1.0416666666666665</v>
      </c>
      <c r="G26" s="85"/>
    </row>
    <row r="27" spans="1:10">
      <c r="F27" s="2" t="s">
        <v>23</v>
      </c>
      <c r="G27" s="2">
        <f>AVERAGE(G18:G26)</f>
        <v>2.4539740997100568</v>
      </c>
    </row>
    <row r="28" spans="1:10">
      <c r="F28" s="2" t="s">
        <v>158</v>
      </c>
      <c r="G28" s="2">
        <f>STDEV(G18:G26)</f>
        <v>0.63145452574842409</v>
      </c>
    </row>
    <row r="30" spans="1:10">
      <c r="A30" s="98" t="s">
        <v>247</v>
      </c>
      <c r="B30" s="98"/>
      <c r="C30" s="98"/>
    </row>
    <row r="31" spans="1:10" ht="16">
      <c r="A31" s="52" t="s">
        <v>236</v>
      </c>
      <c r="B31" s="52" t="s">
        <v>235</v>
      </c>
      <c r="C31" s="2" t="s">
        <v>161</v>
      </c>
      <c r="D31" s="2" t="s">
        <v>319</v>
      </c>
      <c r="F31" s="2" t="s">
        <v>7</v>
      </c>
      <c r="G31" s="2" t="s">
        <v>23</v>
      </c>
      <c r="I31" s="59" t="s">
        <v>318</v>
      </c>
    </row>
    <row r="32" spans="1:10">
      <c r="A32" s="95">
        <v>1</v>
      </c>
      <c r="B32" s="52">
        <v>1</v>
      </c>
      <c r="C32" s="2">
        <v>145</v>
      </c>
      <c r="D32" s="2">
        <v>342</v>
      </c>
      <c r="E32" s="2">
        <f>C32/D32</f>
        <v>0.42397660818713451</v>
      </c>
      <c r="F32" s="2">
        <f>E32*100</f>
        <v>42.397660818713447</v>
      </c>
      <c r="G32" s="85">
        <f>AVERAGE(F32:F34)</f>
        <v>41.052645472872804</v>
      </c>
      <c r="I32" s="83" t="s">
        <v>143</v>
      </c>
      <c r="J32" s="83" t="s">
        <v>144</v>
      </c>
    </row>
    <row r="33" spans="1:10">
      <c r="A33" s="95"/>
      <c r="B33" s="52">
        <v>2</v>
      </c>
      <c r="C33" s="2">
        <v>141</v>
      </c>
      <c r="D33" s="2">
        <v>345</v>
      </c>
      <c r="E33" s="2">
        <f t="shared" ref="E33:E40" si="4">C33/D33</f>
        <v>0.40869565217391307</v>
      </c>
      <c r="F33" s="2">
        <f t="shared" ref="F33:F40" si="5">E33*100</f>
        <v>40.869565217391305</v>
      </c>
      <c r="G33" s="85"/>
      <c r="I33" s="7">
        <f>FTEST(G32:G40,G4:G12)</f>
        <v>9.4353450366530367E-2</v>
      </c>
      <c r="J33" s="7">
        <f>TTEST(G32:G40,G4:G12,2,2)</f>
        <v>2.6412565548715052E-6</v>
      </c>
    </row>
    <row r="34" spans="1:10">
      <c r="A34" s="95"/>
      <c r="B34" s="52">
        <v>3</v>
      </c>
      <c r="C34" s="2">
        <v>146</v>
      </c>
      <c r="D34" s="2">
        <v>366</v>
      </c>
      <c r="E34" s="2">
        <f t="shared" si="4"/>
        <v>0.39890710382513661</v>
      </c>
      <c r="F34" s="2">
        <f t="shared" si="5"/>
        <v>39.89071038251366</v>
      </c>
      <c r="G34" s="85"/>
    </row>
    <row r="35" spans="1:10">
      <c r="A35" s="95">
        <v>2</v>
      </c>
      <c r="B35" s="52">
        <v>1</v>
      </c>
      <c r="C35" s="2">
        <v>161</v>
      </c>
      <c r="D35" s="2">
        <v>349</v>
      </c>
      <c r="E35" s="2">
        <f t="shared" si="4"/>
        <v>0.46131805157593125</v>
      </c>
      <c r="F35" s="2">
        <f t="shared" si="5"/>
        <v>46.131805157593128</v>
      </c>
      <c r="G35" s="85">
        <f>AVERAGE(F35:F37)</f>
        <v>37.972999710409255</v>
      </c>
    </row>
    <row r="36" spans="1:10">
      <c r="A36" s="95"/>
      <c r="B36" s="52">
        <v>2</v>
      </c>
      <c r="C36" s="2">
        <v>120</v>
      </c>
      <c r="D36" s="2">
        <v>354</v>
      </c>
      <c r="E36" s="2">
        <f t="shared" si="4"/>
        <v>0.33898305084745761</v>
      </c>
      <c r="F36" s="2">
        <f t="shared" si="5"/>
        <v>33.898305084745758</v>
      </c>
      <c r="G36" s="85"/>
    </row>
    <row r="37" spans="1:10">
      <c r="A37" s="95"/>
      <c r="B37" s="52">
        <v>3</v>
      </c>
      <c r="C37" s="2">
        <v>122</v>
      </c>
      <c r="D37" s="2">
        <v>360</v>
      </c>
      <c r="E37" s="2">
        <f t="shared" si="4"/>
        <v>0.33888888888888891</v>
      </c>
      <c r="F37" s="2">
        <f t="shared" si="5"/>
        <v>33.888888888888893</v>
      </c>
      <c r="G37" s="85"/>
    </row>
    <row r="38" spans="1:10">
      <c r="A38" s="95">
        <v>3</v>
      </c>
      <c r="B38" s="52">
        <v>1</v>
      </c>
      <c r="C38" s="2">
        <v>134</v>
      </c>
      <c r="D38" s="2">
        <v>323</v>
      </c>
      <c r="E38" s="2">
        <f t="shared" si="4"/>
        <v>0.4148606811145511</v>
      </c>
      <c r="F38" s="2">
        <f t="shared" si="5"/>
        <v>41.486068111455111</v>
      </c>
      <c r="G38" s="85">
        <f>AVERAGE(F38:F40)</f>
        <v>38.862146680599409</v>
      </c>
    </row>
    <row r="39" spans="1:10">
      <c r="A39" s="95"/>
      <c r="B39" s="52">
        <v>2</v>
      </c>
      <c r="C39" s="2">
        <v>139</v>
      </c>
      <c r="D39" s="2">
        <v>347</v>
      </c>
      <c r="E39" s="2">
        <f t="shared" si="4"/>
        <v>0.40057636887608067</v>
      </c>
      <c r="F39" s="2">
        <f t="shared" si="5"/>
        <v>40.057636887608069</v>
      </c>
      <c r="G39" s="85"/>
    </row>
    <row r="40" spans="1:10">
      <c r="A40" s="95"/>
      <c r="B40" s="52">
        <v>3</v>
      </c>
      <c r="C40" s="2">
        <v>123</v>
      </c>
      <c r="D40" s="2">
        <v>351</v>
      </c>
      <c r="E40" s="2">
        <f t="shared" si="4"/>
        <v>0.3504273504273504</v>
      </c>
      <c r="F40" s="2">
        <f t="shared" si="5"/>
        <v>35.042735042735039</v>
      </c>
      <c r="G40" s="85"/>
    </row>
    <row r="41" spans="1:10">
      <c r="F41" s="2" t="s">
        <v>23</v>
      </c>
      <c r="G41" s="2">
        <f>AVERAGE(G32:G40)</f>
        <v>39.29593062129382</v>
      </c>
    </row>
    <row r="42" spans="1:10">
      <c r="F42" s="2" t="s">
        <v>158</v>
      </c>
      <c r="G42" s="2">
        <f>STDEV(G32:G40)</f>
        <v>1.5849860838405507</v>
      </c>
    </row>
    <row r="44" spans="1:10">
      <c r="A44" s="98" t="s">
        <v>247</v>
      </c>
      <c r="B44" s="98"/>
      <c r="C44" s="98"/>
    </row>
    <row r="45" spans="1:10" ht="16">
      <c r="A45" s="52" t="s">
        <v>236</v>
      </c>
      <c r="B45" s="52" t="s">
        <v>235</v>
      </c>
      <c r="C45" s="2" t="s">
        <v>239</v>
      </c>
      <c r="D45" s="2" t="s">
        <v>320</v>
      </c>
      <c r="F45" s="2" t="s">
        <v>7</v>
      </c>
      <c r="G45" s="2" t="s">
        <v>23</v>
      </c>
      <c r="I45" s="59" t="s">
        <v>321</v>
      </c>
    </row>
    <row r="46" spans="1:10">
      <c r="A46" s="95">
        <v>1</v>
      </c>
      <c r="B46" s="52">
        <v>1</v>
      </c>
      <c r="C46" s="2">
        <v>130</v>
      </c>
      <c r="D46" s="2">
        <v>363</v>
      </c>
      <c r="E46" s="2">
        <f>C46/D46</f>
        <v>0.35812672176308541</v>
      </c>
      <c r="F46" s="2">
        <f t="shared" ref="F46:F54" si="6">E46*100</f>
        <v>35.812672176308538</v>
      </c>
      <c r="G46" s="85">
        <f>AVERAGE(F46:F48)</f>
        <v>35.472453140374391</v>
      </c>
      <c r="I46" s="83" t="s">
        <v>143</v>
      </c>
      <c r="J46" s="83" t="s">
        <v>144</v>
      </c>
    </row>
    <row r="47" spans="1:10">
      <c r="A47" s="95"/>
      <c r="B47" s="52">
        <v>2</v>
      </c>
      <c r="C47" s="2">
        <v>109</v>
      </c>
      <c r="D47" s="2">
        <v>312</v>
      </c>
      <c r="E47" s="2">
        <f t="shared" ref="E47:E54" si="7">C47/D47</f>
        <v>0.34935897435897434</v>
      </c>
      <c r="F47" s="2">
        <f t="shared" si="6"/>
        <v>34.935897435897431</v>
      </c>
      <c r="G47" s="85"/>
      <c r="I47" s="7">
        <f>FTEST(G46:G54,G18:G26)</f>
        <v>7.3409428987346537E-2</v>
      </c>
      <c r="J47" s="7">
        <f>TTEST(G46:G54,G18:G26,2,2)</f>
        <v>6.7437405617689486E-5</v>
      </c>
    </row>
    <row r="48" spans="1:10">
      <c r="A48" s="95"/>
      <c r="B48" s="52">
        <v>3</v>
      </c>
      <c r="C48" s="2">
        <v>112</v>
      </c>
      <c r="D48" s="2">
        <v>314</v>
      </c>
      <c r="E48" s="2">
        <f t="shared" si="7"/>
        <v>0.35668789808917195</v>
      </c>
      <c r="F48" s="2">
        <f t="shared" si="6"/>
        <v>35.668789808917197</v>
      </c>
      <c r="G48" s="85"/>
    </row>
    <row r="49" spans="1:7">
      <c r="A49" s="95">
        <v>2</v>
      </c>
      <c r="B49" s="52">
        <v>1</v>
      </c>
      <c r="C49" s="2">
        <v>143</v>
      </c>
      <c r="D49" s="2">
        <v>367</v>
      </c>
      <c r="E49" s="2">
        <f t="shared" si="7"/>
        <v>0.38964577656675747</v>
      </c>
      <c r="F49" s="2">
        <f t="shared" si="6"/>
        <v>38.96457765667575</v>
      </c>
      <c r="G49" s="85">
        <f>AVERAGE(F49:F51)</f>
        <v>38.187850421237961</v>
      </c>
    </row>
    <row r="50" spans="1:7">
      <c r="A50" s="95"/>
      <c r="B50" s="52">
        <v>2</v>
      </c>
      <c r="C50" s="2">
        <v>141</v>
      </c>
      <c r="D50" s="2">
        <v>341</v>
      </c>
      <c r="E50" s="2">
        <f t="shared" si="7"/>
        <v>0.41348973607038125</v>
      </c>
      <c r="F50" s="2">
        <f t="shared" si="6"/>
        <v>41.348973607038126</v>
      </c>
      <c r="G50" s="85"/>
    </row>
    <row r="51" spans="1:7">
      <c r="A51" s="95"/>
      <c r="B51" s="52">
        <v>3</v>
      </c>
      <c r="C51" s="2">
        <v>137</v>
      </c>
      <c r="D51" s="2">
        <v>400</v>
      </c>
      <c r="E51" s="2">
        <f t="shared" si="7"/>
        <v>0.34250000000000003</v>
      </c>
      <c r="F51" s="2">
        <f t="shared" si="6"/>
        <v>34.25</v>
      </c>
      <c r="G51" s="85"/>
    </row>
    <row r="52" spans="1:7">
      <c r="A52" s="95">
        <v>3</v>
      </c>
      <c r="B52" s="52">
        <v>1</v>
      </c>
      <c r="C52" s="2">
        <v>113</v>
      </c>
      <c r="D52" s="2">
        <v>325</v>
      </c>
      <c r="E52" s="2">
        <f t="shared" si="7"/>
        <v>0.34769230769230769</v>
      </c>
      <c r="F52" s="2">
        <f t="shared" si="6"/>
        <v>34.769230769230766</v>
      </c>
      <c r="G52" s="85">
        <f>AVERAGE(F52:F54)</f>
        <v>31.744515236956119</v>
      </c>
    </row>
    <row r="53" spans="1:7">
      <c r="A53" s="95"/>
      <c r="B53" s="52">
        <v>2</v>
      </c>
      <c r="C53" s="2">
        <v>101</v>
      </c>
      <c r="D53" s="2">
        <v>327</v>
      </c>
      <c r="E53" s="2">
        <f t="shared" si="7"/>
        <v>0.30886850152905199</v>
      </c>
      <c r="F53" s="2">
        <f t="shared" si="6"/>
        <v>30.886850152905197</v>
      </c>
      <c r="G53" s="85"/>
    </row>
    <row r="54" spans="1:7">
      <c r="A54" s="95"/>
      <c r="B54" s="52">
        <v>3</v>
      </c>
      <c r="C54" s="2">
        <v>105</v>
      </c>
      <c r="D54" s="2">
        <v>355</v>
      </c>
      <c r="E54" s="2">
        <f t="shared" si="7"/>
        <v>0.29577464788732394</v>
      </c>
      <c r="F54" s="2">
        <f t="shared" si="6"/>
        <v>29.577464788732392</v>
      </c>
      <c r="G54" s="85"/>
    </row>
    <row r="55" spans="1:7">
      <c r="F55" s="2" t="s">
        <v>23</v>
      </c>
      <c r="G55" s="2">
        <f>AVERAGE(G46:G54)</f>
        <v>35.134939599522824</v>
      </c>
    </row>
    <row r="56" spans="1:7">
      <c r="F56" s="2" t="s">
        <v>158</v>
      </c>
      <c r="G56" s="2">
        <f>STDEV(G46:G54)</f>
        <v>3.2349000938119716</v>
      </c>
    </row>
  </sheetData>
  <mergeCells count="28">
    <mergeCell ref="A2:C2"/>
    <mergeCell ref="A30:C30"/>
    <mergeCell ref="A44:C44"/>
    <mergeCell ref="A4:A6"/>
    <mergeCell ref="A7:A9"/>
    <mergeCell ref="A10:A12"/>
    <mergeCell ref="A18:A20"/>
    <mergeCell ref="A49:A51"/>
    <mergeCell ref="A52:A54"/>
    <mergeCell ref="A16:C16"/>
    <mergeCell ref="G4:G6"/>
    <mergeCell ref="G7:G9"/>
    <mergeCell ref="G10:G12"/>
    <mergeCell ref="G18:G20"/>
    <mergeCell ref="G21:G23"/>
    <mergeCell ref="G24:G26"/>
    <mergeCell ref="G32:G34"/>
    <mergeCell ref="A21:A23"/>
    <mergeCell ref="A24:A26"/>
    <mergeCell ref="A32:A34"/>
    <mergeCell ref="A35:A37"/>
    <mergeCell ref="A38:A40"/>
    <mergeCell ref="A46:A48"/>
    <mergeCell ref="G35:G37"/>
    <mergeCell ref="G38:G40"/>
    <mergeCell ref="G46:G48"/>
    <mergeCell ref="G49:G51"/>
    <mergeCell ref="G52:G5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150" zoomScaleNormal="150" zoomScalePageLayoutView="150" workbookViewId="0">
      <selection sqref="A1:M1"/>
    </sheetView>
  </sheetViews>
  <sheetFormatPr baseColWidth="10" defaultColWidth="10.83203125" defaultRowHeight="15" x14ac:dyDescent="0"/>
  <cols>
    <col min="1" max="1" width="10.83203125" style="5"/>
    <col min="2" max="2" width="17.33203125" style="5" customWidth="1"/>
    <col min="3" max="16384" width="10.83203125" style="5"/>
  </cols>
  <sheetData>
    <row r="1" spans="1:15">
      <c r="A1" s="90" t="s">
        <v>223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s="7" customFormat="1">
      <c r="A2" s="89"/>
      <c r="B2" s="89" t="s">
        <v>90</v>
      </c>
      <c r="C2" s="89" t="s">
        <v>10</v>
      </c>
      <c r="D2" s="89" t="s">
        <v>11</v>
      </c>
      <c r="E2" s="89" t="s">
        <v>12</v>
      </c>
      <c r="F2" s="89" t="s">
        <v>97</v>
      </c>
      <c r="G2" s="89" t="s">
        <v>98</v>
      </c>
      <c r="H2" s="89" t="s">
        <v>99</v>
      </c>
      <c r="I2" s="89" t="s">
        <v>100</v>
      </c>
      <c r="J2" s="89" t="s">
        <v>101</v>
      </c>
      <c r="K2" s="89" t="s">
        <v>102</v>
      </c>
      <c r="L2" s="89" t="s">
        <v>23</v>
      </c>
      <c r="M2" s="89" t="s">
        <v>24</v>
      </c>
      <c r="N2" s="89" t="s">
        <v>141</v>
      </c>
      <c r="O2" s="89" t="s">
        <v>142</v>
      </c>
    </row>
    <row r="3" spans="1:15" s="7" customForma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s="7" customFormat="1">
      <c r="A4" s="87" t="s">
        <v>91</v>
      </c>
      <c r="B4" s="7" t="s">
        <v>148</v>
      </c>
      <c r="C4" s="5">
        <v>31.738834381103501</v>
      </c>
      <c r="D4" s="5">
        <v>30.9000434875488</v>
      </c>
      <c r="E4" s="5">
        <v>29.984726481119999</v>
      </c>
      <c r="F4" s="8"/>
      <c r="G4" s="8"/>
      <c r="H4" s="8"/>
      <c r="I4" s="8"/>
      <c r="J4" s="8"/>
      <c r="K4" s="8"/>
      <c r="L4" s="8"/>
      <c r="M4" s="8"/>
    </row>
    <row r="5" spans="1:15" s="7" customFormat="1">
      <c r="A5" s="87"/>
      <c r="B5" s="7" t="s">
        <v>149</v>
      </c>
      <c r="C5" s="1">
        <v>43.48920091982</v>
      </c>
      <c r="D5" s="5">
        <v>47.2985019204</v>
      </c>
      <c r="E5" s="1">
        <v>45.430098485712001</v>
      </c>
      <c r="F5" s="8">
        <f>(AVERAGE($C$4:$E$4)-LOG(50,5))-C5</f>
        <v>-15.045342694635959</v>
      </c>
      <c r="G5" s="8">
        <f t="shared" ref="G5:H5" si="0">(AVERAGE($C$4:$E$4)-LOG(50,5))-D5</f>
        <v>-18.854643695215959</v>
      </c>
      <c r="H5" s="8">
        <f t="shared" si="0"/>
        <v>-16.986240260527961</v>
      </c>
      <c r="I5" s="13">
        <f>100*2^F5</f>
        <v>2.9573352090083598E-3</v>
      </c>
      <c r="J5" s="13">
        <f t="shared" ref="J5:K5" si="1">100*2^G5</f>
        <v>2.1095347808382719E-4</v>
      </c>
      <c r="K5" s="13">
        <f t="shared" si="1"/>
        <v>7.7025081767996518E-4</v>
      </c>
      <c r="L5" s="13">
        <f>AVERAGE(I5:K5)</f>
        <v>1.3128465015907174E-3</v>
      </c>
      <c r="M5" s="13">
        <f>STDEV(I5:K5)</f>
        <v>1.4513651195126403E-3</v>
      </c>
    </row>
    <row r="6" spans="1:15" s="7" customFormat="1">
      <c r="A6" s="87"/>
      <c r="B6" s="7" t="s">
        <v>150</v>
      </c>
      <c r="C6" s="5">
        <v>44.150943756103501</v>
      </c>
      <c r="D6" s="5">
        <v>46.1735229492187</v>
      </c>
      <c r="E6" s="5">
        <v>48.384728339399999</v>
      </c>
      <c r="F6" s="8">
        <f t="shared" ref="F6:F7" si="2">(AVERAGE($C$4:$E$4)-LOG(50,5))-C6</f>
        <v>-15.707085530919461</v>
      </c>
      <c r="G6" s="8">
        <f t="shared" ref="G6:G7" si="3">(AVERAGE($C$4:$E$4)-LOG(50,5))-D6</f>
        <v>-17.729664724034659</v>
      </c>
      <c r="H6" s="8">
        <f t="shared" ref="H6:H7" si="4">(AVERAGE($C$4:$E$4)-LOG(50,5))-E6</f>
        <v>-19.940870114215958</v>
      </c>
      <c r="I6" s="13">
        <f t="shared" ref="I6:I27" si="5">100*2^F6</f>
        <v>1.8693736241356773E-3</v>
      </c>
      <c r="J6" s="13">
        <f t="shared" ref="J6:J27" si="6">100*2^G6</f>
        <v>4.6008609187179117E-4</v>
      </c>
      <c r="K6" s="13">
        <f t="shared" ref="K6:K27" si="7">100*2^H6</f>
        <v>9.9357339988200656E-5</v>
      </c>
      <c r="L6" s="13">
        <f t="shared" ref="L6:L27" si="8">AVERAGE(I6:K6)</f>
        <v>8.0960568533188979E-4</v>
      </c>
      <c r="M6" s="13">
        <f t="shared" ref="M6:M27" si="9">STDEV(I6:K6)</f>
        <v>9.3534077811041388E-4</v>
      </c>
    </row>
    <row r="7" spans="1:15" s="7" customFormat="1">
      <c r="A7" s="87"/>
      <c r="B7" s="7" t="s">
        <v>151</v>
      </c>
      <c r="C7" s="5">
        <v>44.245082855224609</v>
      </c>
      <c r="D7" s="5">
        <v>44.984477996826172</v>
      </c>
      <c r="E7" s="5">
        <v>46.186241149902344</v>
      </c>
      <c r="F7" s="8">
        <f t="shared" si="2"/>
        <v>-15.801224630040569</v>
      </c>
      <c r="G7" s="8">
        <f t="shared" si="3"/>
        <v>-16.540619771642131</v>
      </c>
      <c r="H7" s="8">
        <f t="shared" si="4"/>
        <v>-17.742382924718303</v>
      </c>
      <c r="I7" s="13">
        <f t="shared" si="5"/>
        <v>1.7512873801194596E-3</v>
      </c>
      <c r="J7" s="13">
        <f t="shared" si="6"/>
        <v>1.0490043807676696E-3</v>
      </c>
      <c r="K7" s="13">
        <f t="shared" si="7"/>
        <v>4.5604798911707813E-4</v>
      </c>
      <c r="L7" s="13">
        <f t="shared" si="8"/>
        <v>1.0854465833347357E-3</v>
      </c>
      <c r="M7" s="13">
        <f t="shared" si="9"/>
        <v>6.4838822907036897E-4</v>
      </c>
    </row>
    <row r="8" spans="1:15" s="7" customFormat="1">
      <c r="A8" s="87"/>
      <c r="B8" s="7" t="s">
        <v>92</v>
      </c>
      <c r="C8" s="5">
        <v>32.528762817382798</v>
      </c>
      <c r="D8" s="5">
        <v>33.527610778808601</v>
      </c>
      <c r="E8" s="5">
        <v>33.548225402832003</v>
      </c>
      <c r="F8" s="8"/>
      <c r="G8" s="8"/>
      <c r="H8" s="8"/>
      <c r="I8" s="13"/>
      <c r="J8" s="13"/>
      <c r="K8" s="13"/>
      <c r="L8" s="13"/>
      <c r="M8" s="13"/>
    </row>
    <row r="9" spans="1:15" s="7" customFormat="1">
      <c r="A9" s="87"/>
      <c r="B9" s="7" t="s">
        <v>93</v>
      </c>
      <c r="C9" s="1">
        <v>45.540299849820002</v>
      </c>
      <c r="D9" s="5">
        <v>45.311029573950002</v>
      </c>
      <c r="E9" s="1">
        <v>45.209889584700001</v>
      </c>
      <c r="F9" s="8">
        <f>(AVERAGE($C$8:$E$8)-LOG(50,5))-C9</f>
        <v>-14.769443408218926</v>
      </c>
      <c r="G9" s="8">
        <f t="shared" ref="G9:H9" si="10">(AVERAGE($C$8:$E$8)-LOG(50,5))-D9</f>
        <v>-14.540173132348926</v>
      </c>
      <c r="H9" s="8">
        <f t="shared" si="10"/>
        <v>-14.439033143098925</v>
      </c>
      <c r="I9" s="13">
        <f t="shared" si="5"/>
        <v>3.5805893441093507E-3</v>
      </c>
      <c r="J9" s="13">
        <f t="shared" si="6"/>
        <v>4.1973167556713688E-3</v>
      </c>
      <c r="K9" s="13">
        <f t="shared" si="7"/>
        <v>4.5021288010689059E-3</v>
      </c>
      <c r="L9" s="13">
        <f t="shared" si="8"/>
        <v>4.0933449669498757E-3</v>
      </c>
      <c r="M9" s="13">
        <f t="shared" si="9"/>
        <v>4.6948518860640118E-4</v>
      </c>
      <c r="N9" s="7">
        <f>FTEST(I5:K5,I9:K9)</f>
        <v>0.18945250423771373</v>
      </c>
      <c r="O9" s="7">
        <f>TTEST(I5:K5,I9:K9,2,2)</f>
        <v>3.427739359767961E-2</v>
      </c>
    </row>
    <row r="10" spans="1:15" s="7" customFormat="1">
      <c r="A10" s="87"/>
      <c r="B10" s="7" t="s">
        <v>152</v>
      </c>
      <c r="C10" s="5">
        <v>46.824771881103501</v>
      </c>
      <c r="D10" s="5">
        <v>50.119283744720001</v>
      </c>
      <c r="E10" s="5">
        <v>53.110394876539999</v>
      </c>
      <c r="F10" s="8">
        <f t="shared" ref="F10:F11" si="11">(AVERAGE($C$8:$E$8)-LOG(50,5))-C10</f>
        <v>-16.053915439502425</v>
      </c>
      <c r="G10" s="8">
        <f t="shared" ref="G10:G11" si="12">(AVERAGE($C$8:$E$8)-LOG(50,5))-D10</f>
        <v>-19.348427303118925</v>
      </c>
      <c r="H10" s="8">
        <f t="shared" ref="H10:H11" si="13">(AVERAGE($C$8:$E$8)-LOG(50,5))-E10</f>
        <v>-22.339538434938923</v>
      </c>
      <c r="I10" s="13">
        <f t="shared" si="5"/>
        <v>1.4699071582327909E-3</v>
      </c>
      <c r="J10" s="13">
        <f t="shared" si="6"/>
        <v>1.4981076193516723E-4</v>
      </c>
      <c r="K10" s="13">
        <f t="shared" si="7"/>
        <v>1.8842079930523236E-5</v>
      </c>
      <c r="L10" s="13">
        <f t="shared" si="8"/>
        <v>5.4618666669949383E-4</v>
      </c>
      <c r="M10" s="13">
        <f t="shared" si="9"/>
        <v>8.0264117685015105E-4</v>
      </c>
      <c r="N10" s="7">
        <f t="shared" ref="N10:N11" si="14">FTEST(I6:K6,I10:K10)</f>
        <v>0.8481796875729033</v>
      </c>
      <c r="O10" s="7">
        <f>TTEST(I6:K6,I10:K10,2,2)</f>
        <v>0.73001471812304963</v>
      </c>
    </row>
    <row r="11" spans="1:15" s="7" customFormat="1">
      <c r="A11" s="87"/>
      <c r="B11" s="7" t="s">
        <v>94</v>
      </c>
      <c r="C11" s="5">
        <v>49.6173286437988</v>
      </c>
      <c r="D11" s="5">
        <v>44.448860168457031</v>
      </c>
      <c r="E11" s="5">
        <v>52.695915222167997</v>
      </c>
      <c r="F11" s="8">
        <f t="shared" si="11"/>
        <v>-18.846472202197724</v>
      </c>
      <c r="G11" s="8">
        <f t="shared" si="12"/>
        <v>-13.678003726855955</v>
      </c>
      <c r="H11" s="8">
        <f t="shared" si="13"/>
        <v>-21.925058780566921</v>
      </c>
      <c r="I11" s="13">
        <f t="shared" si="5"/>
        <v>2.121517188142911E-4</v>
      </c>
      <c r="J11" s="13">
        <f t="shared" si="6"/>
        <v>7.6297550863880263E-3</v>
      </c>
      <c r="K11" s="13">
        <f t="shared" si="7"/>
        <v>2.5113060930372196E-5</v>
      </c>
      <c r="L11" s="13">
        <f t="shared" si="8"/>
        <v>2.6223399553775631E-3</v>
      </c>
      <c r="M11" s="13">
        <f t="shared" si="9"/>
        <v>4.3375569835553927E-3</v>
      </c>
      <c r="N11" s="7">
        <f t="shared" si="14"/>
        <v>4.3713178545255325E-2</v>
      </c>
      <c r="O11" s="7">
        <f>TTEST(I7:K7,I11:K11,2,3)</f>
        <v>0.60327927861442288</v>
      </c>
    </row>
    <row r="12" spans="1:15" s="7" customFormat="1">
      <c r="A12" s="87"/>
      <c r="B12" s="7" t="s">
        <v>95</v>
      </c>
      <c r="C12" s="5">
        <v>31.4583854675293</v>
      </c>
      <c r="D12" s="5">
        <v>33.5167236328125</v>
      </c>
      <c r="E12" s="5">
        <v>30.973457336425799</v>
      </c>
      <c r="F12" s="8"/>
      <c r="G12" s="8"/>
      <c r="H12" s="8"/>
      <c r="I12" s="13"/>
      <c r="J12" s="13"/>
      <c r="K12" s="13"/>
      <c r="L12" s="13"/>
      <c r="M12" s="13"/>
    </row>
    <row r="13" spans="1:15" s="7" customFormat="1">
      <c r="A13" s="87"/>
      <c r="B13" s="7" t="s">
        <v>96</v>
      </c>
      <c r="C13" s="1">
        <v>46.498594039129998</v>
      </c>
      <c r="D13" s="5">
        <v>45.400958374891999</v>
      </c>
      <c r="E13" s="1">
        <v>44.790388746650002</v>
      </c>
      <c r="F13" s="8">
        <f>(AVERAGE($C$12:$E$12)-LOG(50,5))-C13</f>
        <v>-16.946415118280861</v>
      </c>
      <c r="G13" s="8">
        <f t="shared" ref="G13:H13" si="15">(AVERAGE($C$12:$E$12)-LOG(50,5))-D13</f>
        <v>-15.848779454042862</v>
      </c>
      <c r="H13" s="8">
        <f t="shared" si="15"/>
        <v>-15.238209825800865</v>
      </c>
      <c r="I13" s="13">
        <f t="shared" si="5"/>
        <v>7.9180954080844781E-4</v>
      </c>
      <c r="J13" s="13">
        <f t="shared" si="6"/>
        <v>1.6945016250585769E-3</v>
      </c>
      <c r="K13" s="13">
        <f t="shared" si="7"/>
        <v>2.5872700561017331E-3</v>
      </c>
      <c r="L13" s="13">
        <f t="shared" si="8"/>
        <v>1.6911937406562528E-3</v>
      </c>
      <c r="M13" s="13">
        <f t="shared" si="9"/>
        <v>8.9773482837011607E-4</v>
      </c>
      <c r="N13" s="7">
        <f>FTEST(I5:K5,I13:K13)</f>
        <v>0.55344801228020568</v>
      </c>
      <c r="O13" s="7">
        <f>TTEST(I5:K5,I13:K13,2,2)</f>
        <v>0.72052075381122394</v>
      </c>
    </row>
    <row r="14" spans="1:15" s="7" customFormat="1">
      <c r="A14" s="87"/>
      <c r="B14" s="7" t="s">
        <v>153</v>
      </c>
      <c r="C14" s="5">
        <v>50.242221832275391</v>
      </c>
      <c r="D14" s="5">
        <v>48.669448852539098</v>
      </c>
      <c r="E14" s="5">
        <v>45.895187377929688</v>
      </c>
      <c r="F14" s="8">
        <f t="shared" ref="F14:F15" si="16">(AVERAGE($C$12:$E$12)-LOG(50,5))-C14</f>
        <v>-20.690042911426254</v>
      </c>
      <c r="G14" s="8">
        <f t="shared" ref="G14:G15" si="17">(AVERAGE($C$12:$E$12)-LOG(50,5))-D14</f>
        <v>-19.117269931689961</v>
      </c>
      <c r="H14" s="8">
        <f t="shared" ref="H14:H15" si="18">(AVERAGE($C$12:$E$12)-LOG(50,5))-E14</f>
        <v>-16.34300845708055</v>
      </c>
      <c r="I14" s="13">
        <f t="shared" si="5"/>
        <v>5.9112111411247767E-5</v>
      </c>
      <c r="J14" s="13">
        <f t="shared" si="6"/>
        <v>1.7584430815787431E-4</v>
      </c>
      <c r="K14" s="13">
        <f t="shared" si="7"/>
        <v>1.2029961432903917E-3</v>
      </c>
      <c r="L14" s="13">
        <f t="shared" si="8"/>
        <v>4.7931752095317122E-4</v>
      </c>
      <c r="M14" s="13">
        <f t="shared" si="9"/>
        <v>6.2943598781786095E-4</v>
      </c>
      <c r="N14" s="7">
        <f t="shared" ref="N14:N15" si="19">FTEST(I6:K6,I14:K14)</f>
        <v>0.62340431733076296</v>
      </c>
      <c r="O14" s="7">
        <f>TTEST(I6:K6,I14:K14,2,2)</f>
        <v>0.63855477055703069</v>
      </c>
    </row>
    <row r="15" spans="1:15" s="7" customFormat="1">
      <c r="A15" s="87"/>
      <c r="B15" s="7" t="s">
        <v>154</v>
      </c>
      <c r="C15" s="5">
        <v>48.226150512695298</v>
      </c>
      <c r="D15" s="5">
        <v>47.948997497558601</v>
      </c>
      <c r="E15" s="5">
        <v>44.471767425537102</v>
      </c>
      <c r="F15" s="8">
        <f t="shared" si="16"/>
        <v>-18.673971591846161</v>
      </c>
      <c r="G15" s="8">
        <f t="shared" si="17"/>
        <v>-18.396818576709464</v>
      </c>
      <c r="H15" s="8">
        <f t="shared" si="18"/>
        <v>-14.919588504687965</v>
      </c>
      <c r="I15" s="13">
        <f t="shared" si="5"/>
        <v>2.3909715729564723E-4</v>
      </c>
      <c r="J15" s="13">
        <f t="shared" si="6"/>
        <v>2.8973821726999523E-4</v>
      </c>
      <c r="K15" s="13">
        <f t="shared" si="7"/>
        <v>3.2266832685896212E-3</v>
      </c>
      <c r="L15" s="13">
        <f t="shared" si="8"/>
        <v>1.2518395477184212E-3</v>
      </c>
      <c r="M15" s="13">
        <f t="shared" si="9"/>
        <v>1.7104522561700269E-3</v>
      </c>
      <c r="N15" s="7">
        <f t="shared" si="19"/>
        <v>0.25128540569205804</v>
      </c>
      <c r="O15" s="7">
        <f>TTEST(I7:K7,I15:K15,2,2)</f>
        <v>0.88244172825592959</v>
      </c>
    </row>
    <row r="16" spans="1:15" s="7" customFormat="1">
      <c r="A16" s="87" t="s">
        <v>89</v>
      </c>
      <c r="B16" s="7" t="s">
        <v>148</v>
      </c>
      <c r="C16" s="1">
        <v>33.794342041015625</v>
      </c>
      <c r="D16" s="1">
        <v>34.094638824462891</v>
      </c>
      <c r="E16" s="1">
        <v>35.096118927001953</v>
      </c>
      <c r="F16" s="8"/>
      <c r="G16" s="8"/>
      <c r="H16" s="8"/>
      <c r="I16" s="13"/>
      <c r="J16" s="13"/>
      <c r="K16" s="13"/>
      <c r="L16" s="13"/>
      <c r="M16" s="13"/>
    </row>
    <row r="17" spans="1:15" s="7" customFormat="1">
      <c r="A17" s="87"/>
      <c r="B17" s="7" t="s">
        <v>149</v>
      </c>
      <c r="C17" s="1">
        <v>47.092889041920003</v>
      </c>
      <c r="D17" s="1">
        <v>48.259309476939201</v>
      </c>
      <c r="E17" s="1">
        <v>51.449382065110001</v>
      </c>
      <c r="F17" s="8">
        <f>(AVERAGE($C$16:$E$16)-LOG(50,5))-C17</f>
        <v>-15.195199002499905</v>
      </c>
      <c r="G17" s="8">
        <f t="shared" ref="G17:H17" si="20">(AVERAGE($C$16:$E$16)-LOG(50,5))-D17</f>
        <v>-16.361619437519103</v>
      </c>
      <c r="H17" s="8">
        <f t="shared" si="20"/>
        <v>-19.551692025689903</v>
      </c>
      <c r="I17" s="13">
        <f t="shared" si="5"/>
        <v>2.6655652017514076E-3</v>
      </c>
      <c r="J17" s="13">
        <f t="shared" si="6"/>
        <v>1.1875769828149293E-3</v>
      </c>
      <c r="K17" s="13">
        <f t="shared" si="7"/>
        <v>1.3012304999179887E-4</v>
      </c>
      <c r="L17" s="13">
        <f t="shared" si="8"/>
        <v>1.3277550781860452E-3</v>
      </c>
      <c r="M17" s="13">
        <f t="shared" si="9"/>
        <v>1.2735203767691564E-3</v>
      </c>
    </row>
    <row r="18" spans="1:15" s="7" customFormat="1">
      <c r="A18" s="87"/>
      <c r="B18" s="7" t="s">
        <v>150</v>
      </c>
      <c r="C18" s="1">
        <v>43.907829284667997</v>
      </c>
      <c r="D18" s="1">
        <v>44.140583038330099</v>
      </c>
      <c r="E18" s="1">
        <v>44.435230255127003</v>
      </c>
      <c r="F18" s="8">
        <f t="shared" ref="F18:F19" si="21">(AVERAGE($C$16:$E$16)-LOG(50,5))-C18</f>
        <v>-12.010139245247899</v>
      </c>
      <c r="G18" s="8">
        <f t="shared" ref="G18:G19" si="22">(AVERAGE($C$16:$E$16)-LOG(50,5))-D18</f>
        <v>-12.242892998910001</v>
      </c>
      <c r="H18" s="8">
        <f t="shared" ref="H18:H19" si="23">(AVERAGE($C$16:$E$16)-LOG(50,5))-E18</f>
        <v>-12.537540215706905</v>
      </c>
      <c r="I18" s="13">
        <f t="shared" si="5"/>
        <v>2.4243082258453834E-2</v>
      </c>
      <c r="J18" s="13">
        <f t="shared" si="6"/>
        <v>2.0631080499696013E-2</v>
      </c>
      <c r="K18" s="13">
        <f t="shared" si="7"/>
        <v>1.6819935390320243E-2</v>
      </c>
      <c r="L18" s="13">
        <f t="shared" si="8"/>
        <v>2.0564699382823362E-2</v>
      </c>
      <c r="M18" s="13">
        <f t="shared" si="9"/>
        <v>3.7120186147133385E-3</v>
      </c>
    </row>
    <row r="19" spans="1:15" s="7" customFormat="1">
      <c r="A19" s="87"/>
      <c r="B19" s="7" t="s">
        <v>151</v>
      </c>
      <c r="C19" s="1">
        <v>40.340763092041001</v>
      </c>
      <c r="D19" s="1">
        <v>40.473453521728516</v>
      </c>
      <c r="E19" s="1">
        <v>41.829856872558601</v>
      </c>
      <c r="F19" s="8">
        <f t="shared" si="21"/>
        <v>-8.4430730526209032</v>
      </c>
      <c r="G19" s="8">
        <f t="shared" si="22"/>
        <v>-8.5757634823084175</v>
      </c>
      <c r="H19" s="8">
        <f t="shared" si="23"/>
        <v>-9.9321668331385027</v>
      </c>
      <c r="I19" s="13">
        <f t="shared" si="5"/>
        <v>0.2873305178507804</v>
      </c>
      <c r="J19" s="13">
        <f t="shared" si="6"/>
        <v>0.26208245973573496</v>
      </c>
      <c r="K19" s="13">
        <f t="shared" si="7"/>
        <v>0.10235754507200072</v>
      </c>
      <c r="L19" s="13">
        <f t="shared" si="8"/>
        <v>0.217256840886172</v>
      </c>
      <c r="M19" s="13">
        <f t="shared" si="9"/>
        <v>0.10030330125967704</v>
      </c>
    </row>
    <row r="20" spans="1:15" s="7" customFormat="1">
      <c r="A20" s="87"/>
      <c r="B20" s="7" t="s">
        <v>92</v>
      </c>
      <c r="C20" s="1">
        <v>34.061740875244141</v>
      </c>
      <c r="D20" s="1">
        <v>33.949989318847656</v>
      </c>
      <c r="E20" s="1">
        <v>33.934009552001953</v>
      </c>
      <c r="F20" s="8"/>
      <c r="G20" s="8"/>
      <c r="H20" s="8"/>
      <c r="I20" s="13"/>
      <c r="J20" s="13"/>
      <c r="K20" s="13"/>
      <c r="L20" s="13"/>
      <c r="M20" s="13"/>
    </row>
    <row r="21" spans="1:15" s="7" customFormat="1">
      <c r="A21" s="87"/>
      <c r="B21" s="7" t="s">
        <v>93</v>
      </c>
      <c r="C21" s="1">
        <v>46.559304871229998</v>
      </c>
      <c r="D21" s="1">
        <v>49.220958856179998</v>
      </c>
      <c r="E21" s="1">
        <v>47.499087572660002</v>
      </c>
      <c r="F21" s="8">
        <f>(AVERAGE($C$20:$E$20)-LOG(50,5))-C21</f>
        <v>-15.008068180605477</v>
      </c>
      <c r="G21" s="8">
        <f t="shared" ref="G21:H21" si="24">(AVERAGE($C$20:$E$20)-LOG(50,5))-D21</f>
        <v>-17.669722165555477</v>
      </c>
      <c r="H21" s="8">
        <f t="shared" si="24"/>
        <v>-15.947850882035482</v>
      </c>
      <c r="I21" s="13">
        <f t="shared" si="5"/>
        <v>3.0347386838521016E-3</v>
      </c>
      <c r="J21" s="13">
        <f t="shared" si="6"/>
        <v>4.7960490176085778E-4</v>
      </c>
      <c r="K21" s="13">
        <f t="shared" si="7"/>
        <v>1.5820438548366123E-3</v>
      </c>
      <c r="L21" s="13">
        <f t="shared" si="8"/>
        <v>1.6987958134831907E-3</v>
      </c>
      <c r="M21" s="13">
        <f t="shared" si="9"/>
        <v>1.2815617136844543E-3</v>
      </c>
      <c r="N21" s="7">
        <f>FTEST(I17:K17,I21:K21)</f>
        <v>0.99370567599522774</v>
      </c>
      <c r="O21" s="7">
        <f>TTEST(I17:K17,I21:K21,2,2)</f>
        <v>0.74002738986831917</v>
      </c>
    </row>
    <row r="22" spans="1:15" s="7" customFormat="1">
      <c r="A22" s="87"/>
      <c r="B22" s="7" t="s">
        <v>152</v>
      </c>
      <c r="C22" s="1">
        <v>48.428512573242188</v>
      </c>
      <c r="D22" s="1">
        <v>46.861198425292969</v>
      </c>
      <c r="E22" s="1">
        <v>43.294544219970703</v>
      </c>
      <c r="F22" s="8">
        <f t="shared" ref="F22:F23" si="25">(AVERAGE($C$20:$E$20)-LOG(50,5))-C22</f>
        <v>-16.877275882617667</v>
      </c>
      <c r="G22" s="8">
        <f t="shared" ref="G22:G23" si="26">(AVERAGE($C$20:$E$20)-LOG(50,5))-D22</f>
        <v>-15.309961734668448</v>
      </c>
      <c r="H22" s="8">
        <f t="shared" ref="H22:H23" si="27">(AVERAGE($C$20:$E$20)-LOG(50,5))-E22</f>
        <v>-11.743307529346183</v>
      </c>
      <c r="I22" s="13">
        <f t="shared" si="5"/>
        <v>8.306799235016769E-4</v>
      </c>
      <c r="J22" s="13">
        <f t="shared" si="6"/>
        <v>2.4617405837217754E-3</v>
      </c>
      <c r="K22" s="13">
        <f t="shared" si="7"/>
        <v>2.9168371679085994E-2</v>
      </c>
      <c r="L22" s="13">
        <f t="shared" si="8"/>
        <v>1.082026406210315E-2</v>
      </c>
      <c r="M22" s="13">
        <f t="shared" si="9"/>
        <v>1.5910841573047521E-2</v>
      </c>
      <c r="N22" s="7">
        <f t="shared" ref="N22:N23" si="28">FTEST(I18:K18,I22:K22)</f>
        <v>0.10323963354231847</v>
      </c>
      <c r="O22" s="7">
        <f>TTEST(I18:K18,I22:K22,2,2)</f>
        <v>0.35995106171074498</v>
      </c>
    </row>
    <row r="23" spans="1:15" s="7" customFormat="1">
      <c r="A23" s="87"/>
      <c r="B23" s="7" t="s">
        <v>94</v>
      </c>
      <c r="C23" s="1">
        <v>42.572841644287102</v>
      </c>
      <c r="D23" s="1">
        <v>41.805778503417997</v>
      </c>
      <c r="E23" s="1">
        <v>40.587932586669901</v>
      </c>
      <c r="F23" s="8">
        <f t="shared" si="25"/>
        <v>-11.021604953662582</v>
      </c>
      <c r="G23" s="8">
        <f t="shared" si="26"/>
        <v>-10.254541812793477</v>
      </c>
      <c r="H23" s="8">
        <f t="shared" si="27"/>
        <v>-9.03669589604538</v>
      </c>
      <c r="I23" s="13">
        <f t="shared" si="5"/>
        <v>4.8102351617506679E-2</v>
      </c>
      <c r="J23" s="13">
        <f t="shared" si="6"/>
        <v>8.1860675219600373E-2</v>
      </c>
      <c r="K23" s="13">
        <f t="shared" si="7"/>
        <v>0.19040724689356772</v>
      </c>
      <c r="L23" s="13">
        <f t="shared" si="8"/>
        <v>0.10679009124355826</v>
      </c>
      <c r="M23" s="13">
        <f t="shared" si="9"/>
        <v>7.4355750566814593E-2</v>
      </c>
      <c r="N23" s="7">
        <f t="shared" si="28"/>
        <v>0.70929369683422161</v>
      </c>
      <c r="O23" s="7">
        <f>TTEST(I19:K19,I23:K23,2,2)</f>
        <v>0.20018751840170604</v>
      </c>
    </row>
    <row r="24" spans="1:15" s="7" customFormat="1">
      <c r="A24" s="87"/>
      <c r="B24" s="7" t="s">
        <v>95</v>
      </c>
      <c r="C24" s="1">
        <v>33.3026123046875</v>
      </c>
      <c r="D24" s="1">
        <v>32.811336517333984</v>
      </c>
      <c r="E24" s="1">
        <v>33.916912078857422</v>
      </c>
      <c r="F24" s="8"/>
      <c r="G24" s="8"/>
      <c r="H24" s="8"/>
      <c r="I24" s="13"/>
      <c r="J24" s="13"/>
      <c r="K24" s="13"/>
      <c r="L24" s="13"/>
      <c r="M24" s="13"/>
    </row>
    <row r="25" spans="1:15" s="7" customFormat="1">
      <c r="A25" s="87"/>
      <c r="B25" s="7" t="s">
        <v>96</v>
      </c>
      <c r="C25" s="1">
        <v>48.301911948559997</v>
      </c>
      <c r="D25" s="1">
        <v>47.239984071830001</v>
      </c>
      <c r="E25" s="11">
        <v>46.521322144910002</v>
      </c>
      <c r="F25" s="8">
        <f>(AVERAGE($C$24:$E$24)-LOG(50,5))-C25</f>
        <v>-17.388968206340422</v>
      </c>
      <c r="G25" s="8">
        <f t="shared" ref="G25:H25" si="29">(AVERAGE($C$24:$E$24)-LOG(50,5))-D25</f>
        <v>-16.327040329610426</v>
      </c>
      <c r="H25" s="8">
        <f t="shared" si="29"/>
        <v>-15.608378402690427</v>
      </c>
      <c r="I25" s="13">
        <f t="shared" si="5"/>
        <v>5.8263822817773974E-4</v>
      </c>
      <c r="J25" s="13">
        <f t="shared" si="6"/>
        <v>1.2163851804350523E-3</v>
      </c>
      <c r="K25" s="13">
        <f t="shared" si="7"/>
        <v>2.0017503684461625E-3</v>
      </c>
      <c r="L25" s="13">
        <f t="shared" si="8"/>
        <v>1.2669245923529848E-3</v>
      </c>
      <c r="M25" s="13">
        <f t="shared" si="9"/>
        <v>7.1090469880432197E-4</v>
      </c>
      <c r="N25" s="7">
        <f>FTEST(I17:K17,I25:K25)</f>
        <v>0.47515614233784548</v>
      </c>
      <c r="O25" s="7">
        <f>TTEST(I17:K17,I25:K25,2,2)</f>
        <v>0.94587932613492742</v>
      </c>
    </row>
    <row r="26" spans="1:15" s="7" customFormat="1">
      <c r="A26" s="87"/>
      <c r="B26" s="7" t="s">
        <v>153</v>
      </c>
      <c r="C26" s="1">
        <v>46.957271575927699</v>
      </c>
      <c r="D26" s="1">
        <v>47.3990287780762</v>
      </c>
      <c r="E26" s="1">
        <v>48.229901310119999</v>
      </c>
      <c r="F26" s="8">
        <f t="shared" ref="F26:F27" si="30">(AVERAGE($C$24:$E$24)-LOG(50,5))-C26</f>
        <v>-16.044327833708124</v>
      </c>
      <c r="G26" s="8">
        <f t="shared" ref="G26:G27" si="31">(AVERAGE($C$24:$E$24)-LOG(50,5))-D26</f>
        <v>-16.486085035856625</v>
      </c>
      <c r="H26" s="8">
        <f t="shared" ref="H26:H27" si="32">(AVERAGE($C$24:$E$24)-LOG(50,5))-E26</f>
        <v>-17.316957567900424</v>
      </c>
      <c r="I26" s="13">
        <f t="shared" si="5"/>
        <v>1.4797081361966719E-3</v>
      </c>
      <c r="J26" s="13">
        <f t="shared" si="6"/>
        <v>1.0894163606528162E-3</v>
      </c>
      <c r="K26" s="13">
        <f t="shared" si="7"/>
        <v>6.1245803751109132E-4</v>
      </c>
      <c r="L26" s="13">
        <f t="shared" si="8"/>
        <v>1.0605275114535264E-3</v>
      </c>
      <c r="M26" s="13">
        <f t="shared" si="9"/>
        <v>4.3434618407853177E-4</v>
      </c>
      <c r="N26" s="7">
        <f t="shared" ref="N26:N27" si="33">FTEST(I18:K18,I26:K26)</f>
        <v>2.7013192367963276E-2</v>
      </c>
      <c r="O26" s="7">
        <f>TTEST(I18:K18,I26:K26,2,3)</f>
        <v>1.1035332962510559E-2</v>
      </c>
    </row>
    <row r="27" spans="1:15" s="7" customFormat="1">
      <c r="A27" s="87"/>
      <c r="B27" s="7" t="s">
        <v>154</v>
      </c>
      <c r="C27" s="1">
        <v>37.942977905273402</v>
      </c>
      <c r="D27" s="1">
        <v>38.081302642822266</v>
      </c>
      <c r="E27" s="1">
        <v>38.300540924072266</v>
      </c>
      <c r="F27" s="8">
        <f t="shared" si="30"/>
        <v>-7.030034163053827</v>
      </c>
      <c r="G27" s="8">
        <f t="shared" si="31"/>
        <v>-7.1683589006026907</v>
      </c>
      <c r="H27" s="8">
        <f t="shared" si="32"/>
        <v>-7.3875971818526907</v>
      </c>
      <c r="I27" s="13">
        <f t="shared" si="5"/>
        <v>0.76515398841011173</v>
      </c>
      <c r="J27" s="13">
        <f t="shared" si="6"/>
        <v>0.69519869985520943</v>
      </c>
      <c r="K27" s="13">
        <f t="shared" si="7"/>
        <v>0.59718879758345633</v>
      </c>
      <c r="L27" s="13">
        <f t="shared" si="8"/>
        <v>0.68584716194959239</v>
      </c>
      <c r="M27" s="13">
        <f t="shared" si="9"/>
        <v>8.4372180120338439E-2</v>
      </c>
      <c r="N27" s="7">
        <f t="shared" si="33"/>
        <v>0.82874346308789149</v>
      </c>
      <c r="O27" s="7">
        <f>TTEST(I18:K18,I26:K26,2,2)</f>
        <v>8.2989015897218851E-4</v>
      </c>
    </row>
    <row r="28" spans="1:15" s="7" customFormat="1"/>
  </sheetData>
  <mergeCells count="18">
    <mergeCell ref="A4:A15"/>
    <mergeCell ref="A16:A27"/>
    <mergeCell ref="J2:J3"/>
    <mergeCell ref="K2:K3"/>
    <mergeCell ref="L2:L3"/>
    <mergeCell ref="M2:M3"/>
    <mergeCell ref="N2:N3"/>
    <mergeCell ref="O2:O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19.1640625" style="2" customWidth="1"/>
    <col min="4" max="4" width="11.6640625" style="2" customWidth="1"/>
    <col min="5" max="16384" width="8.83203125" style="2"/>
  </cols>
  <sheetData>
    <row r="1" spans="1:7">
      <c r="A1" s="47" t="s">
        <v>280</v>
      </c>
    </row>
    <row r="2" spans="1:7">
      <c r="A2" s="98" t="s">
        <v>246</v>
      </c>
      <c r="B2" s="98"/>
      <c r="C2" s="98"/>
    </row>
    <row r="3" spans="1:7">
      <c r="A3" s="52" t="s">
        <v>236</v>
      </c>
      <c r="B3" s="52" t="s">
        <v>235</v>
      </c>
      <c r="C3" s="2" t="s">
        <v>200</v>
      </c>
      <c r="D3" s="2" t="s">
        <v>319</v>
      </c>
      <c r="F3" s="2" t="s">
        <v>7</v>
      </c>
      <c r="G3" s="2" t="s">
        <v>23</v>
      </c>
    </row>
    <row r="4" spans="1:7">
      <c r="A4" s="95">
        <v>1</v>
      </c>
      <c r="B4" s="52">
        <v>1</v>
      </c>
      <c r="C4" s="2">
        <v>75</v>
      </c>
      <c r="D4" s="2">
        <v>519</v>
      </c>
      <c r="E4" s="2">
        <f>C4/D4</f>
        <v>0.14450867052023122</v>
      </c>
      <c r="F4" s="2">
        <f>E4*100</f>
        <v>14.450867052023122</v>
      </c>
      <c r="G4" s="85">
        <f>AVERAGE(F4:F6)</f>
        <v>13.648077480361367</v>
      </c>
    </row>
    <row r="5" spans="1:7">
      <c r="A5" s="95"/>
      <c r="B5" s="52">
        <v>2</v>
      </c>
      <c r="C5" s="2">
        <v>69</v>
      </c>
      <c r="D5" s="2">
        <v>516</v>
      </c>
      <c r="E5" s="2">
        <f t="shared" ref="E5:E12" si="0">C5/D5</f>
        <v>0.13372093023255813</v>
      </c>
      <c r="F5" s="2">
        <f t="shared" ref="F5:F12" si="1">E5*100</f>
        <v>13.372093023255813</v>
      </c>
      <c r="G5" s="85"/>
    </row>
    <row r="6" spans="1:7">
      <c r="A6" s="95"/>
      <c r="B6" s="52">
        <v>3</v>
      </c>
      <c r="C6" s="2">
        <v>66</v>
      </c>
      <c r="D6" s="2">
        <v>503</v>
      </c>
      <c r="E6" s="2">
        <f t="shared" si="0"/>
        <v>0.1312127236580517</v>
      </c>
      <c r="F6" s="2">
        <f t="shared" si="1"/>
        <v>13.12127236580517</v>
      </c>
      <c r="G6" s="85"/>
    </row>
    <row r="7" spans="1:7">
      <c r="A7" s="95">
        <v>2</v>
      </c>
      <c r="B7" s="52">
        <v>1</v>
      </c>
      <c r="C7" s="2">
        <v>64</v>
      </c>
      <c r="D7" s="2">
        <v>512</v>
      </c>
      <c r="E7" s="2">
        <f t="shared" si="0"/>
        <v>0.125</v>
      </c>
      <c r="F7" s="2">
        <f t="shared" si="1"/>
        <v>12.5</v>
      </c>
      <c r="G7" s="85">
        <f>AVERAGE(F7:F9)</f>
        <v>12.319213711192964</v>
      </c>
    </row>
    <row r="8" spans="1:7">
      <c r="A8" s="95"/>
      <c r="B8" s="52">
        <v>2</v>
      </c>
      <c r="C8" s="2">
        <v>65</v>
      </c>
      <c r="D8" s="2">
        <v>502</v>
      </c>
      <c r="E8" s="2">
        <f t="shared" si="0"/>
        <v>0.12948207171314741</v>
      </c>
      <c r="F8" s="2">
        <f t="shared" si="1"/>
        <v>12.94820717131474</v>
      </c>
      <c r="G8" s="85"/>
    </row>
    <row r="9" spans="1:7">
      <c r="A9" s="95"/>
      <c r="B9" s="52">
        <v>3</v>
      </c>
      <c r="C9" s="2">
        <v>61</v>
      </c>
      <c r="D9" s="2">
        <v>530</v>
      </c>
      <c r="E9" s="2">
        <f t="shared" si="0"/>
        <v>0.11509433962264151</v>
      </c>
      <c r="F9" s="2">
        <f t="shared" si="1"/>
        <v>11.509433962264151</v>
      </c>
      <c r="G9" s="85"/>
    </row>
    <row r="10" spans="1:7">
      <c r="A10" s="95">
        <v>3</v>
      </c>
      <c r="B10" s="52">
        <v>1</v>
      </c>
      <c r="C10" s="2">
        <v>68</v>
      </c>
      <c r="D10" s="2">
        <v>508</v>
      </c>
      <c r="E10" s="2">
        <f t="shared" si="0"/>
        <v>0.13385826771653545</v>
      </c>
      <c r="F10" s="2">
        <f t="shared" si="1"/>
        <v>13.385826771653544</v>
      </c>
      <c r="G10" s="85">
        <f>AVERAGE(F10:F12)</f>
        <v>14.881845646624612</v>
      </c>
    </row>
    <row r="11" spans="1:7">
      <c r="A11" s="95"/>
      <c r="B11" s="52">
        <v>2</v>
      </c>
      <c r="C11" s="2">
        <v>67</v>
      </c>
      <c r="D11" s="2">
        <v>544</v>
      </c>
      <c r="E11" s="2">
        <f t="shared" si="0"/>
        <v>0.12316176470588236</v>
      </c>
      <c r="F11" s="2">
        <f t="shared" si="1"/>
        <v>12.316176470588236</v>
      </c>
      <c r="G11" s="85"/>
    </row>
    <row r="12" spans="1:7">
      <c r="A12" s="95"/>
      <c r="B12" s="52">
        <v>3</v>
      </c>
      <c r="C12" s="2">
        <v>104</v>
      </c>
      <c r="D12" s="2">
        <v>549</v>
      </c>
      <c r="E12" s="2">
        <f t="shared" si="0"/>
        <v>0.18943533697632059</v>
      </c>
      <c r="F12" s="2">
        <f t="shared" si="1"/>
        <v>18.943533697632059</v>
      </c>
      <c r="G12" s="85"/>
    </row>
    <row r="13" spans="1:7">
      <c r="F13" s="2" t="s">
        <v>23</v>
      </c>
      <c r="G13" s="2">
        <f>AVERAGE(G4:G12)</f>
        <v>13.616378946059648</v>
      </c>
    </row>
    <row r="14" spans="1:7">
      <c r="F14" s="2" t="s">
        <v>158</v>
      </c>
      <c r="G14" s="2">
        <f>STDEV(G4:G12)</f>
        <v>1.2816100057861584</v>
      </c>
    </row>
    <row r="16" spans="1:7">
      <c r="A16" s="98" t="s">
        <v>247</v>
      </c>
      <c r="B16" s="98"/>
      <c r="C16" s="98"/>
    </row>
    <row r="17" spans="1:10" ht="16">
      <c r="A17" s="52" t="s">
        <v>236</v>
      </c>
      <c r="B17" s="52" t="s">
        <v>235</v>
      </c>
      <c r="C17" s="2" t="s">
        <v>200</v>
      </c>
      <c r="D17" s="2" t="s">
        <v>319</v>
      </c>
      <c r="F17" s="2" t="s">
        <v>7</v>
      </c>
      <c r="G17" s="2" t="s">
        <v>23</v>
      </c>
      <c r="I17" s="59" t="s">
        <v>322</v>
      </c>
    </row>
    <row r="18" spans="1:10">
      <c r="A18" s="95">
        <v>1</v>
      </c>
      <c r="B18" s="52">
        <v>1</v>
      </c>
      <c r="C18" s="2">
        <v>0</v>
      </c>
      <c r="D18" s="2">
        <v>345</v>
      </c>
      <c r="E18" s="2">
        <f>C18/D18</f>
        <v>0</v>
      </c>
      <c r="F18" s="2">
        <f>100*E18</f>
        <v>0</v>
      </c>
      <c r="G18" s="85">
        <f>AVERAGE(F18:F20)</f>
        <v>0</v>
      </c>
      <c r="I18" s="83" t="s">
        <v>143</v>
      </c>
      <c r="J18" s="83" t="s">
        <v>144</v>
      </c>
    </row>
    <row r="19" spans="1:10">
      <c r="A19" s="95"/>
      <c r="B19" s="52">
        <v>2</v>
      </c>
      <c r="C19" s="2">
        <v>0</v>
      </c>
      <c r="D19" s="2">
        <v>351</v>
      </c>
      <c r="E19" s="2">
        <f t="shared" ref="E19:E26" si="2">C19/D19</f>
        <v>0</v>
      </c>
      <c r="F19" s="2">
        <f t="shared" ref="F19:F26" si="3">100*E19</f>
        <v>0</v>
      </c>
      <c r="G19" s="85"/>
      <c r="I19" s="7" t="e">
        <f>FTEST(G4:G12,G18:G26)</f>
        <v>#DIV/0!</v>
      </c>
      <c r="J19" s="7">
        <f>TTEST(G18:G26,G4:G12,2,3)</f>
        <v>2.9400094668342765E-3</v>
      </c>
    </row>
    <row r="20" spans="1:10">
      <c r="A20" s="95"/>
      <c r="B20" s="52">
        <v>3</v>
      </c>
      <c r="C20" s="2">
        <v>0</v>
      </c>
      <c r="D20" s="2">
        <v>360</v>
      </c>
      <c r="E20" s="2">
        <f t="shared" si="2"/>
        <v>0</v>
      </c>
      <c r="F20" s="2">
        <f t="shared" si="3"/>
        <v>0</v>
      </c>
      <c r="G20" s="85"/>
    </row>
    <row r="21" spans="1:10">
      <c r="A21" s="95">
        <v>2</v>
      </c>
      <c r="B21" s="52">
        <v>1</v>
      </c>
      <c r="C21" s="2">
        <v>0</v>
      </c>
      <c r="D21" s="2">
        <v>348</v>
      </c>
      <c r="E21" s="2">
        <f t="shared" si="2"/>
        <v>0</v>
      </c>
      <c r="F21" s="2">
        <f t="shared" si="3"/>
        <v>0</v>
      </c>
      <c r="G21" s="85">
        <f>AVERAGE(F21:F23)</f>
        <v>0</v>
      </c>
    </row>
    <row r="22" spans="1:10">
      <c r="A22" s="95"/>
      <c r="B22" s="52">
        <v>2</v>
      </c>
      <c r="C22" s="2">
        <v>0</v>
      </c>
      <c r="D22" s="2">
        <v>357</v>
      </c>
      <c r="E22" s="2">
        <f t="shared" si="2"/>
        <v>0</v>
      </c>
      <c r="F22" s="2">
        <f t="shared" si="3"/>
        <v>0</v>
      </c>
      <c r="G22" s="85"/>
    </row>
    <row r="23" spans="1:10">
      <c r="A23" s="95"/>
      <c r="B23" s="52">
        <v>3</v>
      </c>
      <c r="C23" s="2">
        <v>0</v>
      </c>
      <c r="D23" s="2">
        <v>346</v>
      </c>
      <c r="E23" s="2">
        <f t="shared" si="2"/>
        <v>0</v>
      </c>
      <c r="F23" s="2">
        <f t="shared" si="3"/>
        <v>0</v>
      </c>
      <c r="G23" s="85"/>
    </row>
    <row r="24" spans="1:10">
      <c r="A24" s="95">
        <v>3</v>
      </c>
      <c r="B24" s="52">
        <v>1</v>
      </c>
      <c r="C24" s="2">
        <v>0</v>
      </c>
      <c r="D24" s="2">
        <v>332</v>
      </c>
      <c r="E24" s="2">
        <f t="shared" si="2"/>
        <v>0</v>
      </c>
      <c r="F24" s="2">
        <f t="shared" si="3"/>
        <v>0</v>
      </c>
      <c r="G24" s="85">
        <f>AVERAGE(F24:F26)</f>
        <v>0</v>
      </c>
    </row>
    <row r="25" spans="1:10">
      <c r="A25" s="95"/>
      <c r="B25" s="52">
        <v>2</v>
      </c>
      <c r="C25" s="2">
        <v>0</v>
      </c>
      <c r="D25" s="2">
        <v>344</v>
      </c>
      <c r="E25" s="2">
        <f t="shared" si="2"/>
        <v>0</v>
      </c>
      <c r="F25" s="2">
        <f t="shared" si="3"/>
        <v>0</v>
      </c>
      <c r="G25" s="85"/>
    </row>
    <row r="26" spans="1:10">
      <c r="A26" s="95"/>
      <c r="B26" s="52">
        <v>3</v>
      </c>
      <c r="C26" s="2">
        <v>0</v>
      </c>
      <c r="D26" s="2">
        <v>347</v>
      </c>
      <c r="E26" s="2">
        <f t="shared" si="2"/>
        <v>0</v>
      </c>
      <c r="F26" s="2">
        <f t="shared" si="3"/>
        <v>0</v>
      </c>
      <c r="G26" s="85"/>
    </row>
    <row r="27" spans="1:10">
      <c r="F27" s="2" t="s">
        <v>23</v>
      </c>
      <c r="G27" s="56">
        <f>AVERAGE(G18:G26)</f>
        <v>0</v>
      </c>
    </row>
    <row r="28" spans="1:10">
      <c r="F28" s="2" t="s">
        <v>158</v>
      </c>
      <c r="G28" s="56">
        <f>STDEV(G18:G26)</f>
        <v>0</v>
      </c>
    </row>
    <row r="30" spans="1:10">
      <c r="A30" s="98" t="s">
        <v>246</v>
      </c>
      <c r="B30" s="98"/>
      <c r="C30" s="98"/>
    </row>
    <row r="31" spans="1:10">
      <c r="A31" s="52" t="s">
        <v>236</v>
      </c>
      <c r="B31" s="52" t="s">
        <v>235</v>
      </c>
      <c r="C31" s="2" t="s">
        <v>228</v>
      </c>
      <c r="D31" s="2" t="s">
        <v>319</v>
      </c>
      <c r="F31" s="2" t="s">
        <v>7</v>
      </c>
      <c r="G31" s="2" t="s">
        <v>23</v>
      </c>
    </row>
    <row r="32" spans="1:10">
      <c r="A32" s="95">
        <v>1</v>
      </c>
      <c r="B32" s="52">
        <v>1</v>
      </c>
      <c r="C32" s="2">
        <v>45</v>
      </c>
      <c r="D32" s="2">
        <v>529</v>
      </c>
      <c r="E32" s="2">
        <f>C32/D32</f>
        <v>8.5066162570888462E-2</v>
      </c>
      <c r="F32" s="2">
        <f>E32*100</f>
        <v>8.5066162570888455</v>
      </c>
      <c r="G32" s="85">
        <f>AVERAGE(F32:F34)</f>
        <v>9.0659855290670652</v>
      </c>
    </row>
    <row r="33" spans="1:10">
      <c r="A33" s="95"/>
      <c r="B33" s="52">
        <v>2</v>
      </c>
      <c r="C33" s="2">
        <v>39</v>
      </c>
      <c r="D33" s="2">
        <v>516</v>
      </c>
      <c r="E33" s="2">
        <f t="shared" ref="E33:E40" si="4">C33/D33</f>
        <v>7.5581395348837205E-2</v>
      </c>
      <c r="F33" s="2">
        <f t="shared" ref="F33:F40" si="5">E33*100</f>
        <v>7.5581395348837201</v>
      </c>
      <c r="G33" s="85"/>
    </row>
    <row r="34" spans="1:10">
      <c r="A34" s="95"/>
      <c r="B34" s="52">
        <v>3</v>
      </c>
      <c r="C34" s="2">
        <v>56</v>
      </c>
      <c r="D34" s="2">
        <v>503</v>
      </c>
      <c r="E34" s="2">
        <f t="shared" si="4"/>
        <v>0.11133200795228629</v>
      </c>
      <c r="F34" s="2">
        <f t="shared" si="5"/>
        <v>11.133200795228628</v>
      </c>
      <c r="G34" s="85"/>
    </row>
    <row r="35" spans="1:10">
      <c r="A35" s="95">
        <v>2</v>
      </c>
      <c r="B35" s="52">
        <v>1</v>
      </c>
      <c r="C35" s="2">
        <v>42</v>
      </c>
      <c r="D35" s="2">
        <v>512</v>
      </c>
      <c r="E35" s="2">
        <f t="shared" si="4"/>
        <v>8.203125E-2</v>
      </c>
      <c r="F35" s="2">
        <f t="shared" si="5"/>
        <v>8.203125</v>
      </c>
      <c r="G35" s="85">
        <f>AVERAGE(F35:F37)</f>
        <v>8.807691795710241</v>
      </c>
    </row>
    <row r="36" spans="1:10">
      <c r="A36" s="95"/>
      <c r="B36" s="52">
        <v>2</v>
      </c>
      <c r="C36" s="2">
        <v>46</v>
      </c>
      <c r="D36" s="2">
        <v>502</v>
      </c>
      <c r="E36" s="2">
        <f t="shared" si="4"/>
        <v>9.1633466135458169E-2</v>
      </c>
      <c r="F36" s="2">
        <f t="shared" si="5"/>
        <v>9.1633466135458175</v>
      </c>
      <c r="G36" s="85"/>
    </row>
    <row r="37" spans="1:10">
      <c r="A37" s="95"/>
      <c r="B37" s="52">
        <v>3</v>
      </c>
      <c r="C37" s="2">
        <v>48</v>
      </c>
      <c r="D37" s="2">
        <v>530</v>
      </c>
      <c r="E37" s="2">
        <f t="shared" si="4"/>
        <v>9.056603773584905E-2</v>
      </c>
      <c r="F37" s="2">
        <f t="shared" si="5"/>
        <v>9.0566037735849054</v>
      </c>
      <c r="G37" s="85"/>
    </row>
    <row r="38" spans="1:10">
      <c r="A38" s="95">
        <v>3</v>
      </c>
      <c r="B38" s="52">
        <v>1</v>
      </c>
      <c r="C38" s="2">
        <v>50</v>
      </c>
      <c r="D38" s="2">
        <v>508</v>
      </c>
      <c r="E38" s="2">
        <f t="shared" si="4"/>
        <v>9.8425196850393706E-2</v>
      </c>
      <c r="F38" s="2">
        <f t="shared" si="5"/>
        <v>9.8425196850393704</v>
      </c>
      <c r="G38" s="85">
        <f>AVERAGE(F38:F40)</f>
        <v>9.8037291053420645</v>
      </c>
    </row>
    <row r="39" spans="1:10">
      <c r="A39" s="95"/>
      <c r="B39" s="52">
        <v>2</v>
      </c>
      <c r="C39" s="2">
        <v>47</v>
      </c>
      <c r="D39" s="2">
        <v>544</v>
      </c>
      <c r="E39" s="2">
        <f t="shared" si="4"/>
        <v>8.639705882352941E-2</v>
      </c>
      <c r="F39" s="2">
        <f t="shared" si="5"/>
        <v>8.6397058823529402</v>
      </c>
      <c r="G39" s="85"/>
    </row>
    <row r="40" spans="1:10">
      <c r="A40" s="95"/>
      <c r="B40" s="52">
        <v>3</v>
      </c>
      <c r="C40" s="2">
        <v>60</v>
      </c>
      <c r="D40" s="2">
        <v>549</v>
      </c>
      <c r="E40" s="2">
        <f t="shared" si="4"/>
        <v>0.10928961748633879</v>
      </c>
      <c r="F40" s="2">
        <f t="shared" si="5"/>
        <v>10.928961748633879</v>
      </c>
      <c r="G40" s="85"/>
    </row>
    <row r="41" spans="1:10">
      <c r="F41" s="2" t="s">
        <v>23</v>
      </c>
      <c r="G41" s="2">
        <f>AVERAGE(G32:G40)</f>
        <v>9.225802143373123</v>
      </c>
    </row>
    <row r="42" spans="1:10">
      <c r="F42" s="2" t="s">
        <v>158</v>
      </c>
      <c r="G42" s="2">
        <f>STDEV(G32:G40)</f>
        <v>0.51689321256990672</v>
      </c>
    </row>
    <row r="44" spans="1:10">
      <c r="A44" s="98" t="s">
        <v>247</v>
      </c>
      <c r="B44" s="98"/>
      <c r="C44" s="98"/>
    </row>
    <row r="45" spans="1:10" ht="16">
      <c r="A45" s="52" t="s">
        <v>236</v>
      </c>
      <c r="B45" s="52" t="s">
        <v>235</v>
      </c>
      <c r="C45" s="2" t="s">
        <v>228</v>
      </c>
      <c r="D45" s="2" t="s">
        <v>319</v>
      </c>
      <c r="F45" s="2" t="s">
        <v>7</v>
      </c>
      <c r="G45" s="2" t="s">
        <v>23</v>
      </c>
      <c r="I45" s="59" t="s">
        <v>323</v>
      </c>
    </row>
    <row r="46" spans="1:10">
      <c r="A46" s="95">
        <v>1</v>
      </c>
      <c r="B46" s="52">
        <v>1</v>
      </c>
      <c r="C46" s="2">
        <v>0</v>
      </c>
      <c r="D46" s="2">
        <v>322</v>
      </c>
      <c r="E46" s="2">
        <f>C46/D46</f>
        <v>0</v>
      </c>
      <c r="F46" s="2">
        <f>100*E46</f>
        <v>0</v>
      </c>
      <c r="G46" s="85">
        <f>AVERAGE(F46:F48)</f>
        <v>0</v>
      </c>
      <c r="I46" s="83" t="s">
        <v>143</v>
      </c>
      <c r="J46" s="83" t="s">
        <v>144</v>
      </c>
    </row>
    <row r="47" spans="1:10">
      <c r="A47" s="95"/>
      <c r="B47" s="52">
        <v>2</v>
      </c>
      <c r="C47" s="2">
        <v>0</v>
      </c>
      <c r="D47" s="2">
        <v>345</v>
      </c>
      <c r="E47" s="2">
        <f t="shared" ref="E47:E54" si="6">C47/D47</f>
        <v>0</v>
      </c>
      <c r="F47" s="2">
        <f t="shared" ref="F47:F54" si="7">100*E47</f>
        <v>0</v>
      </c>
      <c r="G47" s="85"/>
      <c r="I47" s="7" t="e">
        <f>FTEST(G46:G54,G32:G40)</f>
        <v>#DIV/0!</v>
      </c>
      <c r="J47" s="7">
        <f>TTEST(G46:G54,G32:G40,2,3)</f>
        <v>1.0446989436439435E-3</v>
      </c>
    </row>
    <row r="48" spans="1:10">
      <c r="A48" s="95"/>
      <c r="B48" s="52">
        <v>3</v>
      </c>
      <c r="C48" s="2">
        <v>0</v>
      </c>
      <c r="D48" s="2">
        <v>351</v>
      </c>
      <c r="E48" s="2">
        <f t="shared" si="6"/>
        <v>0</v>
      </c>
      <c r="F48" s="2">
        <f t="shared" si="7"/>
        <v>0</v>
      </c>
      <c r="G48" s="85"/>
    </row>
    <row r="49" spans="1:7">
      <c r="A49" s="95">
        <v>2</v>
      </c>
      <c r="B49" s="52">
        <v>1</v>
      </c>
      <c r="C49" s="2">
        <v>0</v>
      </c>
      <c r="D49" s="2">
        <v>347</v>
      </c>
      <c r="E49" s="2">
        <f t="shared" si="6"/>
        <v>0</v>
      </c>
      <c r="F49" s="2">
        <f t="shared" si="7"/>
        <v>0</v>
      </c>
      <c r="G49" s="85">
        <f>AVERAGE(F49:F51)</f>
        <v>0</v>
      </c>
    </row>
    <row r="50" spans="1:7">
      <c r="A50" s="95"/>
      <c r="B50" s="52">
        <v>2</v>
      </c>
      <c r="C50" s="2">
        <v>0</v>
      </c>
      <c r="D50" s="2">
        <v>352</v>
      </c>
      <c r="E50" s="2">
        <f t="shared" si="6"/>
        <v>0</v>
      </c>
      <c r="F50" s="2">
        <f t="shared" si="7"/>
        <v>0</v>
      </c>
      <c r="G50" s="85"/>
    </row>
    <row r="51" spans="1:7">
      <c r="A51" s="95"/>
      <c r="B51" s="52">
        <v>3</v>
      </c>
      <c r="C51" s="2">
        <v>0</v>
      </c>
      <c r="D51" s="2">
        <v>360</v>
      </c>
      <c r="E51" s="2">
        <f t="shared" si="6"/>
        <v>0</v>
      </c>
      <c r="F51" s="2">
        <f t="shared" si="7"/>
        <v>0</v>
      </c>
      <c r="G51" s="85"/>
    </row>
    <row r="52" spans="1:7">
      <c r="A52" s="95">
        <v>3</v>
      </c>
      <c r="B52" s="52">
        <v>1</v>
      </c>
      <c r="C52" s="2">
        <v>0</v>
      </c>
      <c r="D52" s="2">
        <v>334</v>
      </c>
      <c r="E52" s="2">
        <f t="shared" si="6"/>
        <v>0</v>
      </c>
      <c r="F52" s="2">
        <f t="shared" si="7"/>
        <v>0</v>
      </c>
      <c r="G52" s="85">
        <f>AVERAGE(F52:F54)</f>
        <v>0</v>
      </c>
    </row>
    <row r="53" spans="1:7">
      <c r="A53" s="95"/>
      <c r="B53" s="52">
        <v>2</v>
      </c>
      <c r="C53" s="2">
        <v>0</v>
      </c>
      <c r="D53" s="2">
        <v>338</v>
      </c>
      <c r="E53" s="2">
        <f t="shared" si="6"/>
        <v>0</v>
      </c>
      <c r="F53" s="2">
        <f t="shared" si="7"/>
        <v>0</v>
      </c>
      <c r="G53" s="85"/>
    </row>
    <row r="54" spans="1:7">
      <c r="A54" s="95"/>
      <c r="B54" s="52">
        <v>3</v>
      </c>
      <c r="C54" s="2">
        <v>0</v>
      </c>
      <c r="D54" s="2">
        <v>327</v>
      </c>
      <c r="E54" s="2">
        <f t="shared" si="6"/>
        <v>0</v>
      </c>
      <c r="F54" s="2">
        <f t="shared" si="7"/>
        <v>0</v>
      </c>
      <c r="G54" s="85"/>
    </row>
    <row r="55" spans="1:7">
      <c r="F55" s="2" t="s">
        <v>23</v>
      </c>
      <c r="G55" s="56">
        <f>AVERAGE(G46:G54)</f>
        <v>0</v>
      </c>
    </row>
    <row r="56" spans="1:7">
      <c r="F56" s="2" t="s">
        <v>158</v>
      </c>
      <c r="G56" s="56">
        <f>STDEV(G46:G54)</f>
        <v>0</v>
      </c>
    </row>
  </sheetData>
  <mergeCells count="28">
    <mergeCell ref="G24:G26"/>
    <mergeCell ref="A2:C2"/>
    <mergeCell ref="A30:C30"/>
    <mergeCell ref="A44:C44"/>
    <mergeCell ref="A16:C16"/>
    <mergeCell ref="A4:A6"/>
    <mergeCell ref="A7:A9"/>
    <mergeCell ref="A10:A12"/>
    <mergeCell ref="A18:A20"/>
    <mergeCell ref="A21:A23"/>
    <mergeCell ref="A24:A26"/>
    <mergeCell ref="G4:G6"/>
    <mergeCell ref="G7:G9"/>
    <mergeCell ref="G10:G12"/>
    <mergeCell ref="G18:G20"/>
    <mergeCell ref="G21:G23"/>
    <mergeCell ref="A52:A54"/>
    <mergeCell ref="G32:G34"/>
    <mergeCell ref="G35:G37"/>
    <mergeCell ref="G38:G40"/>
    <mergeCell ref="G46:G48"/>
    <mergeCell ref="G49:G51"/>
    <mergeCell ref="G52:G54"/>
    <mergeCell ref="A32:A34"/>
    <mergeCell ref="A35:A37"/>
    <mergeCell ref="A38:A40"/>
    <mergeCell ref="A46:A48"/>
    <mergeCell ref="A49:A5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150" zoomScaleNormal="150" zoomScalePageLayoutView="150" workbookViewId="0"/>
  </sheetViews>
  <sheetFormatPr baseColWidth="10" defaultColWidth="10.83203125" defaultRowHeight="15" x14ac:dyDescent="0"/>
  <cols>
    <col min="1" max="1" width="10.83203125" style="5"/>
    <col min="2" max="2" width="15.1640625" style="5" customWidth="1"/>
    <col min="3" max="9" width="10.83203125" style="5"/>
    <col min="10" max="10" width="12.1640625" style="5" bestFit="1" customWidth="1"/>
    <col min="11" max="16384" width="10.83203125" style="5"/>
  </cols>
  <sheetData>
    <row r="1" spans="1:10" s="12" customFormat="1">
      <c r="A1" s="12" t="s">
        <v>224</v>
      </c>
    </row>
    <row r="2" spans="1:10" s="7" customFormat="1">
      <c r="A2" s="92" t="s">
        <v>121</v>
      </c>
      <c r="B2" s="92"/>
      <c r="C2" s="92"/>
      <c r="D2" s="92"/>
      <c r="E2" s="92"/>
      <c r="F2" s="92"/>
      <c r="G2" s="92"/>
      <c r="H2" s="92"/>
    </row>
    <row r="3" spans="1:10" s="7" customFormat="1">
      <c r="A3" s="89" t="s">
        <v>118</v>
      </c>
      <c r="B3" s="89"/>
      <c r="C3" s="6" t="s">
        <v>122</v>
      </c>
      <c r="D3" s="6" t="s">
        <v>123</v>
      </c>
      <c r="E3" s="6" t="s">
        <v>124</v>
      </c>
      <c r="F3" s="6" t="s">
        <v>125</v>
      </c>
      <c r="G3" s="10" t="s">
        <v>119</v>
      </c>
      <c r="H3" s="10" t="s">
        <v>120</v>
      </c>
    </row>
    <row r="4" spans="1:10" s="7" customFormat="1">
      <c r="A4" s="89" t="s">
        <v>3</v>
      </c>
      <c r="B4" s="7" t="s">
        <v>155</v>
      </c>
      <c r="C4">
        <v>76</v>
      </c>
      <c r="D4">
        <v>76</v>
      </c>
      <c r="E4">
        <v>71</v>
      </c>
      <c r="F4">
        <v>70</v>
      </c>
      <c r="G4" s="18">
        <f t="shared" ref="G4:G9" si="0">AVERAGE(C4:F4)</f>
        <v>73.25</v>
      </c>
      <c r="H4" s="18">
        <f t="shared" ref="H4:H9" si="1">STDEV(C4:F4)</f>
        <v>3.2015621187164243</v>
      </c>
    </row>
    <row r="5" spans="1:10" s="7" customFormat="1">
      <c r="A5" s="89"/>
      <c r="B5" s="7" t="s">
        <v>156</v>
      </c>
      <c r="C5">
        <v>96</v>
      </c>
      <c r="D5">
        <v>89</v>
      </c>
      <c r="E5">
        <v>120</v>
      </c>
      <c r="F5">
        <v>94</v>
      </c>
      <c r="G5" s="18">
        <f t="shared" si="0"/>
        <v>99.75</v>
      </c>
      <c r="H5" s="18">
        <f t="shared" si="1"/>
        <v>13.817259737975061</v>
      </c>
    </row>
    <row r="6" spans="1:10" s="7" customFormat="1">
      <c r="A6" s="89"/>
      <c r="B6" s="7" t="s">
        <v>157</v>
      </c>
      <c r="C6">
        <v>136</v>
      </c>
      <c r="D6">
        <v>123</v>
      </c>
      <c r="E6">
        <v>146</v>
      </c>
      <c r="F6">
        <v>143</v>
      </c>
      <c r="G6" s="18">
        <f t="shared" si="0"/>
        <v>137</v>
      </c>
      <c r="H6" s="18">
        <f t="shared" si="1"/>
        <v>10.230672835481871</v>
      </c>
    </row>
    <row r="7" spans="1:10" s="7" customFormat="1">
      <c r="A7" s="89" t="s">
        <v>4</v>
      </c>
      <c r="B7" s="7" t="s">
        <v>155</v>
      </c>
      <c r="C7">
        <v>30</v>
      </c>
      <c r="D7">
        <v>32</v>
      </c>
      <c r="E7">
        <v>43</v>
      </c>
      <c r="F7">
        <v>24</v>
      </c>
      <c r="G7" s="18">
        <f t="shared" si="0"/>
        <v>32.25</v>
      </c>
      <c r="H7" s="18">
        <f t="shared" si="1"/>
        <v>7.932002689527196</v>
      </c>
    </row>
    <row r="8" spans="1:10" s="7" customFormat="1">
      <c r="A8" s="89"/>
      <c r="B8" s="7" t="s">
        <v>156</v>
      </c>
      <c r="C8">
        <v>73</v>
      </c>
      <c r="D8">
        <v>70</v>
      </c>
      <c r="E8">
        <v>64</v>
      </c>
      <c r="F8">
        <v>67</v>
      </c>
      <c r="G8" s="18">
        <f t="shared" si="0"/>
        <v>68.5</v>
      </c>
      <c r="H8" s="18">
        <f t="shared" si="1"/>
        <v>3.872983346207417</v>
      </c>
    </row>
    <row r="9" spans="1:10" s="7" customFormat="1">
      <c r="A9" s="89"/>
      <c r="B9" s="7" t="s">
        <v>157</v>
      </c>
      <c r="C9">
        <v>131</v>
      </c>
      <c r="D9">
        <v>134</v>
      </c>
      <c r="E9">
        <v>111</v>
      </c>
      <c r="F9">
        <v>134</v>
      </c>
      <c r="G9" s="18">
        <f t="shared" si="0"/>
        <v>127.5</v>
      </c>
      <c r="H9" s="18">
        <f t="shared" si="1"/>
        <v>11.090536506409418</v>
      </c>
    </row>
    <row r="10" spans="1:10" s="7" customFormat="1"/>
    <row r="11" spans="1:10" s="7" customFormat="1">
      <c r="A11" s="92" t="s">
        <v>130</v>
      </c>
      <c r="B11" s="92"/>
      <c r="C11" s="92"/>
      <c r="D11" s="92"/>
      <c r="E11" s="92"/>
      <c r="F11" s="92"/>
      <c r="G11" s="92"/>
      <c r="H11" s="92"/>
    </row>
    <row r="12" spans="1:10" s="7" customFormat="1">
      <c r="A12" s="89" t="s">
        <v>118</v>
      </c>
      <c r="B12" s="89"/>
      <c r="C12" s="6" t="s">
        <v>122</v>
      </c>
      <c r="D12" s="6" t="s">
        <v>123</v>
      </c>
      <c r="E12" s="6" t="s">
        <v>124</v>
      </c>
      <c r="F12" s="6" t="s">
        <v>125</v>
      </c>
      <c r="G12" s="10" t="s">
        <v>119</v>
      </c>
      <c r="H12" s="10" t="s">
        <v>120</v>
      </c>
      <c r="I12" s="6" t="s">
        <v>143</v>
      </c>
      <c r="J12" s="6" t="s">
        <v>144</v>
      </c>
    </row>
    <row r="13" spans="1:10" s="7" customFormat="1">
      <c r="A13" s="89" t="s">
        <v>3</v>
      </c>
      <c r="B13" s="7" t="s">
        <v>155</v>
      </c>
      <c r="C13" s="19">
        <f>C4/2000*100</f>
        <v>3.8</v>
      </c>
      <c r="D13" s="19">
        <f t="shared" ref="D13:F13" si="2">D4/2000*100</f>
        <v>3.8</v>
      </c>
      <c r="E13" s="19">
        <f t="shared" si="2"/>
        <v>3.55</v>
      </c>
      <c r="F13" s="19">
        <f t="shared" si="2"/>
        <v>3.5000000000000004</v>
      </c>
      <c r="G13" s="18">
        <f t="shared" ref="G13:G18" si="3">AVERAGE(C13:F13)</f>
        <v>3.6624999999999996</v>
      </c>
      <c r="H13" s="18">
        <f t="shared" ref="H13:H18" si="4">STDEV(C13:F13)</f>
        <v>0.160078105935821</v>
      </c>
    </row>
    <row r="14" spans="1:10" s="7" customFormat="1">
      <c r="A14" s="89"/>
      <c r="B14" s="7" t="s">
        <v>156</v>
      </c>
      <c r="C14" s="19">
        <f t="shared" ref="C14:F18" si="5">C5/2000*100</f>
        <v>4.8</v>
      </c>
      <c r="D14" s="19">
        <f t="shared" si="5"/>
        <v>4.45</v>
      </c>
      <c r="E14" s="19">
        <f t="shared" si="5"/>
        <v>6</v>
      </c>
      <c r="F14" s="19">
        <f t="shared" si="5"/>
        <v>4.7</v>
      </c>
      <c r="G14" s="18">
        <f t="shared" si="3"/>
        <v>4.9874999999999998</v>
      </c>
      <c r="H14" s="18">
        <f t="shared" si="4"/>
        <v>0.69086298689875436</v>
      </c>
    </row>
    <row r="15" spans="1:10" s="7" customFormat="1">
      <c r="A15" s="89"/>
      <c r="B15" s="7" t="s">
        <v>157</v>
      </c>
      <c r="C15" s="19">
        <f t="shared" si="5"/>
        <v>6.8000000000000007</v>
      </c>
      <c r="D15" s="19">
        <f t="shared" si="5"/>
        <v>6.15</v>
      </c>
      <c r="E15" s="19">
        <f t="shared" si="5"/>
        <v>7.3</v>
      </c>
      <c r="F15" s="19">
        <f t="shared" si="5"/>
        <v>7.1499999999999995</v>
      </c>
      <c r="G15" s="18">
        <f t="shared" si="3"/>
        <v>6.85</v>
      </c>
      <c r="H15" s="18">
        <f t="shared" si="4"/>
        <v>0.51153364177409322</v>
      </c>
    </row>
    <row r="16" spans="1:10" s="7" customFormat="1">
      <c r="A16" s="89" t="s">
        <v>4</v>
      </c>
      <c r="B16" s="7" t="s">
        <v>155</v>
      </c>
      <c r="C16" s="19">
        <f t="shared" si="5"/>
        <v>1.5</v>
      </c>
      <c r="D16" s="19">
        <f t="shared" si="5"/>
        <v>1.6</v>
      </c>
      <c r="E16" s="19">
        <f t="shared" si="5"/>
        <v>2.15</v>
      </c>
      <c r="F16" s="19">
        <f t="shared" si="5"/>
        <v>1.2</v>
      </c>
      <c r="G16" s="18">
        <f t="shared" si="3"/>
        <v>1.6125</v>
      </c>
      <c r="H16" s="18">
        <f t="shared" si="4"/>
        <v>0.39660013447636011</v>
      </c>
      <c r="I16" s="7">
        <f>FTEST(C13:F13,C16:F16)</f>
        <v>0.17035031307963977</v>
      </c>
      <c r="J16" s="7">
        <f>TTEST(C13:F13,C16:F16,2,2)</f>
        <v>7.3654900540501798E-5</v>
      </c>
    </row>
    <row r="17" spans="1:10" s="7" customFormat="1">
      <c r="A17" s="89"/>
      <c r="B17" s="7" t="s">
        <v>156</v>
      </c>
      <c r="C17" s="19">
        <f t="shared" si="5"/>
        <v>3.65</v>
      </c>
      <c r="D17" s="19">
        <f t="shared" si="5"/>
        <v>3.5000000000000004</v>
      </c>
      <c r="E17" s="19">
        <f t="shared" si="5"/>
        <v>3.2</v>
      </c>
      <c r="F17" s="19">
        <f t="shared" si="5"/>
        <v>3.35</v>
      </c>
      <c r="G17" s="18">
        <f t="shared" si="3"/>
        <v>3.4250000000000003</v>
      </c>
      <c r="H17" s="18">
        <f t="shared" si="4"/>
        <v>0.1936491673103708</v>
      </c>
      <c r="I17" s="7">
        <f t="shared" ref="I17:I18" si="6">FTEST(C14:F14,C17:F17)</f>
        <v>6.5275836455622821E-2</v>
      </c>
      <c r="J17" s="7">
        <f>TTEST(C14:F14,C17:F17,2,2)</f>
        <v>4.7940457347559005E-3</v>
      </c>
    </row>
    <row r="18" spans="1:10" s="7" customFormat="1">
      <c r="A18" s="89"/>
      <c r="B18" s="7" t="s">
        <v>157</v>
      </c>
      <c r="C18" s="19">
        <f t="shared" si="5"/>
        <v>6.5500000000000007</v>
      </c>
      <c r="D18" s="19">
        <f t="shared" si="5"/>
        <v>6.7</v>
      </c>
      <c r="E18" s="19">
        <f t="shared" si="5"/>
        <v>5.55</v>
      </c>
      <c r="F18" s="19">
        <f t="shared" si="5"/>
        <v>6.7</v>
      </c>
      <c r="G18" s="18">
        <f t="shared" si="3"/>
        <v>6.375</v>
      </c>
      <c r="H18" s="18">
        <f t="shared" si="4"/>
        <v>0.55452682532047115</v>
      </c>
      <c r="I18" s="7">
        <f t="shared" si="6"/>
        <v>0.89758064872787979</v>
      </c>
      <c r="J18" s="7">
        <f>TTEST(C15:F15,C18:F18,2,2)</f>
        <v>0.25471881227575827</v>
      </c>
    </row>
    <row r="19" spans="1:10" s="7" customFormat="1"/>
    <row r="20" spans="1:10" s="7" customFormat="1"/>
  </sheetData>
  <mergeCells count="8">
    <mergeCell ref="A13:A15"/>
    <mergeCell ref="A16:A18"/>
    <mergeCell ref="A2:H2"/>
    <mergeCell ref="A3:B3"/>
    <mergeCell ref="A4:A6"/>
    <mergeCell ref="A7:A9"/>
    <mergeCell ref="A11:H11"/>
    <mergeCell ref="A12:B1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="150" zoomScaleNormal="150" zoomScalePageLayoutView="150" workbookViewId="0">
      <selection activeCell="I9" sqref="I9"/>
    </sheetView>
  </sheetViews>
  <sheetFormatPr baseColWidth="10" defaultColWidth="8.83203125" defaultRowHeight="15" x14ac:dyDescent="0"/>
  <cols>
    <col min="1" max="2" width="8.83203125" style="2"/>
    <col min="3" max="3" width="26" style="2" customWidth="1"/>
    <col min="4" max="4" width="18.1640625" style="2" customWidth="1"/>
    <col min="5" max="9" width="8.83203125" style="2"/>
    <col min="10" max="10" width="11.83203125" style="2" bestFit="1" customWidth="1"/>
    <col min="11" max="16384" width="8.83203125" style="2"/>
  </cols>
  <sheetData>
    <row r="1" spans="1:7">
      <c r="A1" s="47" t="s">
        <v>281</v>
      </c>
    </row>
    <row r="3" spans="1:7">
      <c r="A3" s="98" t="s">
        <v>248</v>
      </c>
      <c r="B3" s="98"/>
      <c r="C3" s="98"/>
      <c r="D3" s="98"/>
    </row>
    <row r="4" spans="1:7">
      <c r="A4" s="52" t="s">
        <v>236</v>
      </c>
      <c r="B4" s="52" t="s">
        <v>235</v>
      </c>
      <c r="C4" s="2" t="s">
        <v>211</v>
      </c>
      <c r="D4" s="2" t="s">
        <v>164</v>
      </c>
      <c r="F4" s="2" t="s">
        <v>7</v>
      </c>
      <c r="G4" s="2" t="s">
        <v>23</v>
      </c>
    </row>
    <row r="5" spans="1:7">
      <c r="A5" s="95">
        <v>1</v>
      </c>
      <c r="B5" s="52">
        <v>1</v>
      </c>
      <c r="C5" s="2">
        <v>90</v>
      </c>
      <c r="D5" s="2">
        <v>571</v>
      </c>
      <c r="E5" s="2">
        <f>C5/D5</f>
        <v>0.15761821366024517</v>
      </c>
      <c r="F5" s="2">
        <f>100*E5</f>
        <v>15.761821366024517</v>
      </c>
      <c r="G5" s="85">
        <f>AVERAGE(F5:F7)</f>
        <v>17.456068646379123</v>
      </c>
    </row>
    <row r="6" spans="1:7">
      <c r="A6" s="95"/>
      <c r="B6" s="52">
        <v>2</v>
      </c>
      <c r="C6" s="2">
        <v>104</v>
      </c>
      <c r="D6" s="2">
        <v>592</v>
      </c>
      <c r="E6" s="2">
        <f t="shared" ref="E6:E13" si="0">C6/D6</f>
        <v>0.17567567567567569</v>
      </c>
      <c r="F6" s="2">
        <f t="shared" ref="F6:F13" si="1">100*E6</f>
        <v>17.567567567567568</v>
      </c>
      <c r="G6" s="85"/>
    </row>
    <row r="7" spans="1:7">
      <c r="A7" s="95"/>
      <c r="B7" s="52">
        <v>3</v>
      </c>
      <c r="C7" s="2">
        <v>103</v>
      </c>
      <c r="D7" s="2">
        <v>541</v>
      </c>
      <c r="E7" s="2">
        <f t="shared" si="0"/>
        <v>0.19038817005545286</v>
      </c>
      <c r="F7" s="2">
        <f>100*E7</f>
        <v>19.038817005545287</v>
      </c>
      <c r="G7" s="85"/>
    </row>
    <row r="8" spans="1:7">
      <c r="A8" s="95">
        <v>2</v>
      </c>
      <c r="B8" s="52">
        <v>1</v>
      </c>
      <c r="C8" s="2">
        <v>99</v>
      </c>
      <c r="D8" s="2">
        <v>575</v>
      </c>
      <c r="E8" s="2">
        <f t="shared" si="0"/>
        <v>0.17217391304347826</v>
      </c>
      <c r="F8" s="2">
        <f t="shared" si="1"/>
        <v>17.217391304347824</v>
      </c>
      <c r="G8" s="85">
        <f>AVERAGE(F8:F10)</f>
        <v>16.604182051385205</v>
      </c>
    </row>
    <row r="9" spans="1:7">
      <c r="A9" s="95"/>
      <c r="B9" s="52">
        <v>2</v>
      </c>
      <c r="C9" s="2">
        <v>97</v>
      </c>
      <c r="D9" s="2">
        <v>569</v>
      </c>
      <c r="E9" s="2">
        <f t="shared" si="0"/>
        <v>0.17047451669595781</v>
      </c>
      <c r="F9" s="2">
        <f t="shared" si="1"/>
        <v>17.04745166959578</v>
      </c>
      <c r="G9" s="85"/>
    </row>
    <row r="10" spans="1:7">
      <c r="A10" s="95"/>
      <c r="B10" s="52">
        <v>3</v>
      </c>
      <c r="C10" s="2">
        <v>88</v>
      </c>
      <c r="D10" s="2">
        <v>566</v>
      </c>
      <c r="E10" s="2">
        <f t="shared" si="0"/>
        <v>0.15547703180212014</v>
      </c>
      <c r="F10" s="2">
        <f t="shared" si="1"/>
        <v>15.547703180212014</v>
      </c>
      <c r="G10" s="85"/>
    </row>
    <row r="11" spans="1:7">
      <c r="A11" s="95">
        <v>3</v>
      </c>
      <c r="B11" s="52">
        <v>1</v>
      </c>
      <c r="C11" s="2">
        <v>94</v>
      </c>
      <c r="D11" s="2">
        <v>574</v>
      </c>
      <c r="E11" s="2">
        <f t="shared" si="0"/>
        <v>0.16376306620209058</v>
      </c>
      <c r="F11" s="2">
        <f t="shared" si="1"/>
        <v>16.376306620209057</v>
      </c>
      <c r="G11" s="85">
        <f>AVERAGE(F11:F13)</f>
        <v>16.974804481965318</v>
      </c>
    </row>
    <row r="12" spans="1:7">
      <c r="A12" s="95"/>
      <c r="B12" s="52">
        <v>2</v>
      </c>
      <c r="C12" s="2">
        <v>92</v>
      </c>
      <c r="D12" s="2">
        <v>555</v>
      </c>
      <c r="E12" s="2">
        <f t="shared" si="0"/>
        <v>0.16576576576576577</v>
      </c>
      <c r="F12" s="2">
        <f t="shared" si="1"/>
        <v>16.576576576576578</v>
      </c>
      <c r="G12" s="85"/>
    </row>
    <row r="13" spans="1:7">
      <c r="A13" s="95"/>
      <c r="B13" s="52">
        <v>3</v>
      </c>
      <c r="C13" s="2">
        <v>101</v>
      </c>
      <c r="D13" s="2">
        <v>562</v>
      </c>
      <c r="E13" s="2">
        <f t="shared" si="0"/>
        <v>0.17971530249110321</v>
      </c>
      <c r="F13" s="2">
        <f t="shared" si="1"/>
        <v>17.971530249110319</v>
      </c>
      <c r="G13" s="85"/>
    </row>
    <row r="14" spans="1:7">
      <c r="F14" s="2" t="s">
        <v>23</v>
      </c>
      <c r="G14" s="2">
        <f>AVERAGE(G5:G13)</f>
        <v>17.011685059909883</v>
      </c>
    </row>
    <row r="15" spans="1:7">
      <c r="F15" s="2" t="s">
        <v>158</v>
      </c>
      <c r="G15" s="2">
        <f>STDEV(G5:G13)</f>
        <v>0.42713911721443459</v>
      </c>
    </row>
    <row r="17" spans="1:10">
      <c r="A17" s="98" t="s">
        <v>249</v>
      </c>
      <c r="B17" s="98"/>
      <c r="C17" s="98"/>
      <c r="D17" s="98"/>
    </row>
    <row r="18" spans="1:10" ht="16">
      <c r="A18" s="52" t="s">
        <v>236</v>
      </c>
      <c r="B18" s="52" t="s">
        <v>235</v>
      </c>
      <c r="C18" s="2" t="s">
        <v>211</v>
      </c>
      <c r="D18" s="2" t="s">
        <v>164</v>
      </c>
      <c r="F18" s="2" t="s">
        <v>7</v>
      </c>
      <c r="G18" s="2" t="s">
        <v>23</v>
      </c>
      <c r="I18" s="81" t="s">
        <v>290</v>
      </c>
      <c r="J18" s="82"/>
    </row>
    <row r="19" spans="1:10">
      <c r="A19" s="95">
        <v>1</v>
      </c>
      <c r="B19" s="52">
        <v>1</v>
      </c>
      <c r="C19" s="2">
        <v>7</v>
      </c>
      <c r="D19" s="2">
        <v>256</v>
      </c>
      <c r="E19" s="2">
        <f>C19/D19</f>
        <v>2.734375E-2</v>
      </c>
      <c r="F19" s="2">
        <f>100*E19</f>
        <v>2.734375</v>
      </c>
      <c r="G19" s="85">
        <f>AVERAGE(F19:F21)</f>
        <v>3.2464068493842113</v>
      </c>
      <c r="I19" s="83" t="s">
        <v>143</v>
      </c>
      <c r="J19" s="83" t="s">
        <v>144</v>
      </c>
    </row>
    <row r="20" spans="1:10">
      <c r="A20" s="95"/>
      <c r="B20" s="52">
        <v>2</v>
      </c>
      <c r="C20" s="2">
        <v>9</v>
      </c>
      <c r="D20" s="2">
        <v>260</v>
      </c>
      <c r="E20" s="2">
        <f t="shared" ref="E20:E27" si="2">C20/D20</f>
        <v>3.4615384615384617E-2</v>
      </c>
      <c r="F20" s="2">
        <f t="shared" ref="F20:F27" si="3">100*E20</f>
        <v>3.4615384615384617</v>
      </c>
      <c r="G20" s="85"/>
      <c r="I20" s="82">
        <f>FTEST(G19:G27,G5:G13)</f>
        <v>0.81362591425546493</v>
      </c>
      <c r="J20" s="82">
        <f>TTEST(G19:G27,G5:G13,2,2)</f>
        <v>3.9513333050514418E-6</v>
      </c>
    </row>
    <row r="21" spans="1:10">
      <c r="A21" s="95"/>
      <c r="B21" s="52">
        <v>3</v>
      </c>
      <c r="C21" s="2">
        <v>9</v>
      </c>
      <c r="D21" s="2">
        <v>254</v>
      </c>
      <c r="E21" s="2">
        <f t="shared" si="2"/>
        <v>3.5433070866141732E-2</v>
      </c>
      <c r="F21" s="2">
        <f t="shared" si="3"/>
        <v>3.5433070866141732</v>
      </c>
      <c r="G21" s="85"/>
      <c r="I21" s="82"/>
      <c r="J21" s="82"/>
    </row>
    <row r="22" spans="1:10">
      <c r="A22" s="95">
        <v>2</v>
      </c>
      <c r="B22" s="52">
        <v>1</v>
      </c>
      <c r="C22" s="2">
        <v>10</v>
      </c>
      <c r="D22" s="2">
        <v>261</v>
      </c>
      <c r="E22" s="2">
        <f t="shared" si="2"/>
        <v>3.8314176245210725E-2</v>
      </c>
      <c r="F22" s="2">
        <f t="shared" si="3"/>
        <v>3.8314176245210727</v>
      </c>
      <c r="G22" s="85">
        <f>AVERAGE(F22:F24)</f>
        <v>3.080647496735017</v>
      </c>
      <c r="I22" s="82"/>
      <c r="J22" s="82"/>
    </row>
    <row r="23" spans="1:10">
      <c r="A23" s="95"/>
      <c r="B23" s="52">
        <v>2</v>
      </c>
      <c r="C23" s="2">
        <v>8</v>
      </c>
      <c r="D23" s="2">
        <v>238</v>
      </c>
      <c r="E23" s="2">
        <f t="shared" si="2"/>
        <v>3.3613445378151259E-2</v>
      </c>
      <c r="F23" s="2">
        <f t="shared" si="3"/>
        <v>3.3613445378151261</v>
      </c>
      <c r="G23" s="85"/>
      <c r="I23" s="82"/>
      <c r="J23" s="82"/>
    </row>
    <row r="24" spans="1:10">
      <c r="A24" s="95"/>
      <c r="B24" s="52">
        <v>3</v>
      </c>
      <c r="C24" s="2">
        <v>5</v>
      </c>
      <c r="D24" s="2">
        <v>244</v>
      </c>
      <c r="E24" s="2">
        <f t="shared" si="2"/>
        <v>2.0491803278688523E-2</v>
      </c>
      <c r="F24" s="2">
        <f t="shared" si="3"/>
        <v>2.0491803278688523</v>
      </c>
      <c r="G24" s="85"/>
      <c r="I24" s="82"/>
      <c r="J24" s="82"/>
    </row>
    <row r="25" spans="1:10">
      <c r="A25" s="95">
        <v>3</v>
      </c>
      <c r="B25" s="52">
        <v>1</v>
      </c>
      <c r="C25" s="2">
        <v>6</v>
      </c>
      <c r="D25" s="2">
        <v>246</v>
      </c>
      <c r="E25" s="2">
        <f t="shared" si="2"/>
        <v>2.4390243902439025E-2</v>
      </c>
      <c r="F25" s="2">
        <f t="shared" si="3"/>
        <v>2.4390243902439024</v>
      </c>
      <c r="G25" s="85">
        <f>AVERAGE(F25:F27)</f>
        <v>4.0452822329779714</v>
      </c>
      <c r="I25" s="82"/>
      <c r="J25" s="82"/>
    </row>
    <row r="26" spans="1:10">
      <c r="A26" s="95"/>
      <c r="B26" s="52">
        <v>2</v>
      </c>
      <c r="C26" s="2">
        <v>11</v>
      </c>
      <c r="D26" s="2">
        <v>257</v>
      </c>
      <c r="E26" s="2">
        <f t="shared" si="2"/>
        <v>4.2801556420233464E-2</v>
      </c>
      <c r="F26" s="2">
        <f t="shared" si="3"/>
        <v>4.2801556420233462</v>
      </c>
      <c r="G26" s="85"/>
      <c r="I26" s="82"/>
      <c r="J26" s="82"/>
    </row>
    <row r="27" spans="1:10">
      <c r="A27" s="95"/>
      <c r="B27" s="52">
        <v>3</v>
      </c>
      <c r="C27" s="2">
        <v>13</v>
      </c>
      <c r="D27" s="2">
        <v>240</v>
      </c>
      <c r="E27" s="2">
        <f t="shared" si="2"/>
        <v>5.4166666666666669E-2</v>
      </c>
      <c r="F27" s="2">
        <f t="shared" si="3"/>
        <v>5.416666666666667</v>
      </c>
      <c r="G27" s="85"/>
      <c r="I27" s="82"/>
      <c r="J27" s="82"/>
    </row>
    <row r="28" spans="1:10">
      <c r="F28" s="2" t="s">
        <v>23</v>
      </c>
      <c r="G28" s="2">
        <f>AVERAGE(G19:G27)</f>
        <v>3.4574455263657331</v>
      </c>
      <c r="I28" s="82"/>
      <c r="J28" s="82"/>
    </row>
    <row r="29" spans="1:10">
      <c r="F29" s="2" t="s">
        <v>158</v>
      </c>
      <c r="G29" s="2">
        <f>STDEV(G19:G27)</f>
        <v>0.51578390434193888</v>
      </c>
      <c r="I29" s="82"/>
      <c r="J29" s="82"/>
    </row>
    <row r="30" spans="1:10">
      <c r="I30" s="82"/>
      <c r="J30" s="82"/>
    </row>
    <row r="31" spans="1:10">
      <c r="A31" s="98" t="s">
        <v>250</v>
      </c>
      <c r="B31" s="98"/>
      <c r="C31" s="98"/>
      <c r="D31" s="98"/>
      <c r="I31" s="82"/>
      <c r="J31" s="82"/>
    </row>
    <row r="32" spans="1:10" ht="16">
      <c r="A32" s="52" t="s">
        <v>236</v>
      </c>
      <c r="B32" s="52" t="s">
        <v>235</v>
      </c>
      <c r="C32" s="2" t="s">
        <v>211</v>
      </c>
      <c r="D32" s="2" t="s">
        <v>164</v>
      </c>
      <c r="F32" s="2" t="s">
        <v>7</v>
      </c>
      <c r="G32" s="2" t="s">
        <v>23</v>
      </c>
      <c r="I32" s="81" t="s">
        <v>324</v>
      </c>
      <c r="J32" s="82"/>
    </row>
    <row r="33" spans="1:10">
      <c r="A33" s="95">
        <v>1</v>
      </c>
      <c r="B33" s="52">
        <v>1</v>
      </c>
      <c r="C33" s="2">
        <v>2</v>
      </c>
      <c r="D33" s="2">
        <v>350</v>
      </c>
      <c r="E33" s="2">
        <f>C33/D33</f>
        <v>5.7142857142857143E-3</v>
      </c>
      <c r="F33" s="2">
        <f>100*E33</f>
        <v>0.5714285714285714</v>
      </c>
      <c r="G33" s="85">
        <f>AVERAGE(F33:F35)</f>
        <v>0.8548434402092937</v>
      </c>
      <c r="I33" s="83" t="s">
        <v>143</v>
      </c>
      <c r="J33" s="83" t="s">
        <v>144</v>
      </c>
    </row>
    <row r="34" spans="1:10">
      <c r="A34" s="95"/>
      <c r="B34" s="52">
        <v>2</v>
      </c>
      <c r="C34" s="2">
        <v>3</v>
      </c>
      <c r="D34" s="2">
        <v>330</v>
      </c>
      <c r="E34" s="2">
        <f t="shared" ref="E34:E41" si="4">C34/D34</f>
        <v>9.0909090909090905E-3</v>
      </c>
      <c r="F34" s="2">
        <f t="shared" ref="F34:F41" si="5">100*E34</f>
        <v>0.90909090909090906</v>
      </c>
      <c r="G34" s="85"/>
      <c r="I34" s="82">
        <f>FTEST(G33:G41,G5:G13)</f>
        <v>0.18297056562108643</v>
      </c>
      <c r="J34" s="82">
        <f>TTEST(G33:G41,G5:G13,2,2)</f>
        <v>4.0873167914002178E-7</v>
      </c>
    </row>
    <row r="35" spans="1:10">
      <c r="A35" s="95"/>
      <c r="B35" s="52">
        <v>3</v>
      </c>
      <c r="C35" s="2">
        <v>4</v>
      </c>
      <c r="D35" s="2">
        <v>369</v>
      </c>
      <c r="E35" s="2">
        <f t="shared" si="4"/>
        <v>1.0840108401084011E-2</v>
      </c>
      <c r="F35" s="2">
        <f t="shared" si="5"/>
        <v>1.084010840108401</v>
      </c>
      <c r="G35" s="85"/>
      <c r="I35" s="82"/>
      <c r="J35" s="82"/>
    </row>
    <row r="36" spans="1:10">
      <c r="A36" s="95">
        <v>2</v>
      </c>
      <c r="B36" s="52">
        <v>1</v>
      </c>
      <c r="C36" s="2">
        <v>2</v>
      </c>
      <c r="D36" s="2">
        <v>371</v>
      </c>
      <c r="E36" s="2">
        <f t="shared" si="4"/>
        <v>5.3908355795148251E-3</v>
      </c>
      <c r="F36" s="2">
        <f t="shared" si="5"/>
        <v>0.53908355795148255</v>
      </c>
      <c r="G36" s="85">
        <f>AVERAGE(F36:F38)</f>
        <v>1.036977742112543</v>
      </c>
      <c r="I36" s="82"/>
      <c r="J36" s="82"/>
    </row>
    <row r="37" spans="1:10">
      <c r="A37" s="95"/>
      <c r="B37" s="52">
        <v>2</v>
      </c>
      <c r="C37" s="2">
        <v>4</v>
      </c>
      <c r="D37" s="2">
        <v>345</v>
      </c>
      <c r="E37" s="2">
        <f t="shared" si="4"/>
        <v>1.1594202898550725E-2</v>
      </c>
      <c r="F37" s="2">
        <f t="shared" si="5"/>
        <v>1.1594202898550725</v>
      </c>
      <c r="G37" s="85"/>
      <c r="I37" s="82"/>
      <c r="J37" s="82"/>
    </row>
    <row r="38" spans="1:10">
      <c r="A38" s="95"/>
      <c r="B38" s="52">
        <v>3</v>
      </c>
      <c r="C38" s="2">
        <v>5</v>
      </c>
      <c r="D38" s="2">
        <v>354</v>
      </c>
      <c r="E38" s="2">
        <f t="shared" si="4"/>
        <v>1.4124293785310734E-2</v>
      </c>
      <c r="F38" s="2">
        <f t="shared" si="5"/>
        <v>1.4124293785310735</v>
      </c>
      <c r="G38" s="85"/>
      <c r="I38" s="82"/>
      <c r="J38" s="82"/>
    </row>
    <row r="39" spans="1:10">
      <c r="A39" s="95">
        <v>3</v>
      </c>
      <c r="B39" s="52">
        <v>1</v>
      </c>
      <c r="C39" s="2">
        <v>3</v>
      </c>
      <c r="D39" s="2">
        <v>352</v>
      </c>
      <c r="E39" s="2">
        <f t="shared" si="4"/>
        <v>8.5227272727272721E-3</v>
      </c>
      <c r="F39" s="2">
        <f t="shared" si="5"/>
        <v>0.85227272727272718</v>
      </c>
      <c r="G39" s="85">
        <f>AVERAGE(F39:F41)</f>
        <v>1.1197970923906753</v>
      </c>
      <c r="I39" s="82"/>
      <c r="J39" s="82"/>
    </row>
    <row r="40" spans="1:10">
      <c r="A40" s="95"/>
      <c r="B40" s="52">
        <v>2</v>
      </c>
      <c r="C40" s="2">
        <v>3</v>
      </c>
      <c r="D40" s="2">
        <v>363</v>
      </c>
      <c r="E40" s="2">
        <f t="shared" si="4"/>
        <v>8.2644628099173556E-3</v>
      </c>
      <c r="F40" s="2">
        <f t="shared" si="5"/>
        <v>0.82644628099173556</v>
      </c>
      <c r="G40" s="85"/>
      <c r="I40" s="82"/>
      <c r="J40" s="82"/>
    </row>
    <row r="41" spans="1:10">
      <c r="A41" s="95"/>
      <c r="B41" s="52">
        <v>3</v>
      </c>
      <c r="C41" s="2">
        <v>6</v>
      </c>
      <c r="D41" s="2">
        <v>357</v>
      </c>
      <c r="E41" s="2">
        <f t="shared" si="4"/>
        <v>1.680672268907563E-2</v>
      </c>
      <c r="F41" s="2">
        <f t="shared" si="5"/>
        <v>1.680672268907563</v>
      </c>
      <c r="G41" s="85"/>
      <c r="I41" s="82"/>
      <c r="J41" s="82"/>
    </row>
    <row r="42" spans="1:10">
      <c r="F42" s="2" t="s">
        <v>23</v>
      </c>
      <c r="G42" s="2">
        <f>AVERAGE(G33:G41)</f>
        <v>1.003872758237504</v>
      </c>
      <c r="I42" s="82"/>
      <c r="J42" s="82"/>
    </row>
    <row r="43" spans="1:10">
      <c r="F43" s="2" t="s">
        <v>158</v>
      </c>
      <c r="G43" s="2">
        <f>STDEV(G33:G41)</f>
        <v>0.13554358863143745</v>
      </c>
      <c r="I43" s="82"/>
      <c r="J43" s="82"/>
    </row>
    <row r="44" spans="1:10">
      <c r="I44" s="82"/>
      <c r="J44" s="82"/>
    </row>
    <row r="45" spans="1:10">
      <c r="A45" s="98" t="s">
        <v>251</v>
      </c>
      <c r="B45" s="98"/>
      <c r="C45" s="98"/>
      <c r="D45" s="98"/>
      <c r="I45" s="82"/>
      <c r="J45" s="82"/>
    </row>
    <row r="46" spans="1:10">
      <c r="A46" s="52" t="s">
        <v>236</v>
      </c>
      <c r="B46" s="52" t="s">
        <v>235</v>
      </c>
      <c r="C46" s="2" t="s">
        <v>211</v>
      </c>
      <c r="D46" s="2" t="s">
        <v>164</v>
      </c>
      <c r="F46" s="2" t="s">
        <v>7</v>
      </c>
      <c r="G46" s="2" t="s">
        <v>23</v>
      </c>
      <c r="I46" s="81"/>
      <c r="J46" s="82"/>
    </row>
    <row r="47" spans="1:10">
      <c r="A47" s="95">
        <v>1</v>
      </c>
      <c r="B47" s="52">
        <v>1</v>
      </c>
      <c r="C47" s="2">
        <v>125</v>
      </c>
      <c r="D47" s="2">
        <v>682</v>
      </c>
      <c r="E47" s="2">
        <f>C47/D47</f>
        <v>0.18328445747800587</v>
      </c>
      <c r="F47" s="2">
        <f>100*E47</f>
        <v>18.328445747800586</v>
      </c>
      <c r="G47" s="85">
        <f>AVERAGE(F47:F49)</f>
        <v>17.929783207181732</v>
      </c>
      <c r="I47" s="83"/>
      <c r="J47" s="83"/>
    </row>
    <row r="48" spans="1:10">
      <c r="A48" s="95"/>
      <c r="B48" s="52">
        <v>2</v>
      </c>
      <c r="C48" s="2">
        <v>113</v>
      </c>
      <c r="D48" s="2">
        <v>656</v>
      </c>
      <c r="E48" s="2">
        <f t="shared" ref="E48:E55" si="6">C48/D48</f>
        <v>0.1722560975609756</v>
      </c>
      <c r="F48" s="2">
        <f t="shared" ref="F48:F55" si="7">100*E48</f>
        <v>17.225609756097558</v>
      </c>
      <c r="G48" s="85"/>
      <c r="I48" s="82"/>
      <c r="J48" s="82"/>
    </row>
    <row r="49" spans="1:10">
      <c r="A49" s="95"/>
      <c r="B49" s="52">
        <v>3</v>
      </c>
      <c r="C49" s="2">
        <v>124</v>
      </c>
      <c r="D49" s="2">
        <v>680</v>
      </c>
      <c r="E49" s="2">
        <f t="shared" si="6"/>
        <v>0.18235294117647058</v>
      </c>
      <c r="F49" s="2">
        <f t="shared" si="7"/>
        <v>18.235294117647058</v>
      </c>
      <c r="G49" s="85"/>
      <c r="I49" s="82"/>
      <c r="J49" s="82"/>
    </row>
    <row r="50" spans="1:10">
      <c r="A50" s="95">
        <v>2</v>
      </c>
      <c r="B50" s="52">
        <v>1</v>
      </c>
      <c r="C50" s="2">
        <v>120</v>
      </c>
      <c r="D50" s="2">
        <v>667</v>
      </c>
      <c r="E50" s="2">
        <f t="shared" si="6"/>
        <v>0.17991004497751126</v>
      </c>
      <c r="F50" s="2">
        <f t="shared" si="7"/>
        <v>17.991004497751124</v>
      </c>
      <c r="G50" s="85">
        <f>AVERAGE(F50:F52)</f>
        <v>18.219914733587128</v>
      </c>
      <c r="I50" s="82"/>
      <c r="J50" s="82"/>
    </row>
    <row r="51" spans="1:10">
      <c r="A51" s="95"/>
      <c r="B51" s="52">
        <v>2</v>
      </c>
      <c r="C51" s="2">
        <v>115</v>
      </c>
      <c r="D51" s="2">
        <v>685</v>
      </c>
      <c r="E51" s="2">
        <f t="shared" si="6"/>
        <v>0.16788321167883211</v>
      </c>
      <c r="F51" s="2">
        <f t="shared" si="7"/>
        <v>16.788321167883211</v>
      </c>
      <c r="G51" s="85"/>
      <c r="I51" s="82"/>
      <c r="J51" s="82"/>
    </row>
    <row r="52" spans="1:10">
      <c r="A52" s="95"/>
      <c r="B52" s="52">
        <v>3</v>
      </c>
      <c r="C52" s="2">
        <v>133</v>
      </c>
      <c r="D52" s="2">
        <v>669</v>
      </c>
      <c r="E52" s="2">
        <f t="shared" si="6"/>
        <v>0.19880418535127056</v>
      </c>
      <c r="F52" s="2">
        <f t="shared" si="7"/>
        <v>19.880418535127056</v>
      </c>
      <c r="G52" s="85"/>
      <c r="I52" s="82"/>
      <c r="J52" s="82"/>
    </row>
    <row r="53" spans="1:10">
      <c r="A53" s="95">
        <v>3</v>
      </c>
      <c r="B53" s="52">
        <v>1</v>
      </c>
      <c r="C53" s="2">
        <v>126</v>
      </c>
      <c r="D53" s="2">
        <v>666</v>
      </c>
      <c r="E53" s="2">
        <f t="shared" si="6"/>
        <v>0.1891891891891892</v>
      </c>
      <c r="F53" s="2">
        <f t="shared" si="7"/>
        <v>18.918918918918919</v>
      </c>
      <c r="G53" s="85">
        <f>AVERAGE(F53:F55)</f>
        <v>19.290866907049793</v>
      </c>
      <c r="I53" s="82"/>
      <c r="J53" s="82"/>
    </row>
    <row r="54" spans="1:10">
      <c r="A54" s="95"/>
      <c r="B54" s="52">
        <v>2</v>
      </c>
      <c r="C54" s="2">
        <v>130</v>
      </c>
      <c r="D54" s="2">
        <v>654</v>
      </c>
      <c r="E54" s="2">
        <f t="shared" si="6"/>
        <v>0.19877675840978593</v>
      </c>
      <c r="F54" s="2">
        <f t="shared" si="7"/>
        <v>19.877675840978593</v>
      </c>
      <c r="G54" s="85"/>
      <c r="I54" s="82"/>
      <c r="J54" s="82"/>
    </row>
    <row r="55" spans="1:10">
      <c r="A55" s="95"/>
      <c r="B55" s="52">
        <v>3</v>
      </c>
      <c r="C55" s="2">
        <v>128</v>
      </c>
      <c r="D55" s="2">
        <v>671</v>
      </c>
      <c r="E55" s="2">
        <f t="shared" si="6"/>
        <v>0.19076005961251863</v>
      </c>
      <c r="F55" s="2">
        <f t="shared" si="7"/>
        <v>19.076005961251862</v>
      </c>
      <c r="G55" s="85"/>
      <c r="I55" s="82"/>
      <c r="J55" s="82"/>
    </row>
    <row r="56" spans="1:10">
      <c r="F56" s="2" t="s">
        <v>23</v>
      </c>
      <c r="G56" s="2">
        <f>AVERAGE(G47:G55)</f>
        <v>18.480188282606218</v>
      </c>
      <c r="I56" s="82"/>
      <c r="J56" s="82"/>
    </row>
    <row r="57" spans="1:10">
      <c r="F57" s="2" t="s">
        <v>158</v>
      </c>
      <c r="G57" s="2">
        <f>STDEV(G47:G55)</f>
        <v>0.71689884206272569</v>
      </c>
      <c r="I57" s="82"/>
      <c r="J57" s="82"/>
    </row>
    <row r="58" spans="1:10">
      <c r="I58" s="82"/>
      <c r="J58" s="82"/>
    </row>
    <row r="59" spans="1:10">
      <c r="A59" s="98" t="s">
        <v>252</v>
      </c>
      <c r="B59" s="98"/>
      <c r="C59" s="98"/>
      <c r="D59" s="98"/>
      <c r="I59" s="82"/>
      <c r="J59" s="82"/>
    </row>
    <row r="60" spans="1:10" ht="16">
      <c r="A60" s="52" t="s">
        <v>236</v>
      </c>
      <c r="B60" s="52" t="s">
        <v>235</v>
      </c>
      <c r="C60" s="2" t="s">
        <v>211</v>
      </c>
      <c r="D60" s="2" t="s">
        <v>164</v>
      </c>
      <c r="F60" s="2" t="s">
        <v>7</v>
      </c>
      <c r="G60" s="2" t="s">
        <v>23</v>
      </c>
      <c r="I60" s="81" t="s">
        <v>291</v>
      </c>
      <c r="J60" s="82"/>
    </row>
    <row r="61" spans="1:10">
      <c r="A61" s="95">
        <v>1</v>
      </c>
      <c r="B61" s="52">
        <v>1</v>
      </c>
      <c r="C61" s="2">
        <v>7</v>
      </c>
      <c r="D61" s="2">
        <v>159</v>
      </c>
      <c r="E61" s="2">
        <f>C61/D61</f>
        <v>4.40251572327044E-2</v>
      </c>
      <c r="F61" s="2">
        <f>100*E61</f>
        <v>4.4025157232704402</v>
      </c>
      <c r="G61" s="85">
        <f>AVERAGE(F61:F63)</f>
        <v>4.942001759064925</v>
      </c>
      <c r="I61" s="83" t="s">
        <v>143</v>
      </c>
      <c r="J61" s="83" t="s">
        <v>144</v>
      </c>
    </row>
    <row r="62" spans="1:10">
      <c r="A62" s="95"/>
      <c r="B62" s="52">
        <v>2</v>
      </c>
      <c r="C62" s="2">
        <v>8</v>
      </c>
      <c r="D62" s="2">
        <v>161</v>
      </c>
      <c r="E62" s="2">
        <f t="shared" ref="E62:E69" si="8">C62/D62</f>
        <v>4.9689440993788817E-2</v>
      </c>
      <c r="F62" s="2">
        <f t="shared" ref="F62:F69" si="9">100*E62</f>
        <v>4.9689440993788816</v>
      </c>
      <c r="G62" s="85"/>
      <c r="I62" s="82">
        <f>FTEST(G61:G69,G47:G55)</f>
        <v>0.61700859781228301</v>
      </c>
      <c r="J62" s="82">
        <f>TTEST(G61:G69,G47:G55,2,2)</f>
        <v>7.6188729153970611E-5</v>
      </c>
    </row>
    <row r="63" spans="1:10">
      <c r="A63" s="95"/>
      <c r="B63" s="52">
        <v>3</v>
      </c>
      <c r="C63" s="2">
        <v>9</v>
      </c>
      <c r="D63" s="2">
        <v>165</v>
      </c>
      <c r="E63" s="2">
        <f t="shared" si="8"/>
        <v>5.4545454545454543E-2</v>
      </c>
      <c r="F63" s="2">
        <f t="shared" si="9"/>
        <v>5.4545454545454541</v>
      </c>
      <c r="G63" s="85"/>
      <c r="I63" s="82"/>
      <c r="J63" s="82"/>
    </row>
    <row r="64" spans="1:10">
      <c r="A64" s="95">
        <v>2</v>
      </c>
      <c r="B64" s="52">
        <v>1</v>
      </c>
      <c r="C64" s="2">
        <v>11</v>
      </c>
      <c r="D64" s="2">
        <v>180</v>
      </c>
      <c r="E64" s="2">
        <f t="shared" si="8"/>
        <v>6.1111111111111109E-2</v>
      </c>
      <c r="F64" s="2">
        <f t="shared" si="9"/>
        <v>6.1111111111111107</v>
      </c>
      <c r="G64" s="85">
        <f>AVERAGE(F64:F66)</f>
        <v>6.1931717300844822</v>
      </c>
      <c r="I64" s="82"/>
      <c r="J64" s="82"/>
    </row>
    <row r="65" spans="1:10">
      <c r="A65" s="95"/>
      <c r="B65" s="52">
        <v>2</v>
      </c>
      <c r="C65" s="2">
        <v>13</v>
      </c>
      <c r="D65" s="2">
        <v>154</v>
      </c>
      <c r="E65" s="2">
        <f t="shared" si="8"/>
        <v>8.4415584415584416E-2</v>
      </c>
      <c r="F65" s="2">
        <f t="shared" si="9"/>
        <v>8.4415584415584419</v>
      </c>
      <c r="G65" s="85"/>
      <c r="I65" s="82"/>
      <c r="J65" s="82"/>
    </row>
    <row r="66" spans="1:10">
      <c r="A66" s="95"/>
      <c r="B66" s="52">
        <v>3</v>
      </c>
      <c r="C66" s="2">
        <v>6</v>
      </c>
      <c r="D66" s="2">
        <v>149</v>
      </c>
      <c r="E66" s="2">
        <f t="shared" si="8"/>
        <v>4.0268456375838924E-2</v>
      </c>
      <c r="F66" s="2">
        <f t="shared" si="9"/>
        <v>4.0268456375838921</v>
      </c>
      <c r="G66" s="85"/>
      <c r="I66" s="82"/>
      <c r="J66" s="82"/>
    </row>
    <row r="67" spans="1:10">
      <c r="A67" s="95">
        <v>3</v>
      </c>
      <c r="B67" s="52">
        <v>1</v>
      </c>
      <c r="C67" s="2">
        <v>8</v>
      </c>
      <c r="D67" s="2">
        <v>153</v>
      </c>
      <c r="E67" s="2">
        <f t="shared" si="8"/>
        <v>5.2287581699346407E-2</v>
      </c>
      <c r="F67" s="2">
        <f t="shared" si="9"/>
        <v>5.2287581699346406</v>
      </c>
      <c r="G67" s="85">
        <f>AVERAGE(F67:F69)</f>
        <v>7.0781704001829944</v>
      </c>
      <c r="I67" s="82"/>
      <c r="J67" s="82"/>
    </row>
    <row r="68" spans="1:10">
      <c r="A68" s="95"/>
      <c r="B68" s="52">
        <v>2</v>
      </c>
      <c r="C68" s="2">
        <v>10</v>
      </c>
      <c r="D68" s="2">
        <v>155</v>
      </c>
      <c r="E68" s="2">
        <f t="shared" si="8"/>
        <v>6.4516129032258063E-2</v>
      </c>
      <c r="F68" s="2">
        <f t="shared" si="9"/>
        <v>6.4516129032258061</v>
      </c>
      <c r="G68" s="85"/>
      <c r="I68" s="82"/>
      <c r="J68" s="82"/>
    </row>
    <row r="69" spans="1:10">
      <c r="A69" s="95"/>
      <c r="B69" s="52">
        <v>3</v>
      </c>
      <c r="C69" s="2">
        <v>15</v>
      </c>
      <c r="D69" s="2">
        <v>157</v>
      </c>
      <c r="E69" s="2">
        <f t="shared" si="8"/>
        <v>9.5541401273885357E-2</v>
      </c>
      <c r="F69" s="2">
        <f t="shared" si="9"/>
        <v>9.5541401273885356</v>
      </c>
      <c r="G69" s="85"/>
      <c r="I69" s="82"/>
      <c r="J69" s="82"/>
    </row>
    <row r="70" spans="1:10">
      <c r="F70" s="2" t="s">
        <v>23</v>
      </c>
      <c r="G70" s="2">
        <f>AVERAGE(G61:G69)</f>
        <v>6.0711146297774663</v>
      </c>
      <c r="I70" s="82"/>
      <c r="J70" s="82"/>
    </row>
    <row r="71" spans="1:10">
      <c r="F71" s="2" t="s">
        <v>158</v>
      </c>
      <c r="G71" s="2">
        <f>STDEV(G61:G69)</f>
        <v>1.0733021790835884</v>
      </c>
      <c r="I71" s="82"/>
      <c r="J71" s="82"/>
    </row>
    <row r="72" spans="1:10">
      <c r="I72" s="82"/>
      <c r="J72" s="82"/>
    </row>
    <row r="73" spans="1:10">
      <c r="A73" s="98" t="s">
        <v>253</v>
      </c>
      <c r="B73" s="98"/>
      <c r="C73" s="98"/>
      <c r="D73" s="98"/>
      <c r="I73" s="82"/>
      <c r="J73" s="82"/>
    </row>
    <row r="74" spans="1:10" ht="16">
      <c r="A74" s="52" t="s">
        <v>236</v>
      </c>
      <c r="B74" s="52" t="s">
        <v>235</v>
      </c>
      <c r="C74" s="2" t="s">
        <v>211</v>
      </c>
      <c r="D74" s="2" t="s">
        <v>164</v>
      </c>
      <c r="F74" s="2" t="s">
        <v>7</v>
      </c>
      <c r="G74" s="2" t="s">
        <v>23</v>
      </c>
      <c r="I74" s="81" t="s">
        <v>292</v>
      </c>
      <c r="J74" s="82"/>
    </row>
    <row r="75" spans="1:10">
      <c r="A75" s="95">
        <v>1</v>
      </c>
      <c r="B75" s="52">
        <v>1</v>
      </c>
      <c r="C75" s="2">
        <v>1</v>
      </c>
      <c r="D75" s="2">
        <v>344</v>
      </c>
      <c r="E75" s="2">
        <f>C75/D75</f>
        <v>2.9069767441860465E-3</v>
      </c>
      <c r="F75" s="2">
        <f>100*E75</f>
        <v>0.29069767441860467</v>
      </c>
      <c r="G75" s="85">
        <f>AVERAGE(F75:F77)</f>
        <v>0.28957745216650982</v>
      </c>
      <c r="I75" s="83" t="s">
        <v>143</v>
      </c>
      <c r="J75" s="83" t="s">
        <v>144</v>
      </c>
    </row>
    <row r="76" spans="1:10">
      <c r="A76" s="95"/>
      <c r="B76" s="52">
        <v>2</v>
      </c>
      <c r="C76" s="2">
        <v>2</v>
      </c>
      <c r="D76" s="2">
        <v>346</v>
      </c>
      <c r="E76" s="2">
        <f t="shared" ref="E76:E83" si="10">C76/D76</f>
        <v>5.7803468208092483E-3</v>
      </c>
      <c r="F76" s="2">
        <f t="shared" ref="F76:F83" si="11">100*E76</f>
        <v>0.57803468208092479</v>
      </c>
      <c r="G76" s="85"/>
      <c r="I76" s="82">
        <f>FTEST(G75:G83,G47:G55)</f>
        <v>0.18803753651796923</v>
      </c>
      <c r="J76" s="82">
        <f>TTEST(G75:G83,G47:G55,2,2)</f>
        <v>2.0613300706623993E-6</v>
      </c>
    </row>
    <row r="77" spans="1:10">
      <c r="A77" s="95"/>
      <c r="B77" s="52">
        <v>3</v>
      </c>
      <c r="C77" s="2">
        <v>0</v>
      </c>
      <c r="D77" s="2">
        <v>333</v>
      </c>
      <c r="E77" s="2">
        <f t="shared" si="10"/>
        <v>0</v>
      </c>
      <c r="F77" s="2">
        <f t="shared" si="11"/>
        <v>0</v>
      </c>
      <c r="G77" s="85"/>
    </row>
    <row r="78" spans="1:10">
      <c r="A78" s="95">
        <v>2</v>
      </c>
      <c r="B78" s="52">
        <v>1</v>
      </c>
      <c r="C78" s="2">
        <v>2</v>
      </c>
      <c r="D78" s="2">
        <v>342</v>
      </c>
      <c r="E78" s="2">
        <f t="shared" si="10"/>
        <v>5.8479532163742687E-3</v>
      </c>
      <c r="F78" s="2">
        <f t="shared" si="11"/>
        <v>0.58479532163742687</v>
      </c>
      <c r="G78" s="85">
        <f>AVERAGE(F78:F80)</f>
        <v>0.74723593808132349</v>
      </c>
    </row>
    <row r="79" spans="1:10">
      <c r="A79" s="95"/>
      <c r="B79" s="52">
        <v>2</v>
      </c>
      <c r="C79" s="2">
        <v>1</v>
      </c>
      <c r="D79" s="2">
        <v>353</v>
      </c>
      <c r="E79" s="2">
        <f t="shared" si="10"/>
        <v>2.8328611898016999E-3</v>
      </c>
      <c r="F79" s="2">
        <f t="shared" si="11"/>
        <v>0.28328611898016998</v>
      </c>
      <c r="G79" s="85"/>
    </row>
    <row r="80" spans="1:10">
      <c r="A80" s="95"/>
      <c r="B80" s="52">
        <v>3</v>
      </c>
      <c r="C80" s="2">
        <v>5</v>
      </c>
      <c r="D80" s="2">
        <v>364</v>
      </c>
      <c r="E80" s="2">
        <f t="shared" si="10"/>
        <v>1.3736263736263736E-2</v>
      </c>
      <c r="F80" s="2">
        <f t="shared" si="11"/>
        <v>1.3736263736263736</v>
      </c>
      <c r="G80" s="85"/>
    </row>
    <row r="81" spans="1:7">
      <c r="A81" s="95">
        <v>3</v>
      </c>
      <c r="B81" s="52">
        <v>1</v>
      </c>
      <c r="C81" s="2">
        <v>2</v>
      </c>
      <c r="D81" s="2">
        <v>346</v>
      </c>
      <c r="E81" s="2">
        <f t="shared" si="10"/>
        <v>5.7803468208092483E-3</v>
      </c>
      <c r="F81" s="2">
        <f t="shared" si="11"/>
        <v>0.57803468208092479</v>
      </c>
      <c r="G81" s="85">
        <f>AVERAGE(F81:F83)</f>
        <v>0.57240758389165314</v>
      </c>
    </row>
    <row r="82" spans="1:7">
      <c r="A82" s="95"/>
      <c r="B82" s="52">
        <v>2</v>
      </c>
      <c r="C82" s="2">
        <v>3</v>
      </c>
      <c r="D82" s="2">
        <v>355</v>
      </c>
      <c r="E82" s="2">
        <f t="shared" si="10"/>
        <v>8.4507042253521118E-3</v>
      </c>
      <c r="F82" s="2">
        <f t="shared" si="11"/>
        <v>0.84507042253521114</v>
      </c>
      <c r="G82" s="85"/>
    </row>
    <row r="83" spans="1:7">
      <c r="A83" s="95"/>
      <c r="B83" s="52">
        <v>3</v>
      </c>
      <c r="C83" s="2">
        <v>1</v>
      </c>
      <c r="D83" s="2">
        <v>340</v>
      </c>
      <c r="E83" s="2">
        <f t="shared" si="10"/>
        <v>2.9411764705882353E-3</v>
      </c>
      <c r="F83" s="2">
        <f t="shared" si="11"/>
        <v>0.29411764705882354</v>
      </c>
      <c r="G83" s="85"/>
    </row>
    <row r="84" spans="1:7">
      <c r="F84" s="2" t="s">
        <v>23</v>
      </c>
      <c r="G84" s="2">
        <f>AVERAGE(G75:G83)</f>
        <v>0.53640699137982883</v>
      </c>
    </row>
    <row r="85" spans="1:7">
      <c r="F85" s="2" t="s">
        <v>158</v>
      </c>
      <c r="G85" s="2">
        <f>STDEV(G75:G83)</f>
        <v>0.23094340091970961</v>
      </c>
    </row>
  </sheetData>
  <mergeCells count="42">
    <mergeCell ref="A73:D73"/>
    <mergeCell ref="A59:D59"/>
    <mergeCell ref="A45:D45"/>
    <mergeCell ref="A31:D31"/>
    <mergeCell ref="A47:A49"/>
    <mergeCell ref="A39:A41"/>
    <mergeCell ref="A17:D17"/>
    <mergeCell ref="A3:D3"/>
    <mergeCell ref="A5:A7"/>
    <mergeCell ref="A8:A10"/>
    <mergeCell ref="A11:A13"/>
    <mergeCell ref="A19:A21"/>
    <mergeCell ref="A22:A24"/>
    <mergeCell ref="A25:A27"/>
    <mergeCell ref="A33:A35"/>
    <mergeCell ref="A36:A38"/>
    <mergeCell ref="G61:G63"/>
    <mergeCell ref="G64:G66"/>
    <mergeCell ref="G67:G69"/>
    <mergeCell ref="A50:A52"/>
    <mergeCell ref="A53:A55"/>
    <mergeCell ref="A61:A63"/>
    <mergeCell ref="A64:A66"/>
    <mergeCell ref="A67:A69"/>
    <mergeCell ref="A78:A80"/>
    <mergeCell ref="A81:A83"/>
    <mergeCell ref="G75:G77"/>
    <mergeCell ref="G78:G80"/>
    <mergeCell ref="G81:G83"/>
    <mergeCell ref="A75:A77"/>
    <mergeCell ref="G47:G49"/>
    <mergeCell ref="G50:G52"/>
    <mergeCell ref="G53:G55"/>
    <mergeCell ref="G33:G35"/>
    <mergeCell ref="G36:G38"/>
    <mergeCell ref="G39:G41"/>
    <mergeCell ref="G19:G21"/>
    <mergeCell ref="G22:G24"/>
    <mergeCell ref="G25:G27"/>
    <mergeCell ref="G5:G7"/>
    <mergeCell ref="G8:G10"/>
    <mergeCell ref="G11:G13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150" zoomScaleNormal="150" zoomScalePageLayoutView="150" workbookViewId="0"/>
  </sheetViews>
  <sheetFormatPr baseColWidth="10" defaultColWidth="8.83203125" defaultRowHeight="15" x14ac:dyDescent="0"/>
  <cols>
    <col min="2" max="2" width="15" customWidth="1"/>
    <col min="10" max="10" width="12.1640625" bestFit="1" customWidth="1"/>
  </cols>
  <sheetData>
    <row r="1" spans="1:13">
      <c r="A1" s="47" t="s">
        <v>282</v>
      </c>
      <c r="B1" s="2"/>
      <c r="C1" s="2"/>
      <c r="D1" s="2"/>
      <c r="E1" s="2"/>
      <c r="F1" s="2"/>
      <c r="G1" s="2"/>
      <c r="H1" s="2"/>
      <c r="I1" s="2"/>
      <c r="J1" s="2"/>
    </row>
    <row r="2" spans="1:13">
      <c r="A2" s="7" t="s">
        <v>183</v>
      </c>
      <c r="B2" s="7"/>
      <c r="C2" s="7"/>
      <c r="D2" s="7"/>
      <c r="E2" s="7"/>
      <c r="F2" s="7"/>
      <c r="G2" s="7"/>
      <c r="H2" s="7"/>
      <c r="I2" s="7"/>
      <c r="J2" s="7"/>
      <c r="L2" s="20"/>
      <c r="M2" s="21"/>
    </row>
    <row r="3" spans="1:13">
      <c r="A3" s="92" t="s">
        <v>121</v>
      </c>
      <c r="B3" s="92"/>
      <c r="C3" s="92"/>
      <c r="D3" s="92"/>
      <c r="E3" s="92"/>
      <c r="F3" s="92"/>
      <c r="G3" s="92"/>
      <c r="H3" s="92"/>
      <c r="I3" s="7"/>
      <c r="J3" s="7"/>
      <c r="K3" s="1"/>
      <c r="L3" s="38"/>
      <c r="M3" s="38"/>
    </row>
    <row r="4" spans="1:13">
      <c r="A4" s="89" t="s">
        <v>118</v>
      </c>
      <c r="B4" s="89"/>
      <c r="C4" s="57" t="s">
        <v>122</v>
      </c>
      <c r="D4" s="57" t="s">
        <v>123</v>
      </c>
      <c r="E4" s="57" t="s">
        <v>124</v>
      </c>
      <c r="F4" s="57" t="s">
        <v>125</v>
      </c>
      <c r="G4" s="58" t="s">
        <v>119</v>
      </c>
      <c r="H4" s="58" t="s">
        <v>120</v>
      </c>
      <c r="I4" s="7"/>
      <c r="J4" s="2"/>
      <c r="K4" s="1"/>
      <c r="L4" s="37"/>
      <c r="M4" s="37"/>
    </row>
    <row r="5" spans="1:13">
      <c r="A5" s="89" t="s">
        <v>3</v>
      </c>
      <c r="B5" s="7" t="s">
        <v>116</v>
      </c>
      <c r="C5" s="17">
        <v>280</v>
      </c>
      <c r="D5" s="17">
        <v>275</v>
      </c>
      <c r="E5" s="17">
        <v>301</v>
      </c>
      <c r="F5" s="17">
        <v>332</v>
      </c>
      <c r="G5" s="18">
        <f>AVERAGE(C5:F5)</f>
        <v>297</v>
      </c>
      <c r="H5" s="18">
        <f>STDEV(C5:F5)</f>
        <v>25.910100990411699</v>
      </c>
      <c r="I5" s="2"/>
      <c r="J5" s="17"/>
      <c r="K5" s="1"/>
      <c r="L5" s="39"/>
      <c r="M5" s="39"/>
    </row>
    <row r="6" spans="1:13">
      <c r="A6" s="89"/>
      <c r="B6" s="7" t="s">
        <v>195</v>
      </c>
      <c r="C6" s="17">
        <v>143</v>
      </c>
      <c r="D6" s="17">
        <v>138</v>
      </c>
      <c r="E6" s="17">
        <v>152</v>
      </c>
      <c r="F6" s="17">
        <v>135</v>
      </c>
      <c r="G6" s="18">
        <f t="shared" ref="G6:G10" si="0">AVERAGE(C6:F6)</f>
        <v>142</v>
      </c>
      <c r="H6" s="18">
        <f t="shared" ref="H6:H10" si="1">STDEV(C6:F6)</f>
        <v>7.4386378681404661</v>
      </c>
      <c r="I6" s="2"/>
      <c r="J6" s="17"/>
      <c r="K6" s="1"/>
      <c r="L6" s="27"/>
      <c r="M6" s="7"/>
    </row>
    <row r="7" spans="1:13">
      <c r="A7" s="89"/>
      <c r="B7" s="7" t="s">
        <v>196</v>
      </c>
      <c r="C7" s="17">
        <v>121</v>
      </c>
      <c r="D7" s="17">
        <v>115</v>
      </c>
      <c r="E7" s="17">
        <v>103</v>
      </c>
      <c r="F7" s="17">
        <v>104</v>
      </c>
      <c r="G7" s="18">
        <f t="shared" si="0"/>
        <v>110.75</v>
      </c>
      <c r="H7" s="18">
        <f t="shared" si="1"/>
        <v>8.7321245982864895</v>
      </c>
      <c r="I7" s="2"/>
      <c r="J7" s="17"/>
      <c r="K7" s="17"/>
      <c r="L7" s="27"/>
      <c r="M7" s="7"/>
    </row>
    <row r="8" spans="1:13">
      <c r="A8" s="89" t="s">
        <v>1</v>
      </c>
      <c r="B8" s="7" t="s">
        <v>116</v>
      </c>
      <c r="C8" s="17">
        <v>305</v>
      </c>
      <c r="D8" s="17">
        <v>256</v>
      </c>
      <c r="E8" s="17">
        <v>334</v>
      </c>
      <c r="F8" s="17">
        <v>317</v>
      </c>
      <c r="G8" s="18">
        <f t="shared" si="0"/>
        <v>303</v>
      </c>
      <c r="H8" s="18">
        <f t="shared" si="1"/>
        <v>33.516165253998452</v>
      </c>
      <c r="I8" s="2"/>
      <c r="J8" s="17"/>
      <c r="K8" s="1"/>
      <c r="L8" s="27"/>
      <c r="M8" s="7"/>
    </row>
    <row r="9" spans="1:13">
      <c r="A9" s="89"/>
      <c r="B9" s="7" t="s">
        <v>195</v>
      </c>
      <c r="C9" s="17">
        <v>153</v>
      </c>
      <c r="D9" s="17">
        <v>144</v>
      </c>
      <c r="E9" s="17">
        <v>147</v>
      </c>
      <c r="F9" s="17">
        <v>135</v>
      </c>
      <c r="G9" s="18">
        <f t="shared" si="0"/>
        <v>144.75</v>
      </c>
      <c r="H9" s="18">
        <f t="shared" si="1"/>
        <v>7.5</v>
      </c>
      <c r="I9" s="2"/>
      <c r="J9" s="17"/>
      <c r="K9" s="1"/>
      <c r="L9" s="7"/>
      <c r="M9" s="7"/>
    </row>
    <row r="10" spans="1:13">
      <c r="A10" s="89"/>
      <c r="B10" s="7" t="s">
        <v>196</v>
      </c>
      <c r="C10" s="17">
        <v>113</v>
      </c>
      <c r="D10" s="17">
        <v>111</v>
      </c>
      <c r="E10" s="17">
        <v>106</v>
      </c>
      <c r="F10" s="17">
        <v>108</v>
      </c>
      <c r="G10" s="18">
        <f t="shared" si="0"/>
        <v>109.5</v>
      </c>
      <c r="H10" s="18">
        <f t="shared" si="1"/>
        <v>3.1091263510296048</v>
      </c>
      <c r="I10" s="2"/>
      <c r="J10" s="17"/>
      <c r="K10" s="17"/>
      <c r="L10" s="37"/>
      <c r="M10" s="37"/>
    </row>
    <row r="11" spans="1:13">
      <c r="A11" s="92" t="s">
        <v>130</v>
      </c>
      <c r="B11" s="92"/>
      <c r="C11" s="92"/>
      <c r="D11" s="92"/>
      <c r="E11" s="92"/>
      <c r="F11" s="92"/>
      <c r="G11" s="92"/>
      <c r="H11" s="92"/>
      <c r="I11" s="7"/>
      <c r="J11" s="7"/>
      <c r="L11" s="27"/>
      <c r="M11" s="7"/>
    </row>
    <row r="12" spans="1:13">
      <c r="A12" s="89" t="s">
        <v>118</v>
      </c>
      <c r="B12" s="89"/>
      <c r="C12" s="57" t="s">
        <v>122</v>
      </c>
      <c r="D12" s="57" t="s">
        <v>123</v>
      </c>
      <c r="E12" s="57" t="s">
        <v>124</v>
      </c>
      <c r="F12" s="57" t="s">
        <v>125</v>
      </c>
      <c r="G12" s="58" t="s">
        <v>119</v>
      </c>
      <c r="H12" s="58" t="s">
        <v>120</v>
      </c>
      <c r="I12" s="57" t="s">
        <v>143</v>
      </c>
      <c r="J12" s="57" t="s">
        <v>144</v>
      </c>
      <c r="L12" s="34"/>
      <c r="M12" s="34"/>
    </row>
    <row r="13" spans="1:13">
      <c r="A13" s="89" t="s">
        <v>3</v>
      </c>
      <c r="B13" s="7" t="s">
        <v>116</v>
      </c>
      <c r="C13" s="19">
        <f t="shared" ref="C13:F18" si="2">C5/2000*100</f>
        <v>14.000000000000002</v>
      </c>
      <c r="D13" s="19">
        <f t="shared" si="2"/>
        <v>13.750000000000002</v>
      </c>
      <c r="E13" s="19">
        <f t="shared" si="2"/>
        <v>15.049999999999999</v>
      </c>
      <c r="F13" s="19">
        <f t="shared" si="2"/>
        <v>16.600000000000001</v>
      </c>
      <c r="G13" s="18">
        <f>AVERAGE(C13:F13)</f>
        <v>14.850000000000001</v>
      </c>
      <c r="H13" s="18">
        <f>STDEV(C13:F13)</f>
        <v>1.2955050495205847</v>
      </c>
      <c r="I13" s="7"/>
      <c r="J13" s="7"/>
      <c r="L13" s="27"/>
      <c r="M13" s="7"/>
    </row>
    <row r="14" spans="1:13">
      <c r="A14" s="89"/>
      <c r="B14" s="7" t="s">
        <v>195</v>
      </c>
      <c r="C14" s="19">
        <f t="shared" si="2"/>
        <v>7.1499999999999995</v>
      </c>
      <c r="D14" s="19">
        <f t="shared" si="2"/>
        <v>6.9</v>
      </c>
      <c r="E14" s="19">
        <f t="shared" si="2"/>
        <v>7.6</v>
      </c>
      <c r="F14" s="19">
        <f t="shared" si="2"/>
        <v>6.75</v>
      </c>
      <c r="G14" s="18">
        <f t="shared" ref="G14:G18" si="3">AVERAGE(C14:F14)</f>
        <v>7.1</v>
      </c>
      <c r="H14" s="18">
        <f t="shared" ref="H14:H18" si="4">STDEV(C14:F14)</f>
        <v>0.3719318934070231</v>
      </c>
      <c r="I14" s="7">
        <f>FTEST(C13:F13,C14:F14)</f>
        <v>6.9691176235053331E-2</v>
      </c>
      <c r="J14" s="7">
        <f>TTEST(C13:F13,C14:F14,2,2)</f>
        <v>2.5973350720415414E-5</v>
      </c>
      <c r="L14" s="17"/>
      <c r="M14" s="22"/>
    </row>
    <row r="15" spans="1:13">
      <c r="A15" s="89"/>
      <c r="B15" s="7" t="s">
        <v>196</v>
      </c>
      <c r="C15" s="19">
        <f t="shared" si="2"/>
        <v>6.05</v>
      </c>
      <c r="D15" s="19">
        <f t="shared" si="2"/>
        <v>5.75</v>
      </c>
      <c r="E15" s="19">
        <f t="shared" si="2"/>
        <v>5.1499999999999995</v>
      </c>
      <c r="F15" s="19">
        <f t="shared" si="2"/>
        <v>5.2</v>
      </c>
      <c r="G15" s="18">
        <f t="shared" si="3"/>
        <v>5.5374999999999996</v>
      </c>
      <c r="H15" s="18">
        <f t="shared" si="4"/>
        <v>0.43660622991432457</v>
      </c>
      <c r="I15" s="7">
        <f>FTEST(C13:F13,C15:F15)</f>
        <v>0.1071501160665944</v>
      </c>
      <c r="J15" s="7">
        <f>TTEST(C13:F13,C15:F15,2,2)</f>
        <v>9.7104797528706091E-6</v>
      </c>
      <c r="L15" s="22"/>
      <c r="M15" s="22"/>
    </row>
    <row r="16" spans="1:13">
      <c r="A16" s="89" t="s">
        <v>1</v>
      </c>
      <c r="B16" s="7" t="s">
        <v>116</v>
      </c>
      <c r="C16" s="19">
        <f t="shared" si="2"/>
        <v>15.25</v>
      </c>
      <c r="D16" s="19">
        <f t="shared" si="2"/>
        <v>12.8</v>
      </c>
      <c r="E16" s="19">
        <f t="shared" si="2"/>
        <v>16.7</v>
      </c>
      <c r="F16" s="19">
        <f t="shared" si="2"/>
        <v>15.85</v>
      </c>
      <c r="G16" s="18">
        <f t="shared" si="3"/>
        <v>15.15</v>
      </c>
      <c r="H16" s="18">
        <f t="shared" si="4"/>
        <v>1.6758082626999222</v>
      </c>
      <c r="I16" s="7"/>
      <c r="J16" s="7"/>
      <c r="L16" s="40"/>
      <c r="M16" s="40"/>
    </row>
    <row r="17" spans="1:13">
      <c r="A17" s="89"/>
      <c r="B17" s="7" t="s">
        <v>195</v>
      </c>
      <c r="C17" s="19">
        <f t="shared" si="2"/>
        <v>7.6499999999999995</v>
      </c>
      <c r="D17" s="19">
        <f t="shared" si="2"/>
        <v>7.1999999999999993</v>
      </c>
      <c r="E17" s="19">
        <f t="shared" si="2"/>
        <v>7.35</v>
      </c>
      <c r="F17" s="19">
        <f t="shared" si="2"/>
        <v>6.75</v>
      </c>
      <c r="G17" s="18">
        <f>AVERAGE(C17:F17)</f>
        <v>7.2374999999999989</v>
      </c>
      <c r="H17" s="18">
        <f t="shared" si="4"/>
        <v>0.37499999999999983</v>
      </c>
      <c r="I17" s="7">
        <f>FTEST(C16:F16,C17:F17)</f>
        <v>3.4846339167451536E-2</v>
      </c>
      <c r="J17" s="7">
        <f>TTEST(C16:F16,C17:F17,2,2)</f>
        <v>9.2119659280447784E-5</v>
      </c>
      <c r="L17" s="40"/>
      <c r="M17" s="40"/>
    </row>
    <row r="18" spans="1:13">
      <c r="A18" s="89"/>
      <c r="B18" s="7" t="s">
        <v>196</v>
      </c>
      <c r="C18" s="19">
        <f t="shared" si="2"/>
        <v>5.65</v>
      </c>
      <c r="D18" s="19">
        <f t="shared" si="2"/>
        <v>5.55</v>
      </c>
      <c r="E18" s="19">
        <f t="shared" si="2"/>
        <v>5.3</v>
      </c>
      <c r="F18" s="19">
        <f t="shared" si="2"/>
        <v>5.4</v>
      </c>
      <c r="G18" s="18">
        <f t="shared" si="3"/>
        <v>5.4749999999999996</v>
      </c>
      <c r="H18" s="18">
        <f t="shared" si="4"/>
        <v>0.15545631755148037</v>
      </c>
      <c r="I18" s="7">
        <f>FTEST(C16:F16,C18:F18)</f>
        <v>2.6689126635028831E-3</v>
      </c>
      <c r="J18" s="7">
        <f>TTEST(C16:F16,C18:F18,2,2)</f>
        <v>2.600722361351848E-5</v>
      </c>
      <c r="L18" s="40"/>
      <c r="M18" s="40"/>
    </row>
    <row r="19" spans="1:13">
      <c r="L19" s="40"/>
      <c r="M19" s="40"/>
    </row>
    <row r="20" spans="1:13">
      <c r="A20" s="37"/>
      <c r="H20" s="75"/>
      <c r="I20" s="75"/>
      <c r="J20" s="75"/>
      <c r="L20" s="5"/>
      <c r="M20" s="5"/>
    </row>
    <row r="21" spans="1:13">
      <c r="H21" s="75"/>
      <c r="I21" s="79"/>
      <c r="J21" s="79"/>
    </row>
    <row r="22" spans="1:13">
      <c r="H22" s="75"/>
      <c r="I22" s="75"/>
      <c r="J22" s="75"/>
    </row>
    <row r="23" spans="1:13">
      <c r="H23" s="75"/>
      <c r="I23" s="75"/>
      <c r="J23" s="75"/>
    </row>
    <row r="24" spans="1:13">
      <c r="H24" s="75"/>
      <c r="I24" s="75"/>
      <c r="J24" s="75"/>
    </row>
  </sheetData>
  <mergeCells count="8">
    <mergeCell ref="A13:A15"/>
    <mergeCell ref="A16:A18"/>
    <mergeCell ref="A3:H3"/>
    <mergeCell ref="A4:B4"/>
    <mergeCell ref="A5:A7"/>
    <mergeCell ref="A8:A10"/>
    <mergeCell ref="A11:H11"/>
    <mergeCell ref="A12:B1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zoomScale="150" zoomScaleNormal="150" zoomScalePageLayoutView="150" workbookViewId="0"/>
  </sheetViews>
  <sheetFormatPr baseColWidth="10" defaultColWidth="8.83203125" defaultRowHeight="15" x14ac:dyDescent="0"/>
  <cols>
    <col min="1" max="1" width="18.6640625" style="2" customWidth="1"/>
    <col min="2" max="2" width="16" style="2" customWidth="1"/>
    <col min="3" max="4" width="8.83203125" style="2"/>
    <col min="5" max="5" width="16.33203125" style="2" customWidth="1"/>
    <col min="6" max="6" width="15.33203125" style="2" customWidth="1"/>
    <col min="7" max="7" width="10.83203125" style="2" customWidth="1"/>
    <col min="8" max="9" width="8.83203125" style="2"/>
    <col min="10" max="10" width="13.33203125" style="2" customWidth="1"/>
    <col min="11" max="11" width="9.1640625" style="2" customWidth="1"/>
    <col min="12" max="12" width="11.83203125" style="2" bestFit="1" customWidth="1"/>
    <col min="13" max="13" width="8.83203125" style="2"/>
    <col min="14" max="15" width="11.83203125" style="2" bestFit="1" customWidth="1"/>
    <col min="16" max="16384" width="8.83203125" style="2"/>
  </cols>
  <sheetData>
    <row r="1" spans="1:15">
      <c r="A1" s="47" t="s">
        <v>226</v>
      </c>
    </row>
    <row r="2" spans="1:15">
      <c r="A2" s="85" t="s">
        <v>3</v>
      </c>
      <c r="B2" s="85"/>
      <c r="C2" s="85"/>
      <c r="E2" s="85" t="s">
        <v>4</v>
      </c>
      <c r="F2" s="85"/>
      <c r="G2" s="85"/>
      <c r="J2" s="75"/>
      <c r="K2" s="75" t="s">
        <v>3</v>
      </c>
      <c r="L2" s="75"/>
      <c r="M2" s="75"/>
      <c r="N2" s="75" t="s">
        <v>4</v>
      </c>
      <c r="O2" s="75"/>
    </row>
    <row r="3" spans="1:15">
      <c r="A3" s="70" t="s">
        <v>184</v>
      </c>
      <c r="B3" s="70" t="s">
        <v>185</v>
      </c>
      <c r="C3" s="70" t="s">
        <v>163</v>
      </c>
      <c r="E3" s="70" t="s">
        <v>189</v>
      </c>
      <c r="F3" s="70" t="s">
        <v>190</v>
      </c>
      <c r="G3" s="70" t="s">
        <v>191</v>
      </c>
      <c r="J3" s="75"/>
      <c r="K3" s="75" t="s">
        <v>143</v>
      </c>
      <c r="L3" s="75" t="s">
        <v>144</v>
      </c>
      <c r="M3" s="75"/>
      <c r="N3" s="75" t="s">
        <v>143</v>
      </c>
      <c r="O3" s="75" t="s">
        <v>144</v>
      </c>
    </row>
    <row r="4" spans="1:15">
      <c r="A4" s="71">
        <v>166</v>
      </c>
      <c r="B4" s="71">
        <v>228.453</v>
      </c>
      <c r="C4" s="71">
        <v>606</v>
      </c>
      <c r="D4" s="69"/>
      <c r="E4" s="71">
        <v>166</v>
      </c>
      <c r="F4" s="71">
        <v>153.048</v>
      </c>
      <c r="G4" s="71">
        <v>426</v>
      </c>
      <c r="J4" s="75" t="s">
        <v>331</v>
      </c>
      <c r="K4" s="75">
        <f>FTEST(C4:C96,A4:A96)</f>
        <v>4.7727626770284578E-10</v>
      </c>
      <c r="L4" s="75">
        <f>TTEST(C4:C96,A4:A96,2,3)</f>
        <v>3.455450038651299E-29</v>
      </c>
      <c r="M4" s="75"/>
      <c r="N4" s="75">
        <f>FTEST(G4:G96,E4:E96)</f>
        <v>5.6675275865280759E-27</v>
      </c>
      <c r="O4" s="75">
        <f>TTEST(G4:G96,E4:E96,2,3)</f>
        <v>7.7615528834387359E-27</v>
      </c>
    </row>
    <row r="5" spans="1:15">
      <c r="A5" s="71">
        <v>311</v>
      </c>
      <c r="B5" s="71">
        <v>145.39099999999999</v>
      </c>
      <c r="C5" s="71">
        <v>780</v>
      </c>
      <c r="D5" s="69"/>
      <c r="E5" s="71">
        <v>210</v>
      </c>
      <c r="F5" s="71">
        <v>133</v>
      </c>
      <c r="G5" s="71">
        <v>264</v>
      </c>
      <c r="J5" s="75"/>
      <c r="K5" s="75"/>
      <c r="L5" s="75"/>
      <c r="M5" s="75"/>
      <c r="N5" s="75"/>
      <c r="O5" s="75"/>
    </row>
    <row r="6" spans="1:15">
      <c r="A6" s="71">
        <v>272</v>
      </c>
      <c r="B6" s="71">
        <v>140.21299999999999</v>
      </c>
      <c r="C6" s="71">
        <v>378.99</v>
      </c>
      <c r="D6" s="69"/>
      <c r="E6" s="71">
        <v>205.12200000000001</v>
      </c>
      <c r="F6" s="71">
        <v>106.893</v>
      </c>
      <c r="G6" s="71">
        <v>184.87200000000001</v>
      </c>
      <c r="J6" s="75"/>
      <c r="K6" s="75"/>
      <c r="L6" s="75"/>
      <c r="M6" s="75"/>
      <c r="N6" s="75"/>
      <c r="O6" s="75"/>
    </row>
    <row r="7" spans="1:15">
      <c r="A7" s="71">
        <v>191.392</v>
      </c>
      <c r="B7" s="71">
        <v>325.46499999999997</v>
      </c>
      <c r="C7" s="71">
        <v>453</v>
      </c>
      <c r="D7" s="69"/>
      <c r="E7" s="71">
        <v>123.248</v>
      </c>
      <c r="F7" s="71">
        <v>122.29</v>
      </c>
      <c r="G7" s="71">
        <v>284.29399999999998</v>
      </c>
      <c r="J7" s="75" t="s">
        <v>332</v>
      </c>
      <c r="K7" s="75">
        <f>FTEST(C4:C96,B4:B96)</f>
        <v>2.0799148929288591E-13</v>
      </c>
      <c r="L7" s="75">
        <f>TTEST(C4:C96,B4:B96,2,3)</f>
        <v>2.1224085570273944E-32</v>
      </c>
      <c r="M7" s="75"/>
      <c r="N7" s="75">
        <f>FTEST(G4:G96,F4:F96)</f>
        <v>2.0814765727428977E-19</v>
      </c>
      <c r="O7" s="75">
        <f>TTEST(G4:G96,F4:F96,2,3)</f>
        <v>2.1501335007970561E-29</v>
      </c>
    </row>
    <row r="8" spans="1:15">
      <c r="A8" s="71">
        <v>251.69</v>
      </c>
      <c r="B8" s="71">
        <v>219.143</v>
      </c>
      <c r="C8" s="71">
        <v>299.21100000000001</v>
      </c>
      <c r="D8" s="69"/>
      <c r="E8" s="71">
        <v>141</v>
      </c>
      <c r="F8" s="71">
        <v>147.798</v>
      </c>
      <c r="G8" s="71">
        <v>311.375</v>
      </c>
      <c r="J8" s="75"/>
      <c r="K8" s="75"/>
      <c r="L8" s="75"/>
      <c r="M8" s="75"/>
      <c r="N8" s="75"/>
      <c r="O8" s="75"/>
    </row>
    <row r="9" spans="1:15">
      <c r="A9" s="71">
        <v>242</v>
      </c>
      <c r="B9" s="71">
        <v>317.78500000000003</v>
      </c>
      <c r="C9" s="71">
        <v>194.441</v>
      </c>
      <c r="D9" s="69"/>
      <c r="E9" s="71">
        <v>213</v>
      </c>
      <c r="F9" s="71">
        <v>170.596</v>
      </c>
      <c r="G9" s="71">
        <v>467.88</v>
      </c>
      <c r="J9" s="75"/>
      <c r="K9" s="75"/>
      <c r="L9" s="75"/>
      <c r="M9" s="75"/>
      <c r="N9" s="75"/>
      <c r="O9" s="75"/>
    </row>
    <row r="10" spans="1:15">
      <c r="A10" s="71">
        <v>265</v>
      </c>
      <c r="B10" s="71">
        <v>168.51499999999999</v>
      </c>
      <c r="C10" s="71">
        <v>602</v>
      </c>
      <c r="D10" s="69"/>
      <c r="E10" s="71">
        <v>196</v>
      </c>
      <c r="F10" s="71">
        <v>144.928</v>
      </c>
      <c r="G10" s="71">
        <v>394.24599999999998</v>
      </c>
      <c r="J10" s="75"/>
      <c r="K10" s="75" t="s">
        <v>328</v>
      </c>
      <c r="L10" s="75"/>
      <c r="M10" s="75"/>
      <c r="N10" s="75"/>
      <c r="O10" s="75"/>
    </row>
    <row r="11" spans="1:15">
      <c r="A11" s="71">
        <v>103</v>
      </c>
      <c r="B11" s="71">
        <v>225</v>
      </c>
      <c r="C11" s="71">
        <v>129.62700000000001</v>
      </c>
      <c r="D11" s="69"/>
      <c r="E11" s="71">
        <v>186</v>
      </c>
      <c r="F11" s="71">
        <v>113.895</v>
      </c>
      <c r="G11" s="71">
        <v>735.13599999999997</v>
      </c>
      <c r="J11" s="75"/>
      <c r="K11" s="75" t="s">
        <v>143</v>
      </c>
      <c r="L11" s="75" t="s">
        <v>144</v>
      </c>
      <c r="M11" s="75"/>
      <c r="N11" s="75"/>
      <c r="O11" s="75"/>
    </row>
    <row r="12" spans="1:15">
      <c r="A12" s="71">
        <v>128.71700000000001</v>
      </c>
      <c r="B12" s="71">
        <v>200.23099999999999</v>
      </c>
      <c r="C12" s="71">
        <v>440.61799999999999</v>
      </c>
      <c r="D12" s="69"/>
      <c r="E12" s="71">
        <v>205.613</v>
      </c>
      <c r="F12" s="71">
        <v>102.72499999999999</v>
      </c>
      <c r="G12" s="71">
        <v>650.20600000000002</v>
      </c>
      <c r="J12" s="75"/>
      <c r="K12" s="75">
        <f>FTEST(C4:C102,G4:G102)</f>
        <v>0.37191575729906023</v>
      </c>
      <c r="L12" s="75">
        <f>TTEST(C4:C102,G4:G102,2,2)</f>
        <v>0.80168854129227596</v>
      </c>
      <c r="M12" s="75"/>
      <c r="N12" s="75"/>
      <c r="O12" s="75"/>
    </row>
    <row r="13" spans="1:15">
      <c r="A13" s="71">
        <v>217</v>
      </c>
      <c r="B13" s="71">
        <v>117.239</v>
      </c>
      <c r="C13" s="71">
        <v>929</v>
      </c>
      <c r="D13" s="69"/>
      <c r="E13" s="71">
        <v>116</v>
      </c>
      <c r="F13" s="71">
        <v>185.869</v>
      </c>
      <c r="G13" s="71">
        <v>1370.19</v>
      </c>
    </row>
    <row r="14" spans="1:15">
      <c r="A14" s="71">
        <v>256.77999999999997</v>
      </c>
      <c r="B14" s="71">
        <v>220.36600000000001</v>
      </c>
      <c r="C14" s="71">
        <v>399.79</v>
      </c>
      <c r="D14" s="69"/>
      <c r="E14" s="71">
        <v>158</v>
      </c>
      <c r="F14" s="71">
        <v>166.00399999999999</v>
      </c>
      <c r="G14" s="71">
        <v>816</v>
      </c>
    </row>
    <row r="15" spans="1:15">
      <c r="A15" s="71">
        <v>231</v>
      </c>
      <c r="B15" s="71">
        <v>226.38399999999999</v>
      </c>
      <c r="C15" s="71">
        <v>204.21899999999999</v>
      </c>
      <c r="D15" s="69"/>
      <c r="E15" s="71">
        <v>121</v>
      </c>
      <c r="F15" s="71">
        <v>131</v>
      </c>
      <c r="G15" s="71">
        <v>421.55700000000002</v>
      </c>
    </row>
    <row r="16" spans="1:15">
      <c r="A16" s="71">
        <v>281</v>
      </c>
      <c r="B16" s="71">
        <v>161.489</v>
      </c>
      <c r="C16" s="71">
        <v>319.262</v>
      </c>
      <c r="D16" s="69"/>
      <c r="E16" s="71">
        <v>172</v>
      </c>
      <c r="F16" s="71">
        <v>176.02600000000001</v>
      </c>
      <c r="G16" s="71">
        <v>314.22199999999998</v>
      </c>
    </row>
    <row r="17" spans="1:7">
      <c r="A17" s="71">
        <v>75.361999999999995</v>
      </c>
      <c r="B17" s="71">
        <v>374.71</v>
      </c>
      <c r="C17" s="71">
        <v>281.20400000000001</v>
      </c>
      <c r="D17" s="69"/>
      <c r="E17" s="71">
        <v>77</v>
      </c>
      <c r="F17" s="71">
        <v>178</v>
      </c>
      <c r="G17" s="71">
        <v>237.893</v>
      </c>
    </row>
    <row r="18" spans="1:7">
      <c r="A18" s="71">
        <v>275</v>
      </c>
      <c r="B18" s="71">
        <v>116.664</v>
      </c>
      <c r="C18" s="71">
        <v>593.97</v>
      </c>
      <c r="D18" s="69"/>
      <c r="E18" s="71">
        <v>111.35899999999999</v>
      </c>
      <c r="F18" s="71">
        <v>67.852999999999994</v>
      </c>
      <c r="G18" s="71">
        <v>471</v>
      </c>
    </row>
    <row r="19" spans="1:7">
      <c r="A19" s="71">
        <v>183.32</v>
      </c>
      <c r="B19" s="71">
        <v>123.248</v>
      </c>
      <c r="C19" s="71">
        <v>614</v>
      </c>
      <c r="D19" s="69"/>
      <c r="E19" s="71">
        <v>165</v>
      </c>
      <c r="F19" s="71">
        <v>85.593000000000004</v>
      </c>
      <c r="G19" s="71">
        <v>500</v>
      </c>
    </row>
    <row r="20" spans="1:7">
      <c r="A20" s="71">
        <v>322</v>
      </c>
      <c r="B20" s="71">
        <v>70.763000000000005</v>
      </c>
      <c r="C20" s="71">
        <v>162.422</v>
      </c>
      <c r="D20" s="69"/>
      <c r="E20" s="71">
        <v>124</v>
      </c>
      <c r="F20" s="71">
        <v>131.173</v>
      </c>
      <c r="G20" s="71">
        <v>180.55</v>
      </c>
    </row>
    <row r="21" spans="1:7">
      <c r="A21" s="71">
        <v>264</v>
      </c>
      <c r="B21" s="71">
        <v>87.725999999999999</v>
      </c>
      <c r="C21" s="71">
        <v>324.327</v>
      </c>
      <c r="D21" s="69"/>
      <c r="E21" s="71">
        <v>158.22999999999999</v>
      </c>
      <c r="F21" s="71">
        <v>119.51</v>
      </c>
      <c r="G21" s="71">
        <v>296.10599999999999</v>
      </c>
    </row>
    <row r="22" spans="1:7">
      <c r="A22" s="71">
        <v>296</v>
      </c>
      <c r="B22" s="71">
        <v>156.09200000000001</v>
      </c>
      <c r="C22" s="71">
        <v>384.01100000000002</v>
      </c>
      <c r="D22" s="69"/>
      <c r="E22" s="71">
        <v>121</v>
      </c>
      <c r="F22" s="71">
        <v>172.94399999999999</v>
      </c>
      <c r="G22" s="71">
        <v>455.91199999999998</v>
      </c>
    </row>
    <row r="23" spans="1:7">
      <c r="A23" s="71">
        <v>139</v>
      </c>
      <c r="B23" s="71">
        <v>133.459</v>
      </c>
      <c r="C23" s="71">
        <v>443.81</v>
      </c>
      <c r="D23" s="69"/>
      <c r="E23" s="71">
        <v>169</v>
      </c>
      <c r="F23" s="71">
        <v>135.83000000000001</v>
      </c>
      <c r="G23" s="71">
        <v>160.34</v>
      </c>
    </row>
    <row r="24" spans="1:7">
      <c r="A24" s="71">
        <v>230</v>
      </c>
      <c r="B24" s="71">
        <v>86</v>
      </c>
      <c r="C24" s="71">
        <v>227.273</v>
      </c>
      <c r="D24" s="69"/>
      <c r="E24" s="71">
        <v>98</v>
      </c>
      <c r="F24" s="71">
        <v>156.62899999999999</v>
      </c>
      <c r="G24" s="71">
        <v>365.26299999999998</v>
      </c>
    </row>
    <row r="25" spans="1:7">
      <c r="A25" s="71">
        <v>95</v>
      </c>
      <c r="B25" s="71">
        <v>63</v>
      </c>
      <c r="C25" s="71">
        <v>480</v>
      </c>
      <c r="D25" s="69"/>
      <c r="E25" s="71">
        <v>152</v>
      </c>
      <c r="F25" s="71">
        <v>154.36000000000001</v>
      </c>
      <c r="G25" s="71">
        <v>483</v>
      </c>
    </row>
    <row r="26" spans="1:7">
      <c r="A26" s="71">
        <v>111</v>
      </c>
      <c r="B26" s="71">
        <v>120</v>
      </c>
      <c r="C26" s="71">
        <v>216.44200000000001</v>
      </c>
      <c r="D26" s="69"/>
      <c r="E26" s="71">
        <v>214</v>
      </c>
      <c r="F26" s="71">
        <v>86.18</v>
      </c>
      <c r="G26" s="71">
        <v>517</v>
      </c>
    </row>
    <row r="27" spans="1:7">
      <c r="A27" s="71">
        <v>182</v>
      </c>
      <c r="B27" s="71">
        <v>124</v>
      </c>
      <c r="C27" s="71">
        <v>383.70499999999998</v>
      </c>
      <c r="D27" s="69"/>
      <c r="E27" s="71">
        <v>196</v>
      </c>
      <c r="F27" s="71">
        <v>121.877</v>
      </c>
      <c r="G27" s="71">
        <v>346.71300000000002</v>
      </c>
    </row>
    <row r="28" spans="1:7">
      <c r="A28" s="71">
        <v>275</v>
      </c>
      <c r="B28" s="71">
        <v>146</v>
      </c>
      <c r="C28" s="71">
        <v>442.44499999999999</v>
      </c>
      <c r="D28" s="69"/>
      <c r="E28" s="71">
        <v>147</v>
      </c>
      <c r="F28" s="71">
        <v>220.74700000000001</v>
      </c>
      <c r="G28" s="71">
        <v>240.49199999999999</v>
      </c>
    </row>
    <row r="29" spans="1:7">
      <c r="A29" s="71">
        <v>209</v>
      </c>
      <c r="B29" s="71">
        <v>167</v>
      </c>
      <c r="C29" s="71">
        <v>465</v>
      </c>
      <c r="D29" s="69"/>
      <c r="E29" s="71">
        <v>84</v>
      </c>
      <c r="F29" s="71">
        <v>67.852999999999994</v>
      </c>
      <c r="G29" s="71">
        <v>313.52600000000001</v>
      </c>
    </row>
    <row r="30" spans="1:7">
      <c r="A30" s="71">
        <v>136</v>
      </c>
      <c r="B30" s="71">
        <v>102</v>
      </c>
      <c r="C30" s="71">
        <v>191.655</v>
      </c>
      <c r="D30" s="69"/>
      <c r="E30" s="71">
        <v>151</v>
      </c>
      <c r="F30" s="71">
        <v>229.7</v>
      </c>
      <c r="G30" s="71">
        <v>394.24599999999998</v>
      </c>
    </row>
    <row r="31" spans="1:7">
      <c r="A31" s="71">
        <v>79</v>
      </c>
      <c r="B31" s="71">
        <v>233</v>
      </c>
      <c r="C31" s="71">
        <v>260.87</v>
      </c>
      <c r="D31" s="69"/>
      <c r="E31" s="71">
        <v>141</v>
      </c>
      <c r="F31" s="71">
        <v>115.94199999999999</v>
      </c>
      <c r="G31" s="71">
        <v>654.66200000000003</v>
      </c>
    </row>
    <row r="32" spans="1:7">
      <c r="A32" s="71">
        <v>207</v>
      </c>
      <c r="B32" s="71">
        <v>147</v>
      </c>
      <c r="C32" s="71">
        <v>450</v>
      </c>
      <c r="D32" s="69"/>
      <c r="E32" s="71">
        <v>113</v>
      </c>
      <c r="F32" s="71">
        <v>137.79599999999999</v>
      </c>
      <c r="G32" s="71">
        <v>252</v>
      </c>
    </row>
    <row r="33" spans="1:7">
      <c r="A33" s="71">
        <v>261</v>
      </c>
      <c r="B33" s="71">
        <v>129</v>
      </c>
      <c r="C33" s="71">
        <v>475</v>
      </c>
      <c r="D33" s="69"/>
      <c r="E33" s="71">
        <v>174</v>
      </c>
      <c r="F33" s="71">
        <v>150.72499999999999</v>
      </c>
      <c r="G33" s="71">
        <v>357</v>
      </c>
    </row>
    <row r="34" spans="1:7">
      <c r="A34" s="71">
        <v>202</v>
      </c>
      <c r="B34" s="71">
        <v>77</v>
      </c>
      <c r="C34" s="71">
        <v>562</v>
      </c>
      <c r="D34" s="69"/>
      <c r="E34" s="71">
        <v>115</v>
      </c>
      <c r="F34" s="71">
        <v>106.578</v>
      </c>
      <c r="G34" s="71">
        <v>509</v>
      </c>
    </row>
    <row r="35" spans="1:7">
      <c r="A35" s="71">
        <v>238</v>
      </c>
      <c r="B35" s="71">
        <v>169</v>
      </c>
      <c r="C35" s="71">
        <v>194.87200000000001</v>
      </c>
      <c r="D35" s="69"/>
      <c r="E35" s="71">
        <v>120</v>
      </c>
      <c r="F35" s="71">
        <v>156.95099999999999</v>
      </c>
      <c r="G35" s="71">
        <v>344</v>
      </c>
    </row>
    <row r="36" spans="1:7">
      <c r="A36" s="71">
        <v>159</v>
      </c>
      <c r="B36" s="71">
        <v>203</v>
      </c>
      <c r="C36" s="71">
        <v>434.78300000000002</v>
      </c>
      <c r="D36" s="69"/>
      <c r="E36" s="71">
        <v>183</v>
      </c>
      <c r="F36" s="71">
        <v>94.37</v>
      </c>
      <c r="G36" s="71">
        <v>371</v>
      </c>
    </row>
    <row r="37" spans="1:7">
      <c r="A37" s="71">
        <v>85</v>
      </c>
      <c r="B37" s="71">
        <v>130</v>
      </c>
      <c r="C37" s="71">
        <v>371.01400000000001</v>
      </c>
      <c r="D37" s="69"/>
      <c r="E37" s="71">
        <v>91</v>
      </c>
      <c r="F37" s="71">
        <v>139.37200000000001</v>
      </c>
      <c r="G37" s="71">
        <v>760</v>
      </c>
    </row>
    <row r="38" spans="1:7">
      <c r="A38" s="71">
        <v>276</v>
      </c>
      <c r="B38" s="71">
        <v>146</v>
      </c>
      <c r="C38" s="71">
        <v>418</v>
      </c>
      <c r="D38" s="69"/>
      <c r="E38" s="71">
        <v>147</v>
      </c>
      <c r="F38" s="71">
        <v>167</v>
      </c>
      <c r="G38" s="71">
        <v>391</v>
      </c>
    </row>
    <row r="39" spans="1:7">
      <c r="A39" s="71">
        <v>159</v>
      </c>
      <c r="B39" s="71">
        <v>105</v>
      </c>
      <c r="C39" s="71">
        <v>488</v>
      </c>
      <c r="D39" s="69"/>
      <c r="E39" s="71">
        <v>116</v>
      </c>
      <c r="F39" s="71">
        <v>264</v>
      </c>
      <c r="G39" s="71">
        <v>438</v>
      </c>
    </row>
    <row r="40" spans="1:7">
      <c r="A40" s="71">
        <v>250</v>
      </c>
      <c r="B40" s="71">
        <v>149</v>
      </c>
      <c r="C40" s="71">
        <v>227</v>
      </c>
      <c r="D40" s="69"/>
      <c r="E40" s="71">
        <v>166</v>
      </c>
      <c r="F40" s="71">
        <v>112</v>
      </c>
      <c r="G40" s="71">
        <v>397</v>
      </c>
    </row>
    <row r="41" spans="1:7">
      <c r="A41" s="71">
        <v>242</v>
      </c>
      <c r="B41" s="71">
        <v>72</v>
      </c>
      <c r="C41" s="71">
        <v>297.18299999999999</v>
      </c>
      <c r="D41" s="69"/>
      <c r="E41" s="71">
        <v>173</v>
      </c>
      <c r="F41" s="71">
        <v>141</v>
      </c>
      <c r="G41" s="71">
        <v>407</v>
      </c>
    </row>
    <row r="42" spans="1:7">
      <c r="A42" s="71">
        <v>119</v>
      </c>
      <c r="B42" s="71">
        <v>56</v>
      </c>
      <c r="C42" s="71">
        <v>625</v>
      </c>
      <c r="D42" s="69"/>
      <c r="E42" s="71">
        <v>124</v>
      </c>
      <c r="F42" s="71">
        <v>274</v>
      </c>
      <c r="G42" s="71">
        <v>381</v>
      </c>
    </row>
    <row r="43" spans="1:7">
      <c r="A43" s="71">
        <v>175</v>
      </c>
      <c r="B43" s="71">
        <v>164</v>
      </c>
      <c r="C43" s="71">
        <v>432</v>
      </c>
      <c r="D43" s="69"/>
      <c r="E43" s="71">
        <v>163</v>
      </c>
      <c r="F43" s="71">
        <v>176</v>
      </c>
      <c r="G43" s="71">
        <v>429</v>
      </c>
    </row>
    <row r="44" spans="1:7">
      <c r="A44" s="71">
        <v>156</v>
      </c>
      <c r="B44" s="71">
        <v>187</v>
      </c>
      <c r="C44" s="71">
        <v>249.54499999999999</v>
      </c>
      <c r="D44" s="69"/>
      <c r="E44" s="71">
        <v>141</v>
      </c>
      <c r="F44" s="71">
        <v>103</v>
      </c>
      <c r="G44" s="71">
        <v>439</v>
      </c>
    </row>
    <row r="45" spans="1:7">
      <c r="A45" s="71">
        <v>183</v>
      </c>
      <c r="B45" s="71">
        <v>231</v>
      </c>
      <c r="C45" s="17">
        <v>419</v>
      </c>
      <c r="D45" s="69"/>
      <c r="E45" s="71">
        <v>156</v>
      </c>
      <c r="F45" s="71">
        <v>74</v>
      </c>
      <c r="G45" s="17">
        <v>358</v>
      </c>
    </row>
    <row r="46" spans="1:7">
      <c r="A46" s="71">
        <v>84</v>
      </c>
      <c r="B46" s="71">
        <v>170</v>
      </c>
      <c r="C46" s="17">
        <v>360</v>
      </c>
      <c r="D46" s="69"/>
      <c r="E46" s="71">
        <v>171</v>
      </c>
      <c r="F46" s="71">
        <v>213</v>
      </c>
      <c r="G46" s="17">
        <v>435</v>
      </c>
    </row>
    <row r="47" spans="1:7">
      <c r="A47" s="71">
        <v>120</v>
      </c>
      <c r="B47" s="71">
        <v>97</v>
      </c>
      <c r="C47" s="17">
        <v>500</v>
      </c>
      <c r="D47" s="69"/>
      <c r="E47" s="71">
        <v>205</v>
      </c>
      <c r="F47" s="71">
        <v>176</v>
      </c>
      <c r="G47" s="17">
        <v>292</v>
      </c>
    </row>
    <row r="48" spans="1:7">
      <c r="A48" s="71">
        <v>108</v>
      </c>
      <c r="B48" s="71">
        <v>202</v>
      </c>
      <c r="C48" s="17">
        <v>391</v>
      </c>
      <c r="D48" s="69"/>
      <c r="E48" s="71">
        <v>156</v>
      </c>
      <c r="F48" s="71">
        <v>280</v>
      </c>
      <c r="G48" s="17">
        <v>357</v>
      </c>
    </row>
    <row r="49" spans="1:7">
      <c r="A49" s="71">
        <v>143</v>
      </c>
      <c r="B49" s="71">
        <v>198</v>
      </c>
      <c r="C49" s="17">
        <v>330</v>
      </c>
      <c r="D49" s="69"/>
      <c r="E49" s="71">
        <v>190</v>
      </c>
      <c r="F49" s="71">
        <v>158</v>
      </c>
      <c r="G49" s="17">
        <v>380</v>
      </c>
    </row>
    <row r="50" spans="1:7">
      <c r="A50" s="71">
        <v>223</v>
      </c>
      <c r="B50" s="71">
        <v>132</v>
      </c>
      <c r="C50" s="17">
        <v>321</v>
      </c>
      <c r="D50" s="69"/>
      <c r="E50" s="71">
        <v>166</v>
      </c>
      <c r="F50" s="71">
        <v>272</v>
      </c>
      <c r="G50" s="17">
        <v>346</v>
      </c>
    </row>
    <row r="51" spans="1:7">
      <c r="A51" s="71">
        <v>68</v>
      </c>
      <c r="B51" s="71">
        <v>215</v>
      </c>
      <c r="C51" s="17">
        <v>436</v>
      </c>
      <c r="D51" s="69"/>
      <c r="E51" s="71">
        <v>106</v>
      </c>
      <c r="F51" s="71">
        <v>253</v>
      </c>
      <c r="G51" s="17">
        <v>303</v>
      </c>
    </row>
    <row r="52" spans="1:7">
      <c r="A52" s="71">
        <v>176</v>
      </c>
      <c r="B52" s="71">
        <v>224</v>
      </c>
      <c r="C52" s="17">
        <v>416</v>
      </c>
      <c r="D52" s="69"/>
      <c r="E52" s="71">
        <v>188</v>
      </c>
      <c r="F52" s="71">
        <v>76</v>
      </c>
      <c r="G52" s="17">
        <v>318</v>
      </c>
    </row>
    <row r="53" spans="1:7">
      <c r="A53" s="71">
        <v>127</v>
      </c>
      <c r="B53" s="71">
        <v>101</v>
      </c>
      <c r="C53" s="17">
        <v>485</v>
      </c>
      <c r="D53" s="69"/>
      <c r="E53" s="71">
        <v>194</v>
      </c>
      <c r="F53" s="71">
        <v>124</v>
      </c>
      <c r="G53" s="17">
        <v>378</v>
      </c>
    </row>
    <row r="54" spans="1:7">
      <c r="A54" s="71">
        <v>51</v>
      </c>
      <c r="B54" s="71">
        <v>99</v>
      </c>
      <c r="C54" s="17">
        <v>356</v>
      </c>
      <c r="D54" s="69"/>
      <c r="E54" s="71">
        <v>132</v>
      </c>
      <c r="F54" s="71">
        <v>107</v>
      </c>
      <c r="G54" s="17">
        <v>382</v>
      </c>
    </row>
    <row r="55" spans="1:7">
      <c r="A55" s="71">
        <v>220</v>
      </c>
      <c r="B55" s="71">
        <v>116</v>
      </c>
      <c r="C55" s="17">
        <v>234</v>
      </c>
      <c r="D55" s="69"/>
      <c r="E55" s="71">
        <v>226</v>
      </c>
      <c r="F55" s="71">
        <v>292</v>
      </c>
      <c r="G55" s="17">
        <v>396</v>
      </c>
    </row>
    <row r="56" spans="1:7">
      <c r="A56" s="71">
        <v>171</v>
      </c>
      <c r="B56" s="71">
        <v>118</v>
      </c>
      <c r="C56" s="17">
        <v>539</v>
      </c>
      <c r="D56" s="69"/>
      <c r="E56" s="71">
        <v>170</v>
      </c>
      <c r="F56" s="71">
        <v>146</v>
      </c>
      <c r="G56" s="17">
        <v>534</v>
      </c>
    </row>
    <row r="57" spans="1:7">
      <c r="A57" s="71">
        <v>60</v>
      </c>
      <c r="B57" s="71">
        <v>187</v>
      </c>
      <c r="C57" s="17">
        <v>498</v>
      </c>
      <c r="D57" s="69"/>
      <c r="E57" s="71">
        <v>163</v>
      </c>
      <c r="F57" s="71">
        <v>115</v>
      </c>
      <c r="G57" s="17">
        <v>415</v>
      </c>
    </row>
    <row r="58" spans="1:7">
      <c r="A58" s="71">
        <v>151</v>
      </c>
      <c r="B58" s="71">
        <v>164</v>
      </c>
      <c r="C58" s="17">
        <v>367</v>
      </c>
      <c r="D58" s="69"/>
      <c r="E58" s="71">
        <v>147</v>
      </c>
      <c r="F58" s="71">
        <v>115</v>
      </c>
      <c r="G58" s="17">
        <v>305</v>
      </c>
    </row>
    <row r="59" spans="1:7">
      <c r="A59" s="71">
        <v>258</v>
      </c>
      <c r="B59" s="71">
        <v>56</v>
      </c>
      <c r="C59" s="17">
        <v>541</v>
      </c>
      <c r="D59" s="69"/>
      <c r="E59" s="71">
        <v>218</v>
      </c>
      <c r="F59" s="71">
        <v>201</v>
      </c>
      <c r="G59" s="17">
        <v>525</v>
      </c>
    </row>
    <row r="60" spans="1:7">
      <c r="A60" s="71">
        <v>125</v>
      </c>
      <c r="B60" s="71">
        <v>76</v>
      </c>
      <c r="C60" s="17">
        <v>487</v>
      </c>
      <c r="D60" s="69"/>
      <c r="E60" s="71">
        <v>211</v>
      </c>
      <c r="F60" s="71">
        <v>144</v>
      </c>
      <c r="G60" s="17">
        <v>313</v>
      </c>
    </row>
    <row r="61" spans="1:7">
      <c r="A61" s="71">
        <v>278</v>
      </c>
      <c r="B61" s="71">
        <v>86</v>
      </c>
      <c r="C61" s="17">
        <v>562</v>
      </c>
      <c r="D61" s="69"/>
      <c r="E61" s="71">
        <v>143</v>
      </c>
      <c r="F61" s="71">
        <v>209</v>
      </c>
      <c r="G61" s="17">
        <v>378</v>
      </c>
    </row>
    <row r="62" spans="1:7">
      <c r="A62" s="71">
        <v>197</v>
      </c>
      <c r="B62" s="71">
        <v>101</v>
      </c>
      <c r="C62" s="17">
        <v>469</v>
      </c>
      <c r="D62" s="69"/>
      <c r="E62" s="71">
        <v>134</v>
      </c>
      <c r="F62" s="71">
        <v>123</v>
      </c>
      <c r="G62" s="17">
        <v>419</v>
      </c>
    </row>
    <row r="63" spans="1:7">
      <c r="A63" s="71">
        <v>222</v>
      </c>
      <c r="B63" s="71">
        <v>111</v>
      </c>
      <c r="C63" s="17">
        <v>524</v>
      </c>
      <c r="D63" s="69"/>
      <c r="E63" s="71">
        <v>180</v>
      </c>
      <c r="F63" s="71">
        <v>120</v>
      </c>
      <c r="G63" s="17">
        <v>444</v>
      </c>
    </row>
    <row r="64" spans="1:7">
      <c r="A64" s="71">
        <v>75</v>
      </c>
      <c r="B64" s="71">
        <v>57</v>
      </c>
      <c r="C64" s="17">
        <v>440</v>
      </c>
      <c r="D64" s="69"/>
      <c r="E64" s="71">
        <v>234</v>
      </c>
      <c r="F64" s="71">
        <v>141</v>
      </c>
      <c r="G64" s="17">
        <v>318</v>
      </c>
    </row>
    <row r="65" spans="1:7">
      <c r="A65" s="71">
        <v>211</v>
      </c>
      <c r="B65" s="71">
        <v>134</v>
      </c>
      <c r="C65" s="17">
        <v>276</v>
      </c>
      <c r="D65" s="69"/>
      <c r="E65" s="71">
        <v>176</v>
      </c>
      <c r="F65" s="71">
        <v>184</v>
      </c>
      <c r="G65" s="17">
        <v>341</v>
      </c>
    </row>
    <row r="66" spans="1:7">
      <c r="A66" s="71">
        <v>62</v>
      </c>
      <c r="B66" s="71">
        <v>123</v>
      </c>
      <c r="C66" s="17">
        <v>258</v>
      </c>
      <c r="D66" s="69"/>
      <c r="E66" s="71">
        <v>207</v>
      </c>
      <c r="F66" s="71">
        <v>102</v>
      </c>
      <c r="G66" s="17">
        <v>497</v>
      </c>
    </row>
    <row r="67" spans="1:7">
      <c r="A67" s="71">
        <v>201</v>
      </c>
      <c r="B67" s="71">
        <v>131</v>
      </c>
      <c r="C67" s="17">
        <v>543</v>
      </c>
      <c r="D67" s="69"/>
      <c r="E67" s="71">
        <v>169</v>
      </c>
      <c r="F67" s="71">
        <v>113</v>
      </c>
      <c r="G67" s="17">
        <v>352</v>
      </c>
    </row>
    <row r="68" spans="1:7">
      <c r="A68" s="71">
        <v>69</v>
      </c>
      <c r="B68" s="71">
        <v>119</v>
      </c>
      <c r="C68" s="17">
        <v>521</v>
      </c>
      <c r="D68" s="69"/>
      <c r="E68" s="71">
        <v>239</v>
      </c>
      <c r="F68" s="71">
        <v>96</v>
      </c>
      <c r="G68" s="17">
        <v>370</v>
      </c>
    </row>
    <row r="69" spans="1:7">
      <c r="A69" s="71">
        <v>245</v>
      </c>
      <c r="B69" s="71">
        <v>113</v>
      </c>
      <c r="C69" s="17">
        <v>392</v>
      </c>
      <c r="D69" s="69"/>
      <c r="E69" s="71">
        <v>194</v>
      </c>
      <c r="F69" s="71">
        <v>178</v>
      </c>
      <c r="G69" s="17">
        <v>221</v>
      </c>
    </row>
    <row r="70" spans="1:7">
      <c r="A70" s="71">
        <v>208</v>
      </c>
      <c r="B70" s="71">
        <v>165</v>
      </c>
      <c r="C70" s="17">
        <v>310</v>
      </c>
      <c r="D70" s="69"/>
      <c r="E70" s="71">
        <v>230</v>
      </c>
      <c r="F70" s="71">
        <v>172</v>
      </c>
      <c r="G70" s="17">
        <v>574</v>
      </c>
    </row>
    <row r="71" spans="1:7">
      <c r="A71" s="71">
        <v>130</v>
      </c>
      <c r="B71" s="71">
        <v>178</v>
      </c>
      <c r="C71" s="17">
        <v>455</v>
      </c>
      <c r="D71" s="69"/>
      <c r="E71" s="71">
        <v>244</v>
      </c>
      <c r="F71" s="71">
        <v>113</v>
      </c>
      <c r="G71" s="17">
        <v>423</v>
      </c>
    </row>
    <row r="72" spans="1:7">
      <c r="A72" s="71">
        <v>156</v>
      </c>
      <c r="B72" s="71">
        <v>189</v>
      </c>
      <c r="C72" s="17">
        <v>370</v>
      </c>
      <c r="D72" s="69"/>
      <c r="E72" s="71">
        <v>172</v>
      </c>
      <c r="F72" s="71">
        <v>244</v>
      </c>
      <c r="G72" s="17">
        <v>530</v>
      </c>
    </row>
    <row r="73" spans="1:7">
      <c r="A73" s="71">
        <v>71</v>
      </c>
      <c r="B73" s="71">
        <v>169</v>
      </c>
      <c r="C73" s="17">
        <v>284</v>
      </c>
      <c r="D73" s="69"/>
      <c r="E73" s="71">
        <v>146</v>
      </c>
      <c r="F73" s="71">
        <v>269</v>
      </c>
      <c r="G73" s="17">
        <v>429</v>
      </c>
    </row>
    <row r="74" spans="1:7">
      <c r="A74" s="71">
        <v>241</v>
      </c>
      <c r="B74" s="71">
        <v>154</v>
      </c>
      <c r="C74" s="17">
        <v>544</v>
      </c>
      <c r="D74" s="69"/>
      <c r="E74" s="71">
        <v>178</v>
      </c>
      <c r="F74" s="71">
        <v>195</v>
      </c>
      <c r="G74" s="17">
        <v>396</v>
      </c>
    </row>
    <row r="75" spans="1:7">
      <c r="A75" s="71">
        <v>145</v>
      </c>
      <c r="B75" s="71">
        <v>50</v>
      </c>
      <c r="C75" s="17">
        <v>243</v>
      </c>
      <c r="D75" s="69"/>
      <c r="E75" s="71">
        <v>193</v>
      </c>
      <c r="F75" s="71">
        <v>56</v>
      </c>
      <c r="G75" s="17">
        <v>386</v>
      </c>
    </row>
    <row r="76" spans="1:7">
      <c r="A76" s="71">
        <v>61</v>
      </c>
      <c r="B76" s="71">
        <v>149</v>
      </c>
      <c r="C76" s="17">
        <v>351</v>
      </c>
      <c r="D76" s="69"/>
      <c r="E76" s="71">
        <v>188</v>
      </c>
      <c r="F76" s="71">
        <v>141</v>
      </c>
      <c r="G76" s="17">
        <v>560</v>
      </c>
    </row>
    <row r="77" spans="1:7">
      <c r="A77" s="71">
        <v>212</v>
      </c>
      <c r="B77" s="71">
        <v>87</v>
      </c>
      <c r="C77" s="17">
        <v>505</v>
      </c>
      <c r="D77" s="69"/>
      <c r="E77" s="71">
        <v>162</v>
      </c>
      <c r="F77" s="71">
        <v>204</v>
      </c>
      <c r="G77" s="17">
        <v>421</v>
      </c>
    </row>
    <row r="78" spans="1:7">
      <c r="A78" s="71">
        <v>178</v>
      </c>
      <c r="B78" s="71">
        <v>107</v>
      </c>
      <c r="C78" s="17">
        <v>554</v>
      </c>
      <c r="D78" s="69"/>
      <c r="E78" s="71">
        <v>129</v>
      </c>
      <c r="F78" s="71">
        <v>135</v>
      </c>
      <c r="G78" s="17">
        <v>316</v>
      </c>
    </row>
    <row r="79" spans="1:7">
      <c r="A79" s="71">
        <v>73</v>
      </c>
      <c r="B79" s="71">
        <v>246</v>
      </c>
      <c r="C79" s="17">
        <v>490</v>
      </c>
      <c r="D79" s="69"/>
      <c r="E79" s="71">
        <v>234</v>
      </c>
      <c r="F79" s="71">
        <v>211</v>
      </c>
      <c r="G79" s="17">
        <v>388</v>
      </c>
    </row>
    <row r="80" spans="1:7">
      <c r="A80" s="71">
        <v>83</v>
      </c>
      <c r="B80" s="71">
        <v>263</v>
      </c>
      <c r="C80" s="17">
        <v>292</v>
      </c>
      <c r="D80" s="69"/>
      <c r="E80" s="71">
        <v>185</v>
      </c>
      <c r="F80" s="71">
        <v>237</v>
      </c>
      <c r="G80" s="17">
        <v>373</v>
      </c>
    </row>
    <row r="81" spans="1:7">
      <c r="A81" s="71">
        <v>111</v>
      </c>
      <c r="B81" s="71">
        <v>200</v>
      </c>
      <c r="C81" s="17">
        <v>517</v>
      </c>
      <c r="D81" s="69"/>
      <c r="E81" s="71">
        <v>178</v>
      </c>
      <c r="F81" s="71">
        <v>245</v>
      </c>
      <c r="G81" s="17">
        <v>344</v>
      </c>
    </row>
    <row r="82" spans="1:7">
      <c r="A82" s="71">
        <v>76</v>
      </c>
      <c r="B82" s="71">
        <v>71</v>
      </c>
      <c r="C82" s="17">
        <v>441</v>
      </c>
      <c r="D82" s="69"/>
      <c r="E82" s="71">
        <v>222</v>
      </c>
      <c r="F82" s="71">
        <v>68</v>
      </c>
      <c r="G82" s="17">
        <v>365</v>
      </c>
    </row>
    <row r="83" spans="1:7">
      <c r="A83" s="71">
        <v>216</v>
      </c>
      <c r="B83" s="71">
        <v>120</v>
      </c>
      <c r="C83" s="17">
        <v>450</v>
      </c>
      <c r="D83" s="69"/>
      <c r="E83" s="71">
        <v>185</v>
      </c>
      <c r="F83" s="71">
        <v>63</v>
      </c>
      <c r="G83" s="17">
        <v>518</v>
      </c>
    </row>
    <row r="84" spans="1:7">
      <c r="A84" s="71">
        <v>166</v>
      </c>
      <c r="B84" s="71">
        <v>164</v>
      </c>
      <c r="C84" s="17">
        <v>256</v>
      </c>
      <c r="D84" s="69"/>
      <c r="E84" s="71">
        <v>156</v>
      </c>
      <c r="F84" s="71">
        <v>186</v>
      </c>
      <c r="G84" s="17">
        <v>337</v>
      </c>
    </row>
    <row r="85" spans="1:7">
      <c r="A85" s="71">
        <v>139</v>
      </c>
      <c r="B85" s="71">
        <v>141</v>
      </c>
      <c r="C85" s="17">
        <v>382</v>
      </c>
      <c r="D85" s="69"/>
      <c r="E85" s="71">
        <v>264</v>
      </c>
      <c r="F85" s="71">
        <v>75</v>
      </c>
      <c r="G85" s="17">
        <v>462</v>
      </c>
    </row>
    <row r="86" spans="1:7">
      <c r="A86" s="71">
        <v>201</v>
      </c>
      <c r="B86" s="71">
        <v>236</v>
      </c>
      <c r="C86" s="17">
        <v>710</v>
      </c>
      <c r="D86" s="69"/>
      <c r="E86" s="71">
        <v>183</v>
      </c>
      <c r="F86" s="71">
        <v>134</v>
      </c>
      <c r="G86" s="17">
        <v>368</v>
      </c>
    </row>
    <row r="87" spans="1:7">
      <c r="A87" s="71">
        <v>164</v>
      </c>
      <c r="B87" s="71">
        <v>196</v>
      </c>
      <c r="C87" s="17">
        <v>413</v>
      </c>
      <c r="D87" s="69"/>
      <c r="E87" s="71">
        <v>168</v>
      </c>
      <c r="F87" s="71">
        <v>103</v>
      </c>
      <c r="G87" s="17">
        <v>378</v>
      </c>
    </row>
    <row r="88" spans="1:7">
      <c r="A88" s="71">
        <v>140</v>
      </c>
      <c r="B88" s="71">
        <v>132</v>
      </c>
      <c r="C88" s="17">
        <v>293</v>
      </c>
      <c r="D88" s="69"/>
      <c r="E88" s="71">
        <v>212</v>
      </c>
      <c r="F88" s="71">
        <v>156</v>
      </c>
      <c r="G88" s="17">
        <v>529</v>
      </c>
    </row>
    <row r="89" spans="1:7">
      <c r="A89" s="71">
        <v>174</v>
      </c>
      <c r="B89" s="71">
        <v>135</v>
      </c>
      <c r="C89" s="17">
        <v>397</v>
      </c>
      <c r="D89" s="69"/>
      <c r="E89" s="71">
        <v>160</v>
      </c>
      <c r="F89" s="71">
        <v>213</v>
      </c>
      <c r="G89" s="17">
        <v>434</v>
      </c>
    </row>
    <row r="90" spans="1:7">
      <c r="A90" s="71">
        <v>182</v>
      </c>
      <c r="B90" s="71">
        <v>249</v>
      </c>
      <c r="C90" s="17">
        <v>278</v>
      </c>
      <c r="D90" s="69"/>
      <c r="E90" s="71">
        <v>256</v>
      </c>
      <c r="F90" s="71">
        <v>217</v>
      </c>
      <c r="G90" s="17">
        <v>376</v>
      </c>
    </row>
    <row r="91" spans="1:7">
      <c r="A91" s="71">
        <v>68</v>
      </c>
      <c r="B91" s="71">
        <v>62</v>
      </c>
      <c r="C91" s="17">
        <v>213</v>
      </c>
      <c r="D91" s="69"/>
      <c r="E91" s="71">
        <v>214</v>
      </c>
      <c r="F91" s="71">
        <v>149</v>
      </c>
      <c r="G91" s="17">
        <v>270</v>
      </c>
    </row>
    <row r="92" spans="1:7">
      <c r="A92" s="71">
        <v>93</v>
      </c>
      <c r="B92" s="71">
        <v>94</v>
      </c>
      <c r="C92" s="17">
        <v>346</v>
      </c>
      <c r="D92" s="69"/>
      <c r="E92" s="71">
        <v>130</v>
      </c>
      <c r="F92" s="71">
        <v>143</v>
      </c>
      <c r="G92" s="17">
        <v>297</v>
      </c>
    </row>
    <row r="93" spans="1:7">
      <c r="A93" s="71">
        <v>201</v>
      </c>
      <c r="B93" s="71">
        <v>144</v>
      </c>
      <c r="C93" s="17">
        <v>267</v>
      </c>
      <c r="D93" s="69"/>
      <c r="E93" s="17">
        <v>171</v>
      </c>
      <c r="F93" s="71">
        <v>213</v>
      </c>
      <c r="G93" s="17">
        <v>394</v>
      </c>
    </row>
    <row r="94" spans="1:7">
      <c r="A94" s="71">
        <v>112</v>
      </c>
      <c r="B94" s="71">
        <v>152</v>
      </c>
      <c r="C94" s="17">
        <v>410</v>
      </c>
      <c r="D94" s="69"/>
      <c r="E94" s="17">
        <v>250</v>
      </c>
      <c r="F94" s="71">
        <v>157</v>
      </c>
      <c r="G94" s="17">
        <v>376</v>
      </c>
    </row>
    <row r="95" spans="1:7">
      <c r="A95" s="71">
        <v>55</v>
      </c>
      <c r="B95" s="71">
        <v>109</v>
      </c>
      <c r="C95" s="17">
        <v>289</v>
      </c>
      <c r="D95" s="69"/>
      <c r="E95" s="17">
        <v>323</v>
      </c>
      <c r="F95" s="71">
        <v>126</v>
      </c>
      <c r="G95" s="17">
        <v>422</v>
      </c>
    </row>
    <row r="96" spans="1:7">
      <c r="A96" s="71">
        <v>116</v>
      </c>
      <c r="B96" s="71">
        <v>147</v>
      </c>
      <c r="C96" s="17">
        <v>437</v>
      </c>
      <c r="D96" s="69"/>
      <c r="E96" s="17">
        <v>251</v>
      </c>
      <c r="F96" s="71">
        <v>100</v>
      </c>
      <c r="G96" s="17">
        <v>320</v>
      </c>
    </row>
  </sheetData>
  <mergeCells count="2">
    <mergeCell ref="A2:C2"/>
    <mergeCell ref="E2: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="150" zoomScaleNormal="150" zoomScalePageLayoutView="150" workbookViewId="0"/>
  </sheetViews>
  <sheetFormatPr baseColWidth="10" defaultColWidth="8.83203125" defaultRowHeight="15" x14ac:dyDescent="0"/>
  <cols>
    <col min="2" max="2" width="17.33203125" customWidth="1"/>
    <col min="10" max="10" width="12.1640625" bestFit="1" customWidth="1"/>
  </cols>
  <sheetData>
    <row r="1" spans="1:25">
      <c r="A1" s="12" t="s">
        <v>283</v>
      </c>
      <c r="B1" s="7"/>
      <c r="C1" s="7"/>
      <c r="D1" s="7"/>
      <c r="E1" s="7"/>
      <c r="F1" s="7"/>
      <c r="G1" s="7"/>
      <c r="H1" s="7"/>
      <c r="I1" s="7"/>
      <c r="J1" s="7"/>
      <c r="L1" s="20"/>
      <c r="M1" s="21"/>
      <c r="N1" s="21"/>
      <c r="O1" s="21"/>
      <c r="P1" s="21"/>
      <c r="Q1" s="21"/>
    </row>
    <row r="2" spans="1:25">
      <c r="A2" s="7" t="s">
        <v>225</v>
      </c>
      <c r="B2" s="7"/>
      <c r="C2" s="7"/>
      <c r="D2" s="7"/>
      <c r="E2" s="7"/>
      <c r="F2" s="7"/>
      <c r="G2" s="7"/>
      <c r="H2" s="7"/>
      <c r="I2" s="7"/>
      <c r="J2" s="7"/>
      <c r="L2" s="20"/>
      <c r="M2" s="21"/>
    </row>
    <row r="3" spans="1:25">
      <c r="A3" s="92" t="s">
        <v>121</v>
      </c>
      <c r="B3" s="92"/>
      <c r="C3" s="92"/>
      <c r="D3" s="92"/>
      <c r="E3" s="92"/>
      <c r="F3" s="92"/>
      <c r="G3" s="92"/>
      <c r="H3" s="92"/>
      <c r="I3" s="7"/>
      <c r="J3" s="7"/>
      <c r="K3" s="1"/>
      <c r="L3" s="38"/>
      <c r="M3" s="38"/>
      <c r="N3" s="38"/>
      <c r="O3" s="38"/>
      <c r="P3" s="38"/>
      <c r="Q3" s="38"/>
      <c r="R3" s="12"/>
      <c r="S3" s="12"/>
      <c r="T3" s="12"/>
      <c r="U3" s="12"/>
      <c r="V3" s="12"/>
      <c r="W3" s="12"/>
      <c r="X3" s="12"/>
      <c r="Y3" s="12"/>
    </row>
    <row r="4" spans="1:25">
      <c r="A4" s="89" t="s">
        <v>118</v>
      </c>
      <c r="B4" s="89"/>
      <c r="C4" s="57" t="s">
        <v>122</v>
      </c>
      <c r="D4" s="57" t="s">
        <v>123</v>
      </c>
      <c r="E4" s="57" t="s">
        <v>124</v>
      </c>
      <c r="F4" s="57" t="s">
        <v>125</v>
      </c>
      <c r="G4" s="58" t="s">
        <v>119</v>
      </c>
      <c r="H4" s="58" t="s">
        <v>120</v>
      </c>
      <c r="I4" s="7"/>
      <c r="J4" s="2"/>
      <c r="K4" s="1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7"/>
      <c r="Y4" s="7"/>
    </row>
    <row r="5" spans="1:25">
      <c r="A5" s="89" t="s">
        <v>105</v>
      </c>
      <c r="B5" s="7" t="s">
        <v>199</v>
      </c>
      <c r="C5" s="17">
        <v>189</v>
      </c>
      <c r="D5" s="17">
        <v>186</v>
      </c>
      <c r="E5" s="17">
        <v>185</v>
      </c>
      <c r="F5" s="17">
        <v>181</v>
      </c>
      <c r="G5" s="18">
        <f>AVERAGE(C5:F5)</f>
        <v>185.25</v>
      </c>
      <c r="H5" s="18">
        <f>STDEV(C5:F5)</f>
        <v>3.3040379335998349</v>
      </c>
      <c r="I5" s="2"/>
      <c r="J5" s="17"/>
      <c r="K5" s="17"/>
      <c r="L5" s="27"/>
      <c r="M5" s="7"/>
      <c r="N5" s="17"/>
      <c r="O5" s="17"/>
      <c r="P5" s="17"/>
      <c r="Q5" s="17"/>
      <c r="R5" s="17"/>
      <c r="S5" s="17"/>
      <c r="T5" s="17"/>
      <c r="U5" s="17"/>
      <c r="V5" s="18"/>
      <c r="W5" s="18"/>
      <c r="X5" s="7"/>
      <c r="Y5" s="7"/>
    </row>
    <row r="6" spans="1:25">
      <c r="A6" s="89"/>
      <c r="B6" s="7" t="s">
        <v>197</v>
      </c>
      <c r="C6" s="17">
        <v>116</v>
      </c>
      <c r="D6" s="17">
        <v>99</v>
      </c>
      <c r="E6" s="17">
        <v>101</v>
      </c>
      <c r="F6" s="17">
        <v>120</v>
      </c>
      <c r="G6" s="18">
        <f t="shared" ref="G6:G10" si="0">AVERAGE(C6:F6)</f>
        <v>109</v>
      </c>
      <c r="H6" s="18">
        <f t="shared" ref="H6:H10" si="1">STDEV(C6:F6)</f>
        <v>10.55146119422961</v>
      </c>
      <c r="I6" s="2"/>
      <c r="J6" s="17"/>
      <c r="K6" s="1"/>
      <c r="L6" s="27"/>
      <c r="M6" s="34"/>
      <c r="N6" s="34"/>
      <c r="O6" s="34"/>
      <c r="P6" s="34"/>
      <c r="Q6" s="36"/>
      <c r="R6" s="36"/>
      <c r="S6" s="17"/>
      <c r="T6" s="17"/>
      <c r="U6" s="17"/>
      <c r="V6" s="18"/>
      <c r="W6" s="18"/>
      <c r="X6" s="7"/>
      <c r="Y6" s="7"/>
    </row>
    <row r="7" spans="1:25">
      <c r="A7" s="89"/>
      <c r="B7" s="7" t="s">
        <v>198</v>
      </c>
      <c r="C7" s="17">
        <v>112</v>
      </c>
      <c r="D7" s="17">
        <v>105</v>
      </c>
      <c r="E7" s="17">
        <v>108</v>
      </c>
      <c r="F7" s="17">
        <v>126</v>
      </c>
      <c r="G7" s="18">
        <f t="shared" si="0"/>
        <v>112.75</v>
      </c>
      <c r="H7" s="18">
        <f t="shared" si="1"/>
        <v>9.2870878105033547</v>
      </c>
      <c r="I7" s="2"/>
      <c r="J7" s="17"/>
      <c r="K7" s="1"/>
      <c r="L7" s="7"/>
      <c r="M7" s="17"/>
      <c r="N7" s="17"/>
      <c r="O7" s="17"/>
      <c r="P7" s="17"/>
      <c r="Q7" s="18"/>
      <c r="R7" s="18"/>
      <c r="S7" s="17"/>
      <c r="T7" s="17"/>
      <c r="U7" s="17"/>
      <c r="V7" s="18"/>
      <c r="W7" s="18"/>
      <c r="X7" s="7"/>
      <c r="Y7" s="7"/>
    </row>
    <row r="8" spans="1:25">
      <c r="A8" s="89" t="s">
        <v>289</v>
      </c>
      <c r="B8" s="7" t="s">
        <v>199</v>
      </c>
      <c r="C8" s="17">
        <v>199</v>
      </c>
      <c r="D8" s="17">
        <v>187</v>
      </c>
      <c r="E8" s="17">
        <v>192</v>
      </c>
      <c r="F8" s="17">
        <v>193</v>
      </c>
      <c r="G8" s="18">
        <f t="shared" si="0"/>
        <v>192.75</v>
      </c>
      <c r="H8" s="18">
        <f t="shared" si="1"/>
        <v>4.924428900898052</v>
      </c>
      <c r="I8" s="2"/>
      <c r="J8" s="17"/>
      <c r="K8" s="17"/>
      <c r="L8" s="27"/>
      <c r="M8" s="27"/>
      <c r="N8" s="34"/>
      <c r="O8" s="34"/>
      <c r="P8" s="34"/>
      <c r="Q8" s="34"/>
      <c r="R8" s="34"/>
      <c r="S8" s="34"/>
      <c r="T8" s="28"/>
      <c r="U8" s="28"/>
      <c r="V8" s="29"/>
      <c r="W8" s="29"/>
      <c r="X8" s="28"/>
      <c r="Y8" s="28"/>
    </row>
    <row r="9" spans="1:25">
      <c r="A9" s="89"/>
      <c r="B9" s="7" t="s">
        <v>197</v>
      </c>
      <c r="C9" s="17">
        <v>109</v>
      </c>
      <c r="D9" s="17">
        <v>110</v>
      </c>
      <c r="E9" s="17">
        <v>121</v>
      </c>
      <c r="F9" s="17">
        <v>99</v>
      </c>
      <c r="G9" s="18">
        <f t="shared" si="0"/>
        <v>109.75</v>
      </c>
      <c r="H9" s="18">
        <f t="shared" si="1"/>
        <v>8.9953691790090904</v>
      </c>
      <c r="I9" s="2"/>
      <c r="J9" s="17"/>
      <c r="K9" s="1"/>
      <c r="L9" s="27"/>
      <c r="M9" s="7"/>
      <c r="N9" s="19"/>
      <c r="O9" s="19"/>
      <c r="P9" s="19"/>
      <c r="Q9" s="19"/>
      <c r="R9" s="19"/>
      <c r="S9" s="19"/>
      <c r="T9" s="19"/>
      <c r="U9" s="19"/>
      <c r="V9" s="18"/>
      <c r="W9" s="18"/>
      <c r="X9" s="7"/>
      <c r="Y9" s="7"/>
    </row>
    <row r="10" spans="1:25">
      <c r="A10" s="89"/>
      <c r="B10" s="7" t="s">
        <v>198</v>
      </c>
      <c r="C10" s="17">
        <v>108</v>
      </c>
      <c r="D10" s="17">
        <v>118</v>
      </c>
      <c r="E10" s="17">
        <v>101</v>
      </c>
      <c r="F10" s="17">
        <v>107</v>
      </c>
      <c r="G10" s="18">
        <f t="shared" si="0"/>
        <v>108.5</v>
      </c>
      <c r="H10" s="18">
        <f t="shared" si="1"/>
        <v>7.047458170621991</v>
      </c>
      <c r="I10" s="2"/>
      <c r="J10" s="17"/>
      <c r="K10" s="1"/>
      <c r="L10" s="7"/>
      <c r="M10" s="17"/>
      <c r="N10" s="17"/>
      <c r="O10" s="17"/>
      <c r="P10" s="17"/>
      <c r="Q10" s="18"/>
      <c r="R10" s="18"/>
      <c r="S10" s="19"/>
      <c r="T10" s="19"/>
      <c r="U10" s="19"/>
      <c r="V10" s="18"/>
      <c r="W10" s="18"/>
      <c r="X10" s="7"/>
      <c r="Y10" s="7"/>
    </row>
    <row r="11" spans="1:25">
      <c r="A11" s="92" t="s">
        <v>130</v>
      </c>
      <c r="B11" s="92"/>
      <c r="C11" s="92"/>
      <c r="D11" s="92"/>
      <c r="E11" s="92"/>
      <c r="F11" s="92"/>
      <c r="G11" s="92"/>
      <c r="H11" s="92"/>
      <c r="I11" s="7"/>
      <c r="J11" s="7"/>
      <c r="L11" s="27"/>
      <c r="M11" s="7"/>
      <c r="N11" s="19"/>
      <c r="O11" s="19"/>
      <c r="P11" s="19"/>
      <c r="Q11" s="19"/>
      <c r="R11" s="18"/>
      <c r="S11" s="18"/>
      <c r="T11" s="7"/>
      <c r="U11" s="7"/>
      <c r="V11" s="18"/>
      <c r="W11" s="18"/>
      <c r="X11" s="7"/>
      <c r="Y11" s="7"/>
    </row>
    <row r="12" spans="1:25">
      <c r="A12" s="89" t="s">
        <v>118</v>
      </c>
      <c r="B12" s="89"/>
      <c r="C12" s="57" t="s">
        <v>122</v>
      </c>
      <c r="D12" s="57" t="s">
        <v>123</v>
      </c>
      <c r="E12" s="57" t="s">
        <v>124</v>
      </c>
      <c r="F12" s="57" t="s">
        <v>125</v>
      </c>
      <c r="G12" s="58" t="s">
        <v>119</v>
      </c>
      <c r="H12" s="58" t="s">
        <v>120</v>
      </c>
      <c r="I12" s="57" t="s">
        <v>143</v>
      </c>
      <c r="J12" s="57" t="s">
        <v>144</v>
      </c>
      <c r="L12" s="34"/>
      <c r="M12" s="34"/>
      <c r="N12" s="34"/>
      <c r="O12" s="34"/>
      <c r="P12" s="36"/>
      <c r="Q12" s="36"/>
      <c r="R12" s="34"/>
      <c r="S12" s="34"/>
      <c r="T12" s="19"/>
      <c r="U12" s="19"/>
      <c r="V12" s="18"/>
      <c r="W12" s="18"/>
      <c r="X12" s="7"/>
      <c r="Y12" s="7"/>
    </row>
    <row r="13" spans="1:25">
      <c r="A13" s="89" t="s">
        <v>105</v>
      </c>
      <c r="B13" s="7" t="s">
        <v>199</v>
      </c>
      <c r="C13" s="19">
        <f t="shared" ref="C13:F18" si="2">C5/2000*100</f>
        <v>9.4499999999999993</v>
      </c>
      <c r="D13" s="19">
        <f t="shared" si="2"/>
        <v>9.3000000000000007</v>
      </c>
      <c r="E13" s="19">
        <f t="shared" si="2"/>
        <v>9.25</v>
      </c>
      <c r="F13" s="19">
        <f t="shared" si="2"/>
        <v>9.0499999999999989</v>
      </c>
      <c r="G13" s="18">
        <f>AVERAGE(C13:F13)</f>
        <v>9.2624999999999993</v>
      </c>
      <c r="H13" s="18">
        <f>STDEV(C13:F13)</f>
        <v>0.16520189667999197</v>
      </c>
      <c r="I13" s="7"/>
      <c r="J13" s="7"/>
      <c r="L13" s="22"/>
      <c r="M13" s="22"/>
      <c r="N13" s="22"/>
      <c r="P13" s="22"/>
      <c r="Q13" s="22"/>
    </row>
    <row r="14" spans="1:25">
      <c r="A14" s="89"/>
      <c r="B14" s="7" t="s">
        <v>197</v>
      </c>
      <c r="C14" s="19">
        <f t="shared" si="2"/>
        <v>5.8000000000000007</v>
      </c>
      <c r="D14" s="19">
        <f t="shared" si="2"/>
        <v>4.95</v>
      </c>
      <c r="E14" s="19">
        <f t="shared" si="2"/>
        <v>5.0500000000000007</v>
      </c>
      <c r="F14" s="19">
        <f t="shared" si="2"/>
        <v>6</v>
      </c>
      <c r="G14" s="18">
        <f t="shared" ref="G14:G18" si="3">AVERAGE(C14:F14)</f>
        <v>5.45</v>
      </c>
      <c r="H14" s="18">
        <f t="shared" ref="H14:H18" si="4">STDEV(C14:F14)</f>
        <v>0.52757305971148039</v>
      </c>
      <c r="I14" s="7">
        <f>FTEST(C13:F13,C14:F14)</f>
        <v>8.8135293328648903E-2</v>
      </c>
      <c r="J14" s="7">
        <f>TTEST(C13:F13,C14:F14,2,2)</f>
        <v>9.036842147418398E-6</v>
      </c>
      <c r="L14" s="22"/>
      <c r="M14" s="22"/>
      <c r="N14" s="22"/>
      <c r="P14" s="22"/>
    </row>
    <row r="15" spans="1:25">
      <c r="A15" s="89"/>
      <c r="B15" s="7" t="s">
        <v>198</v>
      </c>
      <c r="C15" s="19">
        <f t="shared" si="2"/>
        <v>5.6000000000000005</v>
      </c>
      <c r="D15" s="19">
        <f t="shared" si="2"/>
        <v>5.25</v>
      </c>
      <c r="E15" s="19">
        <f t="shared" si="2"/>
        <v>5.4</v>
      </c>
      <c r="F15" s="19">
        <f t="shared" si="2"/>
        <v>6.3</v>
      </c>
      <c r="G15" s="18">
        <f t="shared" si="3"/>
        <v>5.6375000000000002</v>
      </c>
      <c r="H15" s="18">
        <f t="shared" si="4"/>
        <v>0.46435439052516758</v>
      </c>
      <c r="I15" s="7">
        <f>FTEST(C13:F13,C15:F15)</f>
        <v>0.12346094138234745</v>
      </c>
      <c r="J15" s="7">
        <f>TTEST(C13:F13,C15:F15,2,2)</f>
        <v>6.2009145983768772E-6</v>
      </c>
      <c r="L15" s="7"/>
      <c r="M15" s="19"/>
      <c r="N15" s="19"/>
      <c r="O15" s="19"/>
      <c r="P15" s="19"/>
      <c r="Q15" s="18"/>
      <c r="R15" s="18"/>
      <c r="S15" s="7"/>
      <c r="T15" s="7"/>
    </row>
    <row r="16" spans="1:25">
      <c r="A16" s="89" t="s">
        <v>289</v>
      </c>
      <c r="B16" s="7" t="s">
        <v>199</v>
      </c>
      <c r="C16" s="19">
        <f t="shared" si="2"/>
        <v>9.9500000000000011</v>
      </c>
      <c r="D16" s="19">
        <f t="shared" si="2"/>
        <v>9.35</v>
      </c>
      <c r="E16" s="19">
        <f t="shared" si="2"/>
        <v>9.6</v>
      </c>
      <c r="F16" s="19">
        <f t="shared" si="2"/>
        <v>9.65</v>
      </c>
      <c r="G16" s="18">
        <f t="shared" si="3"/>
        <v>9.6374999999999993</v>
      </c>
      <c r="H16" s="18">
        <f t="shared" si="4"/>
        <v>0.24622144504490323</v>
      </c>
      <c r="I16" s="7"/>
      <c r="J16" s="7"/>
      <c r="L16" s="40"/>
      <c r="M16" s="40"/>
      <c r="N16" s="40"/>
      <c r="O16" s="5"/>
      <c r="P16" s="40"/>
      <c r="Q16" s="5"/>
      <c r="R16" s="5"/>
      <c r="S16" s="5"/>
      <c r="T16" s="5"/>
    </row>
    <row r="17" spans="1:20">
      <c r="A17" s="89"/>
      <c r="B17" s="7" t="s">
        <v>197</v>
      </c>
      <c r="C17" s="19">
        <f t="shared" si="2"/>
        <v>5.45</v>
      </c>
      <c r="D17" s="19">
        <f t="shared" si="2"/>
        <v>5.5</v>
      </c>
      <c r="E17" s="19">
        <f t="shared" si="2"/>
        <v>6.05</v>
      </c>
      <c r="F17" s="19">
        <f t="shared" si="2"/>
        <v>4.95</v>
      </c>
      <c r="G17" s="18">
        <f t="shared" si="3"/>
        <v>5.4874999999999998</v>
      </c>
      <c r="H17" s="18">
        <f t="shared" si="4"/>
        <v>0.44976845895045436</v>
      </c>
      <c r="I17" s="7">
        <f>FTEST(C16:F16,C17:F17)</f>
        <v>0.34876265746022206</v>
      </c>
      <c r="J17" s="7">
        <f>TTEST(C16:F16,C17:F17,2,2)</f>
        <v>3.5356679304657455E-6</v>
      </c>
      <c r="L17" s="40"/>
      <c r="M17" s="40"/>
      <c r="N17" s="40"/>
      <c r="O17" s="5"/>
      <c r="P17" s="40"/>
      <c r="Q17" s="5"/>
      <c r="R17" s="5"/>
      <c r="S17" s="5"/>
      <c r="T17" s="5"/>
    </row>
    <row r="18" spans="1:20">
      <c r="A18" s="89"/>
      <c r="B18" s="7" t="s">
        <v>198</v>
      </c>
      <c r="C18" s="19">
        <f t="shared" si="2"/>
        <v>5.4</v>
      </c>
      <c r="D18" s="19">
        <f t="shared" si="2"/>
        <v>5.8999999999999995</v>
      </c>
      <c r="E18" s="19">
        <f t="shared" si="2"/>
        <v>5.0500000000000007</v>
      </c>
      <c r="F18" s="19">
        <f t="shared" si="2"/>
        <v>5.35</v>
      </c>
      <c r="G18" s="18">
        <f t="shared" si="3"/>
        <v>5.4250000000000007</v>
      </c>
      <c r="H18" s="18">
        <f t="shared" si="4"/>
        <v>0.35237290853109909</v>
      </c>
      <c r="I18" s="7">
        <f>FTEST(C16:F16,C18:F18)</f>
        <v>0.57097675836191231</v>
      </c>
      <c r="J18" s="7">
        <f>TTEST(C16:F16,C18:F18,2,2)</f>
        <v>1.1435574876113382E-6</v>
      </c>
      <c r="L18" s="7"/>
      <c r="M18" s="19"/>
      <c r="N18" s="19"/>
      <c r="O18" s="19"/>
      <c r="P18" s="19"/>
      <c r="Q18" s="18"/>
      <c r="R18" s="18"/>
      <c r="S18" s="7"/>
      <c r="T18" s="7"/>
    </row>
    <row r="19" spans="1:20">
      <c r="L19" s="40"/>
      <c r="M19" s="40"/>
      <c r="N19" s="5"/>
      <c r="O19" s="40"/>
      <c r="P19" s="40"/>
      <c r="Q19" s="5"/>
      <c r="R19" s="5"/>
      <c r="S19" s="5"/>
      <c r="T19" s="5"/>
    </row>
    <row r="20" spans="1:20">
      <c r="A20" s="37"/>
      <c r="L20" s="5"/>
      <c r="M20" s="5"/>
      <c r="N20" s="5"/>
      <c r="O20" s="40"/>
      <c r="P20" s="40"/>
      <c r="Q20" s="5"/>
      <c r="R20" s="5"/>
      <c r="S20" s="5"/>
      <c r="T20" s="5"/>
    </row>
    <row r="21" spans="1:20">
      <c r="O21" s="22"/>
      <c r="P21" s="22"/>
    </row>
    <row r="22" spans="1:20">
      <c r="A22" s="27"/>
      <c r="B22" s="7"/>
      <c r="C22" s="19"/>
      <c r="D22" s="19"/>
      <c r="E22" s="19"/>
      <c r="F22" s="19"/>
      <c r="G22" s="19"/>
      <c r="H22" s="19"/>
      <c r="I22" s="19"/>
      <c r="J22" s="19"/>
      <c r="K22" s="18"/>
      <c r="L22" s="18"/>
      <c r="M22" s="7"/>
      <c r="N22" s="7"/>
      <c r="O22" s="22"/>
    </row>
    <row r="23" spans="1:20">
      <c r="F23" s="35"/>
      <c r="G23" s="5"/>
      <c r="H23" s="5"/>
      <c r="I23" s="5"/>
      <c r="J23" s="5"/>
      <c r="K23" s="5"/>
      <c r="L23" s="5"/>
      <c r="M23" s="35"/>
      <c r="O23" s="22"/>
    </row>
    <row r="24" spans="1:20">
      <c r="F24" s="42"/>
      <c r="G24" s="5"/>
      <c r="H24" s="5"/>
      <c r="I24" s="5"/>
      <c r="J24" s="5"/>
      <c r="K24" s="5"/>
      <c r="L24" s="5"/>
      <c r="M24" s="42"/>
      <c r="O24" s="22"/>
    </row>
    <row r="25" spans="1:20">
      <c r="F25" s="43"/>
      <c r="G25" s="5"/>
      <c r="H25" s="5"/>
      <c r="I25" s="5"/>
      <c r="J25" s="5"/>
      <c r="K25" s="5"/>
      <c r="L25" s="5"/>
      <c r="M25" s="43"/>
      <c r="O25" s="22"/>
    </row>
    <row r="26" spans="1:20">
      <c r="F26" s="43"/>
      <c r="G26" s="5"/>
      <c r="H26" s="5"/>
      <c r="I26" s="5"/>
      <c r="J26" s="5"/>
      <c r="K26" s="5"/>
      <c r="L26" s="5"/>
      <c r="M26" s="43"/>
      <c r="O26" s="22"/>
    </row>
    <row r="27" spans="1:20">
      <c r="F27" s="43"/>
      <c r="G27" s="5"/>
      <c r="H27" s="5"/>
      <c r="I27" s="5"/>
      <c r="J27" s="5"/>
      <c r="K27" s="5"/>
      <c r="L27" s="5"/>
      <c r="M27" s="43"/>
      <c r="O27" s="22"/>
    </row>
    <row r="28" spans="1:20">
      <c r="O28" s="22"/>
    </row>
    <row r="29" spans="1:20">
      <c r="O29" s="22"/>
    </row>
    <row r="30" spans="1:20">
      <c r="O30" s="22"/>
    </row>
    <row r="96" spans="12:17">
      <c r="L96" s="22"/>
      <c r="M96" s="22"/>
      <c r="N96" s="22"/>
      <c r="O96" s="22"/>
      <c r="P96" s="22"/>
      <c r="Q96" s="22"/>
    </row>
  </sheetData>
  <mergeCells count="8">
    <mergeCell ref="A5:A7"/>
    <mergeCell ref="A8:A10"/>
    <mergeCell ref="A13:A15"/>
    <mergeCell ref="A16:A18"/>
    <mergeCell ref="A3:H3"/>
    <mergeCell ref="A4:B4"/>
    <mergeCell ref="A11:H11"/>
    <mergeCell ref="A12:B1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="150" zoomScaleNormal="150" zoomScalePageLayoutView="150" workbookViewId="0"/>
  </sheetViews>
  <sheetFormatPr baseColWidth="10" defaultColWidth="8.83203125" defaultRowHeight="15" x14ac:dyDescent="0"/>
  <cols>
    <col min="1" max="1" width="21.33203125" style="7" customWidth="1"/>
    <col min="2" max="2" width="16.5" style="7" customWidth="1"/>
    <col min="3" max="3" width="14.1640625" style="7" customWidth="1"/>
    <col min="4" max="4" width="11.83203125" style="7" customWidth="1"/>
    <col min="5" max="5" width="22.5" style="7" customWidth="1"/>
    <col min="6" max="6" width="16" style="7" customWidth="1"/>
    <col min="7" max="7" width="15.33203125" style="7" customWidth="1"/>
    <col min="8" max="8" width="11.83203125" style="7" bestFit="1" customWidth="1"/>
    <col min="9" max="9" width="8.83203125" style="7"/>
    <col min="10" max="10" width="28.5" style="7" customWidth="1"/>
    <col min="11" max="11" width="13.1640625" style="7" bestFit="1" customWidth="1"/>
    <col min="12" max="12" width="13.33203125" style="7" bestFit="1" customWidth="1"/>
    <col min="13" max="14" width="8.83203125" style="7"/>
    <col min="15" max="15" width="11.83203125" style="7" bestFit="1" customWidth="1"/>
    <col min="16" max="16384" width="8.83203125" style="7"/>
  </cols>
  <sheetData>
    <row r="1" spans="1:15">
      <c r="A1" s="12" t="s">
        <v>227</v>
      </c>
      <c r="E1" s="72"/>
      <c r="F1" s="72"/>
      <c r="G1" s="72"/>
      <c r="H1" s="72"/>
      <c r="I1" s="102"/>
      <c r="J1" s="102"/>
      <c r="K1" s="102"/>
      <c r="L1" s="102"/>
    </row>
    <row r="2" spans="1:15">
      <c r="A2" s="102" t="s">
        <v>3</v>
      </c>
      <c r="B2" s="102"/>
      <c r="C2" s="102"/>
      <c r="D2" s="73"/>
      <c r="E2" s="102" t="s">
        <v>4</v>
      </c>
      <c r="F2" s="102"/>
      <c r="G2" s="102"/>
      <c r="H2" s="70"/>
      <c r="I2" s="70"/>
      <c r="J2" s="75"/>
      <c r="K2" s="75" t="s">
        <v>3</v>
      </c>
      <c r="L2" s="75"/>
      <c r="M2" s="75"/>
      <c r="N2" s="75" t="s">
        <v>4</v>
      </c>
      <c r="O2" s="75"/>
    </row>
    <row r="3" spans="1:15">
      <c r="A3" s="70" t="s">
        <v>186</v>
      </c>
      <c r="B3" s="70" t="s">
        <v>187</v>
      </c>
      <c r="C3" s="70" t="s">
        <v>188</v>
      </c>
      <c r="D3" s="70"/>
      <c r="E3" s="70" t="s">
        <v>192</v>
      </c>
      <c r="F3" s="70" t="s">
        <v>193</v>
      </c>
      <c r="G3" s="70" t="s">
        <v>194</v>
      </c>
      <c r="H3" s="70"/>
      <c r="I3" s="70"/>
      <c r="J3" s="75"/>
      <c r="K3" s="75" t="s">
        <v>143</v>
      </c>
      <c r="L3" s="75" t="s">
        <v>144</v>
      </c>
      <c r="M3" s="75"/>
      <c r="N3" s="75" t="s">
        <v>143</v>
      </c>
      <c r="O3" s="75" t="s">
        <v>144</v>
      </c>
    </row>
    <row r="4" spans="1:15">
      <c r="A4" s="71">
        <v>96.483000000000004</v>
      </c>
      <c r="B4" s="71">
        <v>91</v>
      </c>
      <c r="C4" s="71">
        <v>301</v>
      </c>
      <c r="D4" s="71"/>
      <c r="E4" s="71">
        <v>186</v>
      </c>
      <c r="F4" s="71">
        <v>189</v>
      </c>
      <c r="G4" s="71">
        <v>304</v>
      </c>
      <c r="H4" s="70"/>
      <c r="I4" s="70"/>
      <c r="J4" s="75" t="s">
        <v>333</v>
      </c>
      <c r="K4" s="75">
        <f>FTEST(C4:C96,A4:A96)</f>
        <v>5.9598837364543369E-2</v>
      </c>
      <c r="L4" s="75">
        <f>TTEST(C4:C96,A4:A96,2,3)</f>
        <v>3.3954252250441278E-30</v>
      </c>
      <c r="M4" s="75"/>
      <c r="N4" s="75">
        <f>FTEST(G4:G96,E4:E96)</f>
        <v>3.9388528677216554E-3</v>
      </c>
      <c r="O4" s="75">
        <f>TTEST(G4:G96,E4:E96,2,3)</f>
        <v>2.1688753651239918E-38</v>
      </c>
    </row>
    <row r="5" spans="1:15">
      <c r="A5" s="71">
        <v>90.739000000000004</v>
      </c>
      <c r="B5" s="71">
        <v>136</v>
      </c>
      <c r="C5" s="71">
        <v>255</v>
      </c>
      <c r="D5" s="71"/>
      <c r="E5" s="71">
        <v>159.18299999999999</v>
      </c>
      <c r="F5" s="71">
        <v>115</v>
      </c>
      <c r="G5" s="17">
        <v>320</v>
      </c>
      <c r="H5" s="70"/>
      <c r="I5" s="70"/>
      <c r="J5" s="75"/>
      <c r="K5" s="75"/>
      <c r="L5" s="75"/>
      <c r="M5" s="75"/>
      <c r="N5" s="75"/>
      <c r="O5" s="75"/>
    </row>
    <row r="6" spans="1:15">
      <c r="A6" s="71">
        <v>70</v>
      </c>
      <c r="B6" s="71">
        <v>198</v>
      </c>
      <c r="C6" s="71">
        <v>187</v>
      </c>
      <c r="D6" s="71"/>
      <c r="E6" s="71">
        <v>131</v>
      </c>
      <c r="F6" s="71">
        <v>189.273</v>
      </c>
      <c r="G6" s="71">
        <v>359</v>
      </c>
      <c r="H6" s="70"/>
      <c r="I6" s="70"/>
      <c r="J6" s="75"/>
      <c r="K6" s="75"/>
      <c r="L6" s="75"/>
      <c r="M6" s="75"/>
      <c r="N6" s="75"/>
      <c r="O6" s="75"/>
    </row>
    <row r="7" spans="1:15">
      <c r="A7" s="71">
        <v>110</v>
      </c>
      <c r="B7" s="71">
        <v>110</v>
      </c>
      <c r="C7" s="71">
        <v>251</v>
      </c>
      <c r="D7" s="71"/>
      <c r="E7" s="71">
        <v>195</v>
      </c>
      <c r="F7" s="71">
        <v>197</v>
      </c>
      <c r="G7" s="71">
        <v>208</v>
      </c>
      <c r="H7" s="70"/>
      <c r="I7" s="70"/>
      <c r="J7" s="75" t="s">
        <v>334</v>
      </c>
      <c r="K7" s="75">
        <f>FTEST(C4:C96,B4:B96)</f>
        <v>0.56994997377302614</v>
      </c>
      <c r="L7" s="75">
        <f>TTEST(C4:C96,B4:B96,2,3)</f>
        <v>5.8837067434327032E-36</v>
      </c>
      <c r="M7" s="75"/>
      <c r="N7" s="75">
        <f>FTEST(G4:G96,F4:F96)</f>
        <v>0.19857191540052896</v>
      </c>
      <c r="O7" s="75">
        <f>TTEST(G4:G96,F4:F96,2,3)</f>
        <v>2.3611710030297153E-35</v>
      </c>
    </row>
    <row r="8" spans="1:15">
      <c r="A8" s="71">
        <v>188</v>
      </c>
      <c r="B8" s="71">
        <v>140</v>
      </c>
      <c r="C8" s="71">
        <v>221</v>
      </c>
      <c r="D8" s="71"/>
      <c r="E8" s="71">
        <v>123</v>
      </c>
      <c r="F8" s="71">
        <v>152.167</v>
      </c>
      <c r="G8" s="71">
        <v>305</v>
      </c>
      <c r="H8" s="70"/>
      <c r="I8" s="70"/>
      <c r="J8" s="75"/>
      <c r="K8" s="75"/>
      <c r="L8" s="75"/>
      <c r="M8" s="75"/>
      <c r="N8" s="75"/>
      <c r="O8" s="75"/>
    </row>
    <row r="9" spans="1:15">
      <c r="A9" s="71">
        <v>116</v>
      </c>
      <c r="B9" s="71">
        <v>92.935000000000002</v>
      </c>
      <c r="C9" s="71">
        <v>203</v>
      </c>
      <c r="D9" s="71"/>
      <c r="E9" s="71">
        <v>102</v>
      </c>
      <c r="F9" s="71">
        <v>59</v>
      </c>
      <c r="G9" s="71">
        <v>287</v>
      </c>
      <c r="H9" s="70"/>
      <c r="I9" s="70"/>
      <c r="J9" s="75"/>
      <c r="K9" s="75"/>
      <c r="L9" s="75"/>
      <c r="M9" s="75"/>
      <c r="N9" s="75"/>
      <c r="O9" s="75"/>
    </row>
    <row r="10" spans="1:15">
      <c r="A10" s="71">
        <v>223</v>
      </c>
      <c r="B10" s="71">
        <v>180.55</v>
      </c>
      <c r="C10" s="71">
        <v>262</v>
      </c>
      <c r="D10" s="71"/>
      <c r="E10" s="71">
        <v>100</v>
      </c>
      <c r="F10" s="71">
        <v>196</v>
      </c>
      <c r="G10" s="71">
        <v>265</v>
      </c>
      <c r="H10" s="70"/>
      <c r="I10" s="70"/>
      <c r="J10" s="75"/>
      <c r="K10" s="75" t="s">
        <v>335</v>
      </c>
      <c r="L10" s="75"/>
      <c r="M10" s="75"/>
      <c r="N10" s="75"/>
      <c r="O10" s="75"/>
    </row>
    <row r="11" spans="1:15">
      <c r="A11" s="71">
        <v>169</v>
      </c>
      <c r="B11" s="71">
        <v>165</v>
      </c>
      <c r="C11" s="71">
        <v>264</v>
      </c>
      <c r="D11" s="71"/>
      <c r="E11" s="71">
        <v>169</v>
      </c>
      <c r="F11" s="71">
        <v>115</v>
      </c>
      <c r="G11" s="71">
        <v>239</v>
      </c>
      <c r="H11" s="70"/>
      <c r="I11" s="70"/>
      <c r="J11" s="75"/>
      <c r="K11" s="75" t="s">
        <v>143</v>
      </c>
      <c r="L11" s="75" t="s">
        <v>144</v>
      </c>
      <c r="M11" s="75"/>
      <c r="N11" s="75"/>
      <c r="O11" s="75"/>
    </row>
    <row r="12" spans="1:15">
      <c r="A12" s="71">
        <v>210.779</v>
      </c>
      <c r="B12" s="71">
        <v>109.379</v>
      </c>
      <c r="C12" s="71">
        <v>199</v>
      </c>
      <c r="D12" s="71"/>
      <c r="E12" s="71">
        <v>110</v>
      </c>
      <c r="F12" s="71">
        <v>108</v>
      </c>
      <c r="G12" s="71">
        <v>185</v>
      </c>
      <c r="H12" s="70"/>
      <c r="I12" s="70"/>
      <c r="J12" s="75"/>
      <c r="K12" s="75">
        <f>FTEST(C4:C102,G4:G102)</f>
        <v>0.292493249929698</v>
      </c>
      <c r="L12" s="75">
        <f>TTEST(C4:C102,G4:G102,2,2)</f>
        <v>0.60351537511587283</v>
      </c>
      <c r="M12" s="75"/>
      <c r="N12" s="75"/>
      <c r="O12" s="75"/>
    </row>
    <row r="13" spans="1:15">
      <c r="A13" s="71">
        <v>250</v>
      </c>
      <c r="B13" s="71">
        <v>117.38200000000001</v>
      </c>
      <c r="C13" s="71">
        <v>285</v>
      </c>
      <c r="D13" s="71"/>
      <c r="E13" s="71">
        <v>150</v>
      </c>
      <c r="F13" s="71">
        <v>104</v>
      </c>
      <c r="G13" s="71">
        <v>272</v>
      </c>
      <c r="H13" s="70"/>
      <c r="I13" s="70"/>
      <c r="J13" s="70"/>
      <c r="K13" s="70"/>
      <c r="L13" s="70"/>
    </row>
    <row r="14" spans="1:15">
      <c r="A14" s="71">
        <v>197.86699999999999</v>
      </c>
      <c r="B14" s="71">
        <v>168.51499999999999</v>
      </c>
      <c r="C14" s="71">
        <v>245</v>
      </c>
      <c r="D14" s="71"/>
      <c r="E14" s="71">
        <v>197</v>
      </c>
      <c r="F14" s="71">
        <v>185</v>
      </c>
      <c r="G14" s="71">
        <v>292</v>
      </c>
      <c r="H14" s="70"/>
      <c r="I14" s="70"/>
      <c r="J14" s="70"/>
      <c r="K14" s="70"/>
      <c r="L14" s="70"/>
    </row>
    <row r="15" spans="1:15">
      <c r="A15" s="71">
        <v>301</v>
      </c>
      <c r="B15" s="71">
        <v>142</v>
      </c>
      <c r="C15" s="71">
        <v>260</v>
      </c>
      <c r="D15" s="71"/>
      <c r="E15" s="71">
        <v>114</v>
      </c>
      <c r="F15" s="71">
        <v>189</v>
      </c>
      <c r="G15" s="71">
        <v>222</v>
      </c>
      <c r="H15" s="70"/>
      <c r="I15" s="70"/>
      <c r="J15" s="70"/>
      <c r="K15" s="70"/>
      <c r="L15" s="70"/>
    </row>
    <row r="16" spans="1:15">
      <c r="A16" s="71">
        <v>227.273</v>
      </c>
      <c r="B16" s="71">
        <v>115</v>
      </c>
      <c r="C16" s="71">
        <v>210</v>
      </c>
      <c r="D16" s="71"/>
      <c r="E16" s="71">
        <v>127</v>
      </c>
      <c r="F16" s="71">
        <v>115</v>
      </c>
      <c r="G16" s="71">
        <v>245</v>
      </c>
      <c r="I16" s="70"/>
      <c r="J16" s="70"/>
      <c r="K16" s="70"/>
      <c r="L16" s="70"/>
    </row>
    <row r="17" spans="1:12">
      <c r="A17" s="71">
        <v>118</v>
      </c>
      <c r="B17" s="71">
        <v>114</v>
      </c>
      <c r="C17" s="17">
        <v>221</v>
      </c>
      <c r="D17" s="17"/>
      <c r="E17" s="71">
        <v>118</v>
      </c>
      <c r="F17" s="71">
        <v>114</v>
      </c>
      <c r="G17" s="71">
        <v>296</v>
      </c>
      <c r="H17" s="70"/>
      <c r="I17" s="70"/>
      <c r="J17" s="70"/>
      <c r="K17" s="70"/>
      <c r="L17" s="70"/>
    </row>
    <row r="18" spans="1:12">
      <c r="A18" s="71">
        <v>129</v>
      </c>
      <c r="B18" s="71">
        <v>159.91999999999999</v>
      </c>
      <c r="C18" s="71">
        <v>218</v>
      </c>
      <c r="D18" s="71"/>
      <c r="E18" s="71">
        <v>129</v>
      </c>
      <c r="F18" s="71">
        <v>159</v>
      </c>
      <c r="G18" s="71">
        <v>248</v>
      </c>
      <c r="H18" s="70"/>
      <c r="I18" s="70"/>
      <c r="J18" s="70"/>
      <c r="K18" s="70"/>
      <c r="L18" s="70"/>
    </row>
    <row r="19" spans="1:12">
      <c r="A19" s="71">
        <v>53.447000000000003</v>
      </c>
      <c r="B19" s="71">
        <v>127.14</v>
      </c>
      <c r="C19" s="71">
        <v>265</v>
      </c>
      <c r="D19" s="71"/>
      <c r="E19" s="71">
        <v>153</v>
      </c>
      <c r="F19" s="71">
        <v>127</v>
      </c>
      <c r="G19" s="71">
        <v>267</v>
      </c>
      <c r="H19" s="70"/>
      <c r="I19" s="70"/>
      <c r="K19" s="70"/>
      <c r="L19" s="70"/>
    </row>
    <row r="20" spans="1:12">
      <c r="A20" s="71">
        <v>220</v>
      </c>
      <c r="B20" s="71">
        <v>212</v>
      </c>
      <c r="C20" s="71">
        <v>287</v>
      </c>
      <c r="D20" s="71"/>
      <c r="E20" s="17">
        <v>117</v>
      </c>
      <c r="F20" s="71">
        <v>115</v>
      </c>
      <c r="G20" s="71">
        <v>442.9</v>
      </c>
      <c r="H20" s="70"/>
      <c r="I20" s="70"/>
      <c r="K20" s="70"/>
      <c r="L20" s="70"/>
    </row>
    <row r="21" spans="1:12">
      <c r="A21" s="71">
        <v>63</v>
      </c>
      <c r="B21" s="71">
        <v>226</v>
      </c>
      <c r="C21" s="71">
        <v>251</v>
      </c>
      <c r="D21" s="71"/>
      <c r="E21" s="17">
        <v>166</v>
      </c>
      <c r="F21" s="71">
        <v>151</v>
      </c>
      <c r="G21" s="71">
        <v>226</v>
      </c>
      <c r="H21" s="70"/>
      <c r="I21" s="70"/>
      <c r="K21" s="70"/>
      <c r="L21" s="70"/>
    </row>
    <row r="22" spans="1:12">
      <c r="A22" s="71">
        <v>189</v>
      </c>
      <c r="B22" s="71">
        <v>189</v>
      </c>
      <c r="C22" s="71">
        <v>248</v>
      </c>
      <c r="D22" s="71"/>
      <c r="E22" s="17">
        <v>103</v>
      </c>
      <c r="F22" s="71">
        <v>150</v>
      </c>
      <c r="G22" s="71">
        <v>327</v>
      </c>
      <c r="H22" s="70"/>
      <c r="I22" s="70"/>
      <c r="K22" s="70"/>
      <c r="L22" s="70"/>
    </row>
    <row r="23" spans="1:12">
      <c r="A23" s="71">
        <v>115</v>
      </c>
      <c r="B23" s="71">
        <v>236</v>
      </c>
      <c r="C23" s="71">
        <v>292</v>
      </c>
      <c r="D23" s="71"/>
      <c r="E23" s="17">
        <v>147</v>
      </c>
      <c r="F23" s="71">
        <v>129</v>
      </c>
      <c r="G23" s="71">
        <v>252</v>
      </c>
      <c r="H23" s="70"/>
      <c r="I23" s="70"/>
      <c r="K23" s="70"/>
      <c r="L23" s="70"/>
    </row>
    <row r="24" spans="1:12">
      <c r="A24" s="71">
        <v>146</v>
      </c>
      <c r="B24" s="71">
        <v>220</v>
      </c>
      <c r="C24" s="71">
        <v>228</v>
      </c>
      <c r="D24" s="71"/>
      <c r="E24" s="17">
        <v>94</v>
      </c>
      <c r="F24" s="71">
        <v>135</v>
      </c>
      <c r="G24" s="71">
        <v>264</v>
      </c>
      <c r="H24" s="70"/>
      <c r="I24" s="70"/>
      <c r="K24" s="70"/>
      <c r="L24" s="70"/>
    </row>
    <row r="25" spans="1:12">
      <c r="A25" s="71">
        <v>140</v>
      </c>
      <c r="B25" s="71">
        <v>199</v>
      </c>
      <c r="C25" s="71">
        <v>221</v>
      </c>
      <c r="D25" s="71"/>
      <c r="E25" s="17">
        <v>85</v>
      </c>
      <c r="F25" s="71">
        <v>123</v>
      </c>
      <c r="G25" s="71">
        <v>294</v>
      </c>
      <c r="I25" s="70"/>
      <c r="K25" s="70"/>
      <c r="L25" s="70"/>
    </row>
    <row r="26" spans="1:12">
      <c r="A26" s="71">
        <v>69</v>
      </c>
      <c r="B26" s="71">
        <v>125</v>
      </c>
      <c r="C26" s="17">
        <v>278</v>
      </c>
      <c r="D26" s="17"/>
      <c r="E26" s="17">
        <v>105</v>
      </c>
      <c r="F26" s="71">
        <v>116</v>
      </c>
      <c r="G26" s="71">
        <v>280</v>
      </c>
      <c r="H26" s="70"/>
      <c r="I26" s="70"/>
      <c r="K26" s="70"/>
      <c r="L26" s="70"/>
    </row>
    <row r="27" spans="1:12">
      <c r="A27" s="71">
        <v>227</v>
      </c>
      <c r="B27" s="71">
        <v>217</v>
      </c>
      <c r="C27" s="71">
        <v>220</v>
      </c>
      <c r="D27" s="71"/>
      <c r="E27" s="17">
        <v>113</v>
      </c>
      <c r="F27" s="71">
        <v>221</v>
      </c>
      <c r="G27" s="71">
        <v>248</v>
      </c>
      <c r="H27" s="70"/>
      <c r="I27" s="70"/>
      <c r="K27" s="70"/>
    </row>
    <row r="28" spans="1:12">
      <c r="A28" s="71">
        <v>198</v>
      </c>
      <c r="B28" s="71">
        <v>263</v>
      </c>
      <c r="C28" s="71">
        <v>403</v>
      </c>
      <c r="D28" s="71"/>
      <c r="E28" s="17">
        <v>116</v>
      </c>
      <c r="F28" s="71">
        <v>182</v>
      </c>
      <c r="G28" s="17">
        <v>265</v>
      </c>
      <c r="H28" s="70"/>
      <c r="I28" s="70"/>
      <c r="K28" s="70"/>
      <c r="L28" s="70"/>
    </row>
    <row r="29" spans="1:12">
      <c r="A29" s="71">
        <v>93</v>
      </c>
      <c r="B29" s="71">
        <v>188</v>
      </c>
      <c r="C29" s="71">
        <v>266</v>
      </c>
      <c r="D29" s="71"/>
      <c r="E29" s="17">
        <v>78</v>
      </c>
      <c r="F29" s="71">
        <v>175</v>
      </c>
      <c r="G29" s="71">
        <v>248</v>
      </c>
      <c r="H29" s="70"/>
      <c r="I29" s="70"/>
      <c r="K29" s="70"/>
      <c r="L29" s="70"/>
    </row>
    <row r="30" spans="1:12">
      <c r="A30" s="71">
        <v>122</v>
      </c>
      <c r="B30" s="71">
        <v>234</v>
      </c>
      <c r="C30" s="71">
        <v>260</v>
      </c>
      <c r="D30" s="71"/>
      <c r="E30" s="17">
        <v>125</v>
      </c>
      <c r="F30" s="71">
        <v>156</v>
      </c>
      <c r="G30" s="71">
        <v>267</v>
      </c>
      <c r="H30" s="70"/>
      <c r="I30" s="70"/>
      <c r="K30" s="70"/>
      <c r="L30" s="70"/>
    </row>
    <row r="31" spans="1:12">
      <c r="A31" s="71">
        <v>96</v>
      </c>
      <c r="B31" s="71">
        <v>126</v>
      </c>
      <c r="C31" s="71">
        <v>254</v>
      </c>
      <c r="D31" s="71"/>
      <c r="E31" s="17">
        <v>134</v>
      </c>
      <c r="F31" s="71">
        <v>103</v>
      </c>
      <c r="G31" s="71">
        <v>288</v>
      </c>
      <c r="H31" s="70"/>
      <c r="I31" s="70"/>
      <c r="K31" s="70"/>
      <c r="L31" s="70"/>
    </row>
    <row r="32" spans="1:12">
      <c r="A32" s="71">
        <v>145</v>
      </c>
      <c r="B32" s="71">
        <v>52</v>
      </c>
      <c r="C32" s="71">
        <v>215</v>
      </c>
      <c r="D32" s="71"/>
      <c r="E32" s="17">
        <v>103</v>
      </c>
      <c r="F32" s="71">
        <v>229</v>
      </c>
      <c r="G32" s="71">
        <v>330</v>
      </c>
      <c r="H32" s="70"/>
      <c r="I32" s="70"/>
      <c r="K32" s="70"/>
      <c r="L32" s="70"/>
    </row>
    <row r="33" spans="1:12">
      <c r="A33" s="71">
        <v>104</v>
      </c>
      <c r="B33" s="71">
        <v>174</v>
      </c>
      <c r="C33" s="71">
        <v>283</v>
      </c>
      <c r="D33" s="71"/>
      <c r="E33" s="17">
        <v>101</v>
      </c>
      <c r="F33" s="71">
        <v>198</v>
      </c>
      <c r="G33" s="71">
        <v>237</v>
      </c>
      <c r="I33" s="70"/>
      <c r="K33" s="70"/>
      <c r="L33" s="70"/>
    </row>
    <row r="34" spans="1:12">
      <c r="A34" s="71">
        <v>101</v>
      </c>
      <c r="B34" s="71">
        <v>223</v>
      </c>
      <c r="C34" s="17">
        <v>200</v>
      </c>
      <c r="D34" s="17"/>
      <c r="E34" s="17">
        <v>123</v>
      </c>
      <c r="F34" s="71">
        <v>183</v>
      </c>
      <c r="G34" s="71">
        <v>199</v>
      </c>
      <c r="H34" s="70"/>
      <c r="I34" s="70"/>
      <c r="K34" s="70"/>
    </row>
    <row r="35" spans="1:12">
      <c r="A35" s="71">
        <v>87</v>
      </c>
      <c r="B35" s="71">
        <v>215</v>
      </c>
      <c r="C35" s="71">
        <v>238</v>
      </c>
      <c r="D35" s="71"/>
      <c r="E35" s="17">
        <v>111</v>
      </c>
      <c r="F35" s="71">
        <v>165</v>
      </c>
      <c r="G35" s="17">
        <v>213</v>
      </c>
      <c r="H35" s="70"/>
      <c r="I35" s="70"/>
      <c r="K35" s="70"/>
      <c r="L35" s="70"/>
    </row>
    <row r="36" spans="1:12">
      <c r="A36" s="71">
        <v>156</v>
      </c>
      <c r="B36" s="71">
        <v>171</v>
      </c>
      <c r="C36" s="71">
        <v>339</v>
      </c>
      <c r="D36" s="71"/>
      <c r="E36" s="17">
        <v>110</v>
      </c>
      <c r="F36" s="71">
        <v>224</v>
      </c>
      <c r="G36" s="71">
        <v>305</v>
      </c>
      <c r="H36" s="70"/>
      <c r="I36" s="70"/>
      <c r="K36" s="70"/>
      <c r="L36" s="70"/>
    </row>
    <row r="37" spans="1:12">
      <c r="A37" s="71">
        <v>221</v>
      </c>
      <c r="B37" s="71">
        <v>221</v>
      </c>
      <c r="C37" s="71">
        <v>330</v>
      </c>
      <c r="D37" s="71"/>
      <c r="E37" s="17">
        <v>96</v>
      </c>
      <c r="F37" s="71">
        <v>230</v>
      </c>
      <c r="G37" s="71">
        <v>291</v>
      </c>
      <c r="H37" s="70"/>
      <c r="I37" s="70"/>
      <c r="K37" s="70"/>
      <c r="L37" s="70"/>
    </row>
    <row r="38" spans="1:12">
      <c r="A38" s="71">
        <v>217</v>
      </c>
      <c r="B38" s="71">
        <v>84</v>
      </c>
      <c r="C38" s="71">
        <v>258</v>
      </c>
      <c r="D38" s="71"/>
      <c r="E38" s="17">
        <v>152</v>
      </c>
      <c r="F38" s="71">
        <v>182</v>
      </c>
      <c r="G38" s="71">
        <v>207</v>
      </c>
      <c r="H38" s="70"/>
      <c r="I38" s="70"/>
      <c r="K38" s="70"/>
      <c r="L38" s="70"/>
    </row>
    <row r="39" spans="1:12">
      <c r="A39" s="71">
        <v>126</v>
      </c>
      <c r="B39" s="71">
        <v>188</v>
      </c>
      <c r="C39" s="71">
        <v>271</v>
      </c>
      <c r="D39" s="71"/>
      <c r="E39" s="17">
        <v>176</v>
      </c>
      <c r="F39" s="71">
        <v>218</v>
      </c>
      <c r="G39" s="71">
        <v>201</v>
      </c>
      <c r="H39" s="70"/>
      <c r="I39" s="70"/>
      <c r="K39" s="70"/>
      <c r="L39" s="70"/>
    </row>
    <row r="40" spans="1:12">
      <c r="A40" s="71">
        <v>66</v>
      </c>
      <c r="B40" s="71">
        <v>201</v>
      </c>
      <c r="C40" s="71">
        <v>349</v>
      </c>
      <c r="D40" s="71"/>
      <c r="E40" s="17">
        <v>188</v>
      </c>
      <c r="F40" s="71">
        <v>320</v>
      </c>
      <c r="G40" s="71">
        <v>361</v>
      </c>
      <c r="H40" s="70"/>
      <c r="I40" s="70"/>
      <c r="K40" s="70"/>
      <c r="L40" s="70"/>
    </row>
    <row r="41" spans="1:12">
      <c r="A41" s="71">
        <v>164</v>
      </c>
      <c r="B41" s="71">
        <v>208</v>
      </c>
      <c r="C41" s="71">
        <v>267</v>
      </c>
      <c r="D41" s="71"/>
      <c r="E41" s="17">
        <v>159</v>
      </c>
      <c r="F41" s="71">
        <v>172</v>
      </c>
      <c r="G41" s="71">
        <v>212</v>
      </c>
      <c r="H41" s="70"/>
      <c r="I41" s="70"/>
      <c r="K41" s="70"/>
      <c r="L41" s="70"/>
    </row>
    <row r="42" spans="1:12">
      <c r="A42" s="71">
        <v>77</v>
      </c>
      <c r="B42" s="71">
        <v>175</v>
      </c>
      <c r="C42" s="71">
        <v>310</v>
      </c>
      <c r="D42" s="71"/>
      <c r="E42" s="17">
        <v>198</v>
      </c>
      <c r="F42" s="71">
        <v>64</v>
      </c>
      <c r="G42" s="71">
        <v>228</v>
      </c>
      <c r="H42" s="70"/>
      <c r="I42" s="70"/>
      <c r="K42" s="70"/>
      <c r="L42" s="70"/>
    </row>
    <row r="43" spans="1:12">
      <c r="A43" s="71">
        <v>174</v>
      </c>
      <c r="B43" s="71">
        <v>124</v>
      </c>
      <c r="C43" s="71">
        <v>298</v>
      </c>
      <c r="D43" s="71"/>
      <c r="E43" s="17">
        <v>110</v>
      </c>
      <c r="F43" s="71">
        <v>141</v>
      </c>
      <c r="G43" s="71">
        <v>236</v>
      </c>
      <c r="H43" s="70"/>
      <c r="I43" s="70"/>
      <c r="K43" s="70"/>
      <c r="L43" s="70"/>
    </row>
    <row r="44" spans="1:12">
      <c r="A44" s="71">
        <v>136</v>
      </c>
      <c r="B44" s="71">
        <v>244</v>
      </c>
      <c r="C44" s="71">
        <v>269</v>
      </c>
      <c r="D44" s="71"/>
      <c r="E44" s="17">
        <v>124</v>
      </c>
      <c r="F44" s="71">
        <v>88</v>
      </c>
      <c r="G44" s="71">
        <v>202</v>
      </c>
      <c r="K44" s="70"/>
    </row>
    <row r="45" spans="1:12">
      <c r="A45" s="17">
        <v>162</v>
      </c>
      <c r="B45" s="71">
        <v>231</v>
      </c>
      <c r="C45" s="17">
        <v>179</v>
      </c>
      <c r="D45" s="17"/>
      <c r="E45" s="17">
        <v>220</v>
      </c>
      <c r="F45" s="71">
        <v>201</v>
      </c>
      <c r="G45" s="17">
        <v>217</v>
      </c>
      <c r="K45" s="70"/>
    </row>
    <row r="46" spans="1:12">
      <c r="A46" s="17">
        <v>170</v>
      </c>
      <c r="B46" s="71">
        <v>129</v>
      </c>
      <c r="C46" s="17">
        <v>366</v>
      </c>
      <c r="D46" s="17"/>
      <c r="E46" s="17">
        <v>117</v>
      </c>
      <c r="F46" s="71">
        <v>160</v>
      </c>
      <c r="G46" s="17">
        <v>209</v>
      </c>
      <c r="K46" s="70"/>
    </row>
    <row r="47" spans="1:12">
      <c r="A47" s="17">
        <v>75</v>
      </c>
      <c r="B47" s="71">
        <v>179</v>
      </c>
      <c r="C47" s="17">
        <v>214</v>
      </c>
      <c r="D47" s="17"/>
      <c r="E47" s="17">
        <v>186</v>
      </c>
      <c r="F47" s="71">
        <v>103</v>
      </c>
      <c r="G47" s="17">
        <v>218</v>
      </c>
      <c r="K47" s="70"/>
    </row>
    <row r="48" spans="1:12">
      <c r="A48" s="17">
        <v>135</v>
      </c>
      <c r="B48" s="71">
        <v>183</v>
      </c>
      <c r="C48" s="17">
        <v>145</v>
      </c>
      <c r="D48" s="17"/>
      <c r="E48" s="17">
        <v>108</v>
      </c>
      <c r="F48" s="71">
        <v>114</v>
      </c>
      <c r="G48" s="17">
        <v>269</v>
      </c>
      <c r="K48" s="70"/>
    </row>
    <row r="49" spans="1:11">
      <c r="A49" s="17">
        <v>89</v>
      </c>
      <c r="B49" s="71">
        <v>74</v>
      </c>
      <c r="C49" s="17">
        <v>240</v>
      </c>
      <c r="D49" s="17"/>
      <c r="E49" s="17">
        <v>178</v>
      </c>
      <c r="F49" s="71">
        <v>104</v>
      </c>
      <c r="G49" s="17">
        <v>224</v>
      </c>
      <c r="K49" s="70"/>
    </row>
    <row r="50" spans="1:11">
      <c r="A50" s="17">
        <v>146</v>
      </c>
      <c r="B50" s="71">
        <v>138</v>
      </c>
      <c r="C50" s="17">
        <v>279</v>
      </c>
      <c r="D50" s="17"/>
      <c r="E50" s="17">
        <v>116</v>
      </c>
      <c r="F50" s="71">
        <v>167</v>
      </c>
      <c r="G50" s="17">
        <v>245</v>
      </c>
      <c r="K50" s="70"/>
    </row>
    <row r="51" spans="1:11">
      <c r="A51" s="17">
        <v>185</v>
      </c>
      <c r="B51" s="71">
        <v>115</v>
      </c>
      <c r="C51" s="17">
        <v>275</v>
      </c>
      <c r="D51" s="17"/>
      <c r="E51" s="17">
        <v>165</v>
      </c>
      <c r="F51" s="71">
        <v>194</v>
      </c>
      <c r="G51" s="17">
        <v>287</v>
      </c>
      <c r="K51" s="70"/>
    </row>
    <row r="52" spans="1:11">
      <c r="A52" s="17">
        <v>208</v>
      </c>
      <c r="B52" s="71">
        <v>126</v>
      </c>
      <c r="C52" s="17">
        <v>263</v>
      </c>
      <c r="D52" s="17"/>
      <c r="E52" s="17">
        <v>162</v>
      </c>
      <c r="F52" s="71">
        <v>185</v>
      </c>
      <c r="G52" s="17">
        <v>203</v>
      </c>
      <c r="K52" s="70"/>
    </row>
    <row r="53" spans="1:11">
      <c r="A53" s="17">
        <v>168</v>
      </c>
      <c r="B53" s="71">
        <v>84</v>
      </c>
      <c r="C53" s="17">
        <v>290</v>
      </c>
      <c r="D53" s="17"/>
      <c r="E53" s="17">
        <v>144</v>
      </c>
      <c r="F53" s="71">
        <v>212</v>
      </c>
      <c r="G53" s="17">
        <v>341</v>
      </c>
      <c r="K53" s="70"/>
    </row>
    <row r="54" spans="1:11">
      <c r="A54" s="17">
        <v>93</v>
      </c>
      <c r="B54" s="71">
        <v>167</v>
      </c>
      <c r="C54" s="17">
        <v>200</v>
      </c>
      <c r="D54" s="17"/>
      <c r="E54" s="17">
        <v>155</v>
      </c>
      <c r="F54" s="71">
        <v>208</v>
      </c>
      <c r="G54" s="17">
        <v>294</v>
      </c>
      <c r="K54" s="70"/>
    </row>
    <row r="55" spans="1:11">
      <c r="A55" s="17">
        <v>127</v>
      </c>
      <c r="B55" s="71">
        <v>95</v>
      </c>
      <c r="C55" s="17">
        <v>256</v>
      </c>
      <c r="D55" s="17"/>
      <c r="E55" s="17">
        <v>112</v>
      </c>
      <c r="F55" s="71">
        <v>173</v>
      </c>
      <c r="G55" s="17">
        <v>256</v>
      </c>
      <c r="K55" s="70"/>
    </row>
    <row r="56" spans="1:11">
      <c r="A56" s="17">
        <v>143</v>
      </c>
      <c r="B56" s="71">
        <v>213</v>
      </c>
      <c r="C56" s="17">
        <v>203</v>
      </c>
      <c r="D56" s="17"/>
      <c r="E56" s="17">
        <v>170</v>
      </c>
      <c r="F56" s="71">
        <v>159</v>
      </c>
      <c r="G56" s="17">
        <v>305</v>
      </c>
      <c r="K56" s="70"/>
    </row>
    <row r="57" spans="1:11">
      <c r="A57" s="17">
        <v>206</v>
      </c>
      <c r="B57" s="71">
        <v>196</v>
      </c>
      <c r="C57" s="17">
        <v>215</v>
      </c>
      <c r="D57" s="17"/>
      <c r="E57" s="17">
        <v>156</v>
      </c>
      <c r="F57" s="71">
        <v>201</v>
      </c>
      <c r="G57" s="17">
        <v>288</v>
      </c>
      <c r="K57" s="70"/>
    </row>
    <row r="58" spans="1:11">
      <c r="A58" s="17">
        <v>125</v>
      </c>
      <c r="B58" s="71">
        <v>208</v>
      </c>
      <c r="C58" s="17">
        <v>265</v>
      </c>
      <c r="D58" s="17"/>
      <c r="E58" s="17">
        <v>174</v>
      </c>
      <c r="F58" s="71">
        <v>103</v>
      </c>
      <c r="G58" s="17">
        <v>256</v>
      </c>
      <c r="K58" s="70"/>
    </row>
    <row r="59" spans="1:11">
      <c r="A59" s="17">
        <v>82</v>
      </c>
      <c r="B59" s="71">
        <v>118</v>
      </c>
      <c r="C59" s="17">
        <v>211</v>
      </c>
      <c r="D59" s="17"/>
      <c r="E59" s="17">
        <v>122</v>
      </c>
      <c r="F59" s="71">
        <v>119</v>
      </c>
      <c r="G59" s="17">
        <v>159</v>
      </c>
      <c r="K59" s="70"/>
    </row>
    <row r="60" spans="1:11">
      <c r="A60" s="17">
        <v>226</v>
      </c>
      <c r="B60" s="71">
        <v>120</v>
      </c>
      <c r="C60" s="17">
        <v>273</v>
      </c>
      <c r="D60" s="17"/>
      <c r="E60" s="17">
        <v>164</v>
      </c>
      <c r="F60" s="71">
        <v>156</v>
      </c>
      <c r="G60" s="17">
        <v>302</v>
      </c>
      <c r="K60" s="70"/>
    </row>
    <row r="61" spans="1:11">
      <c r="A61" s="17">
        <v>235</v>
      </c>
      <c r="B61" s="71">
        <v>172</v>
      </c>
      <c r="C61" s="17">
        <v>291</v>
      </c>
      <c r="D61" s="17"/>
      <c r="E61" s="17">
        <v>161</v>
      </c>
      <c r="F61" s="71">
        <v>152</v>
      </c>
      <c r="G61" s="17">
        <v>365</v>
      </c>
      <c r="K61" s="70"/>
    </row>
    <row r="62" spans="1:11">
      <c r="A62" s="17">
        <v>154</v>
      </c>
      <c r="B62" s="71">
        <v>64</v>
      </c>
      <c r="C62" s="17">
        <v>306</v>
      </c>
      <c r="D62" s="17"/>
      <c r="E62" s="17">
        <v>174</v>
      </c>
      <c r="F62" s="71">
        <v>160</v>
      </c>
      <c r="G62" s="17">
        <v>227</v>
      </c>
      <c r="K62" s="70"/>
    </row>
    <row r="63" spans="1:11">
      <c r="A63" s="17">
        <v>106</v>
      </c>
      <c r="B63" s="71">
        <v>141</v>
      </c>
      <c r="C63" s="17">
        <v>215</v>
      </c>
      <c r="D63" s="17"/>
      <c r="E63" s="17">
        <v>208</v>
      </c>
      <c r="F63" s="71">
        <v>162</v>
      </c>
      <c r="G63" s="17">
        <v>221</v>
      </c>
      <c r="J63" s="70"/>
      <c r="K63" s="70"/>
    </row>
    <row r="64" spans="1:11">
      <c r="A64" s="17">
        <v>169</v>
      </c>
      <c r="B64" s="71">
        <v>88</v>
      </c>
      <c r="C64" s="17">
        <v>243</v>
      </c>
      <c r="D64" s="17"/>
      <c r="E64" s="71">
        <v>226</v>
      </c>
      <c r="F64" s="71">
        <v>117</v>
      </c>
      <c r="G64" s="17">
        <v>253</v>
      </c>
      <c r="J64" s="70"/>
      <c r="K64" s="70"/>
    </row>
    <row r="65" spans="1:12">
      <c r="A65" s="17">
        <v>51</v>
      </c>
      <c r="B65" s="71">
        <v>101</v>
      </c>
      <c r="C65" s="17">
        <v>250</v>
      </c>
      <c r="D65" s="17"/>
      <c r="E65" s="71">
        <v>163</v>
      </c>
      <c r="F65" s="71">
        <v>98</v>
      </c>
      <c r="G65" s="17">
        <v>198</v>
      </c>
      <c r="J65" s="70"/>
      <c r="K65" s="70"/>
    </row>
    <row r="66" spans="1:12">
      <c r="A66" s="17">
        <v>207</v>
      </c>
      <c r="B66" s="71">
        <v>116</v>
      </c>
      <c r="C66" s="17">
        <v>252</v>
      </c>
      <c r="D66" s="17"/>
      <c r="E66" s="71">
        <v>211</v>
      </c>
      <c r="F66" s="71">
        <v>211</v>
      </c>
      <c r="G66" s="17">
        <v>277</v>
      </c>
      <c r="J66" s="70"/>
      <c r="K66" s="70"/>
    </row>
    <row r="67" spans="1:12">
      <c r="A67" s="17">
        <v>113</v>
      </c>
      <c r="B67" s="71">
        <v>103</v>
      </c>
      <c r="C67" s="17">
        <v>267</v>
      </c>
      <c r="D67" s="17"/>
      <c r="E67" s="71">
        <v>207</v>
      </c>
      <c r="F67" s="71">
        <v>224</v>
      </c>
      <c r="G67" s="17">
        <v>291</v>
      </c>
      <c r="J67" s="70"/>
      <c r="K67" s="70"/>
    </row>
    <row r="68" spans="1:12">
      <c r="A68" s="17">
        <v>120</v>
      </c>
      <c r="B68" s="71">
        <v>114</v>
      </c>
      <c r="C68" s="17">
        <v>289</v>
      </c>
      <c r="D68" s="17"/>
      <c r="E68" s="71">
        <v>110</v>
      </c>
      <c r="F68" s="71">
        <v>198</v>
      </c>
      <c r="G68" s="17">
        <v>359</v>
      </c>
      <c r="J68" s="70"/>
      <c r="K68" s="70"/>
    </row>
    <row r="69" spans="1:12">
      <c r="A69" s="17">
        <v>109</v>
      </c>
      <c r="B69" s="71">
        <v>110</v>
      </c>
      <c r="C69" s="17">
        <v>196</v>
      </c>
      <c r="D69" s="17"/>
      <c r="E69" s="71">
        <v>123</v>
      </c>
      <c r="F69" s="71">
        <v>164</v>
      </c>
      <c r="G69" s="17">
        <v>219</v>
      </c>
      <c r="J69" s="70"/>
      <c r="K69" s="70"/>
    </row>
    <row r="70" spans="1:12">
      <c r="A70" s="17">
        <v>87</v>
      </c>
      <c r="B70" s="71">
        <v>127</v>
      </c>
      <c r="C70" s="17">
        <v>224</v>
      </c>
      <c r="D70" s="17"/>
      <c r="E70" s="71">
        <v>170</v>
      </c>
      <c r="F70" s="71">
        <v>174</v>
      </c>
      <c r="G70" s="17">
        <v>301</v>
      </c>
      <c r="J70" s="70"/>
      <c r="K70" s="70"/>
    </row>
    <row r="71" spans="1:12">
      <c r="A71" s="17">
        <v>174</v>
      </c>
      <c r="B71" s="71">
        <v>94</v>
      </c>
      <c r="C71" s="17">
        <v>231</v>
      </c>
      <c r="D71" s="17"/>
      <c r="E71" s="71">
        <v>175</v>
      </c>
      <c r="F71" s="71">
        <v>148</v>
      </c>
      <c r="G71" s="17">
        <v>206</v>
      </c>
      <c r="J71" s="70"/>
      <c r="K71" s="70"/>
    </row>
    <row r="72" spans="1:12">
      <c r="A72" s="17">
        <v>164</v>
      </c>
      <c r="B72" s="71">
        <v>185</v>
      </c>
      <c r="C72" s="17">
        <v>207</v>
      </c>
      <c r="D72" s="17"/>
      <c r="E72" s="71">
        <v>131</v>
      </c>
      <c r="F72" s="71">
        <v>119</v>
      </c>
      <c r="G72" s="17">
        <v>204</v>
      </c>
      <c r="K72" s="70"/>
    </row>
    <row r="73" spans="1:12">
      <c r="A73" s="17">
        <v>112</v>
      </c>
      <c r="B73" s="71">
        <v>112</v>
      </c>
      <c r="C73" s="17">
        <v>345</v>
      </c>
      <c r="D73" s="17"/>
      <c r="E73" s="17">
        <v>141</v>
      </c>
      <c r="F73" s="71">
        <v>201</v>
      </c>
      <c r="G73" s="17">
        <v>215</v>
      </c>
      <c r="K73" s="70"/>
    </row>
    <row r="74" spans="1:12">
      <c r="A74" s="17">
        <v>78</v>
      </c>
      <c r="B74" s="71">
        <v>98</v>
      </c>
      <c r="C74" s="17">
        <v>269</v>
      </c>
      <c r="D74" s="17"/>
      <c r="E74" s="17">
        <v>171</v>
      </c>
      <c r="F74" s="71">
        <v>113</v>
      </c>
      <c r="G74" s="17">
        <v>179</v>
      </c>
      <c r="K74" s="70"/>
    </row>
    <row r="75" spans="1:12">
      <c r="A75" s="17">
        <v>153</v>
      </c>
      <c r="B75" s="71">
        <v>173</v>
      </c>
      <c r="C75" s="17">
        <v>317</v>
      </c>
      <c r="D75" s="17"/>
      <c r="E75" s="17">
        <v>125</v>
      </c>
      <c r="F75" s="71">
        <v>168</v>
      </c>
      <c r="G75" s="17">
        <v>322</v>
      </c>
      <c r="K75" s="70"/>
    </row>
    <row r="76" spans="1:12">
      <c r="A76" s="17">
        <v>88</v>
      </c>
      <c r="B76" s="71">
        <v>119</v>
      </c>
      <c r="C76" s="17">
        <v>310</v>
      </c>
      <c r="D76" s="17"/>
      <c r="E76" s="17">
        <v>112</v>
      </c>
      <c r="F76" s="71">
        <v>146</v>
      </c>
      <c r="G76" s="17">
        <v>182</v>
      </c>
      <c r="K76" s="70"/>
    </row>
    <row r="77" spans="1:12">
      <c r="A77" s="17">
        <v>234</v>
      </c>
      <c r="B77" s="71">
        <v>214</v>
      </c>
      <c r="C77" s="17">
        <v>284</v>
      </c>
      <c r="D77" s="17"/>
      <c r="E77" s="17">
        <v>187</v>
      </c>
      <c r="F77" s="71">
        <v>64</v>
      </c>
      <c r="G77" s="17">
        <v>246</v>
      </c>
      <c r="K77" s="70"/>
    </row>
    <row r="78" spans="1:12">
      <c r="A78" s="17">
        <v>260</v>
      </c>
      <c r="B78" s="71">
        <v>161</v>
      </c>
      <c r="C78" s="17">
        <v>249</v>
      </c>
      <c r="D78" s="17"/>
      <c r="E78" s="17">
        <v>151</v>
      </c>
      <c r="F78" s="71">
        <v>115</v>
      </c>
      <c r="G78" s="17">
        <v>213</v>
      </c>
      <c r="K78" s="70"/>
    </row>
    <row r="79" spans="1:12">
      <c r="A79" s="17">
        <v>194</v>
      </c>
      <c r="B79" s="71">
        <v>140</v>
      </c>
      <c r="C79" s="17">
        <v>216</v>
      </c>
      <c r="D79" s="17"/>
      <c r="E79" s="17">
        <v>179</v>
      </c>
      <c r="F79" s="71">
        <v>118</v>
      </c>
      <c r="G79" s="17">
        <v>310</v>
      </c>
      <c r="K79" s="70"/>
      <c r="L79" s="70"/>
    </row>
    <row r="80" spans="1:12">
      <c r="A80" s="17">
        <v>188</v>
      </c>
      <c r="B80" s="71">
        <v>200</v>
      </c>
      <c r="C80" s="17">
        <v>302</v>
      </c>
      <c r="D80" s="17"/>
      <c r="E80" s="17">
        <v>104</v>
      </c>
      <c r="F80" s="71">
        <v>105</v>
      </c>
      <c r="G80" s="71">
        <v>421</v>
      </c>
      <c r="K80" s="70"/>
    </row>
    <row r="81" spans="1:12">
      <c r="A81" s="17">
        <v>223</v>
      </c>
      <c r="B81" s="71">
        <v>131</v>
      </c>
      <c r="C81" s="17">
        <v>169</v>
      </c>
      <c r="D81" s="17"/>
      <c r="E81" s="17">
        <v>180</v>
      </c>
      <c r="F81" s="71">
        <v>134</v>
      </c>
      <c r="G81" s="17">
        <v>239</v>
      </c>
      <c r="K81" s="70"/>
    </row>
    <row r="82" spans="1:12">
      <c r="A82" s="17">
        <v>241</v>
      </c>
      <c r="B82" s="71">
        <v>115</v>
      </c>
      <c r="C82" s="17">
        <v>288</v>
      </c>
      <c r="D82" s="17"/>
      <c r="E82" s="17">
        <v>196</v>
      </c>
      <c r="F82" s="71">
        <v>131</v>
      </c>
      <c r="G82" s="17">
        <v>278</v>
      </c>
      <c r="K82" s="70"/>
    </row>
    <row r="83" spans="1:12">
      <c r="A83" s="17">
        <v>204</v>
      </c>
      <c r="B83" s="71">
        <v>125</v>
      </c>
      <c r="C83" s="17">
        <v>277</v>
      </c>
      <c r="D83" s="17"/>
      <c r="E83" s="17">
        <v>126</v>
      </c>
      <c r="F83" s="71">
        <v>94</v>
      </c>
      <c r="G83" s="17">
        <v>327</v>
      </c>
      <c r="K83" s="70"/>
    </row>
    <row r="84" spans="1:12">
      <c r="A84" s="17">
        <v>216</v>
      </c>
      <c r="B84" s="71">
        <v>93</v>
      </c>
      <c r="C84" s="17">
        <v>264</v>
      </c>
      <c r="D84" s="17"/>
      <c r="E84" s="17">
        <v>214</v>
      </c>
      <c r="F84" s="71">
        <v>166</v>
      </c>
      <c r="G84" s="17">
        <v>241</v>
      </c>
      <c r="K84" s="70"/>
    </row>
    <row r="85" spans="1:12">
      <c r="A85" s="17">
        <v>195</v>
      </c>
      <c r="B85" s="71">
        <v>174</v>
      </c>
      <c r="C85" s="17">
        <v>295</v>
      </c>
      <c r="D85" s="17"/>
      <c r="E85" s="17">
        <v>211</v>
      </c>
      <c r="F85" s="71">
        <v>160</v>
      </c>
      <c r="G85" s="17">
        <v>303</v>
      </c>
      <c r="K85" s="70"/>
    </row>
    <row r="86" spans="1:12">
      <c r="A86" s="17">
        <v>114</v>
      </c>
      <c r="B86" s="71">
        <v>89</v>
      </c>
      <c r="C86" s="17">
        <v>323</v>
      </c>
      <c r="D86" s="17"/>
      <c r="E86" s="17">
        <v>199</v>
      </c>
      <c r="F86" s="71">
        <v>140</v>
      </c>
      <c r="G86" s="17">
        <v>225</v>
      </c>
      <c r="K86" s="70"/>
    </row>
    <row r="87" spans="1:12">
      <c r="A87" s="17">
        <v>179</v>
      </c>
      <c r="B87" s="71">
        <v>66</v>
      </c>
      <c r="C87" s="17">
        <v>201</v>
      </c>
      <c r="D87" s="17"/>
      <c r="E87" s="17">
        <v>172</v>
      </c>
      <c r="F87" s="71">
        <v>123</v>
      </c>
      <c r="G87" s="17">
        <v>266</v>
      </c>
      <c r="K87" s="70"/>
    </row>
    <row r="88" spans="1:12">
      <c r="A88" s="17">
        <v>226</v>
      </c>
      <c r="B88" s="71">
        <v>111</v>
      </c>
      <c r="C88" s="17">
        <v>217</v>
      </c>
      <c r="D88" s="17"/>
      <c r="E88" s="17">
        <v>115</v>
      </c>
      <c r="F88" s="71">
        <v>113</v>
      </c>
      <c r="G88" s="17">
        <v>245</v>
      </c>
      <c r="K88" s="70"/>
    </row>
    <row r="89" spans="1:12">
      <c r="A89" s="17">
        <v>215</v>
      </c>
      <c r="B89" s="71">
        <v>127</v>
      </c>
      <c r="C89" s="17">
        <v>252</v>
      </c>
      <c r="D89" s="17"/>
      <c r="E89" s="17">
        <v>120</v>
      </c>
      <c r="F89" s="71">
        <v>102</v>
      </c>
      <c r="G89" s="17">
        <v>256</v>
      </c>
      <c r="K89" s="70"/>
      <c r="L89" s="70"/>
    </row>
    <row r="90" spans="1:12">
      <c r="A90" s="17">
        <v>232</v>
      </c>
      <c r="B90" s="71">
        <v>99</v>
      </c>
      <c r="C90" s="17">
        <v>320</v>
      </c>
      <c r="D90" s="17"/>
      <c r="E90" s="17">
        <v>135</v>
      </c>
      <c r="F90" s="71">
        <v>142</v>
      </c>
      <c r="G90" s="71">
        <v>232</v>
      </c>
      <c r="K90" s="70"/>
    </row>
    <row r="91" spans="1:12">
      <c r="A91" s="17">
        <v>116</v>
      </c>
      <c r="B91" s="71">
        <v>80</v>
      </c>
      <c r="C91" s="17">
        <v>184</v>
      </c>
      <c r="D91" s="17"/>
      <c r="E91" s="17">
        <v>177</v>
      </c>
      <c r="F91" s="71">
        <v>58</v>
      </c>
      <c r="G91" s="17">
        <v>315</v>
      </c>
      <c r="K91" s="70"/>
    </row>
    <row r="92" spans="1:12">
      <c r="A92" s="17">
        <v>204</v>
      </c>
      <c r="B92" s="71">
        <v>159</v>
      </c>
      <c r="C92" s="17">
        <v>274</v>
      </c>
      <c r="D92" s="17"/>
      <c r="E92" s="17">
        <v>286</v>
      </c>
      <c r="F92" s="71">
        <v>107</v>
      </c>
      <c r="G92" s="17">
        <v>264</v>
      </c>
      <c r="H92" s="70"/>
      <c r="K92" s="70"/>
    </row>
    <row r="93" spans="1:12">
      <c r="A93" s="17">
        <v>166</v>
      </c>
      <c r="B93" s="71">
        <v>120</v>
      </c>
      <c r="C93" s="71">
        <v>359</v>
      </c>
      <c r="D93" s="71"/>
      <c r="E93" s="17">
        <v>150</v>
      </c>
      <c r="F93" s="71">
        <v>110</v>
      </c>
      <c r="G93" s="17">
        <v>203</v>
      </c>
      <c r="K93" s="70"/>
    </row>
    <row r="94" spans="1:12">
      <c r="A94" s="17">
        <v>113</v>
      </c>
      <c r="B94" s="71">
        <v>123</v>
      </c>
      <c r="C94" s="17">
        <v>231</v>
      </c>
      <c r="D94" s="17"/>
      <c r="E94" s="17">
        <v>161</v>
      </c>
      <c r="F94" s="71">
        <v>135</v>
      </c>
      <c r="G94" s="17">
        <v>230</v>
      </c>
      <c r="H94" s="70"/>
      <c r="K94" s="70"/>
    </row>
    <row r="95" spans="1:12">
      <c r="A95" s="17">
        <v>100</v>
      </c>
      <c r="B95" s="71">
        <v>82</v>
      </c>
      <c r="C95" s="71">
        <v>302</v>
      </c>
      <c r="D95" s="71"/>
      <c r="E95" s="17">
        <v>113</v>
      </c>
      <c r="F95" s="71">
        <v>99</v>
      </c>
      <c r="G95" s="17">
        <v>279</v>
      </c>
      <c r="H95" s="70"/>
      <c r="K95" s="70"/>
    </row>
    <row r="96" spans="1:12">
      <c r="A96" s="17">
        <v>92</v>
      </c>
      <c r="B96" s="71">
        <v>107</v>
      </c>
      <c r="C96" s="71">
        <v>262</v>
      </c>
      <c r="D96" s="71"/>
      <c r="E96" s="17">
        <v>156</v>
      </c>
      <c r="F96" s="71">
        <v>155</v>
      </c>
      <c r="G96" s="17">
        <v>265</v>
      </c>
    </row>
    <row r="97" spans="1:12">
      <c r="A97" s="17"/>
      <c r="B97" s="17"/>
      <c r="C97" s="17"/>
      <c r="D97" s="17"/>
      <c r="E97" s="17"/>
      <c r="F97" s="17"/>
      <c r="G97" s="17"/>
    </row>
    <row r="99" spans="1:12">
      <c r="E99" s="70"/>
      <c r="F99" s="70"/>
      <c r="G99" s="70"/>
      <c r="H99" s="70"/>
      <c r="I99" s="70"/>
      <c r="J99" s="70"/>
      <c r="K99" s="70"/>
      <c r="L99" s="70"/>
    </row>
    <row r="100" spans="1:1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</sheetData>
  <mergeCells count="3">
    <mergeCell ref="I1:L1"/>
    <mergeCell ref="E2:G2"/>
    <mergeCell ref="A2:C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150" zoomScaleNormal="150" zoomScalePageLayoutView="150" workbookViewId="0"/>
  </sheetViews>
  <sheetFormatPr baseColWidth="10" defaultColWidth="8.83203125" defaultRowHeight="15" x14ac:dyDescent="0"/>
  <cols>
    <col min="1" max="2" width="8.83203125" style="2"/>
    <col min="3" max="3" width="11.33203125" style="2" customWidth="1"/>
    <col min="4" max="4" width="11.83203125" style="2" customWidth="1"/>
    <col min="5" max="9" width="8.83203125" style="2"/>
    <col min="10" max="10" width="12.1640625" style="2" bestFit="1" customWidth="1"/>
    <col min="11" max="16384" width="8.83203125" style="2"/>
  </cols>
  <sheetData>
    <row r="1" spans="1:7">
      <c r="A1" s="47" t="s">
        <v>284</v>
      </c>
    </row>
    <row r="2" spans="1:7">
      <c r="A2" s="98" t="s">
        <v>246</v>
      </c>
      <c r="B2" s="98"/>
      <c r="C2" s="98"/>
      <c r="D2" s="98"/>
    </row>
    <row r="3" spans="1:7">
      <c r="A3" s="52" t="s">
        <v>236</v>
      </c>
      <c r="B3" s="52" t="s">
        <v>235</v>
      </c>
      <c r="C3" s="2" t="s">
        <v>201</v>
      </c>
      <c r="D3" s="2" t="s">
        <v>179</v>
      </c>
      <c r="F3" s="2" t="s">
        <v>7</v>
      </c>
      <c r="G3" s="2" t="s">
        <v>23</v>
      </c>
    </row>
    <row r="4" spans="1:7">
      <c r="A4" s="95">
        <v>1</v>
      </c>
      <c r="B4" s="52">
        <v>1</v>
      </c>
      <c r="C4" s="2">
        <v>12</v>
      </c>
      <c r="D4" s="2">
        <v>80</v>
      </c>
      <c r="E4" s="2">
        <f t="shared" ref="E4:E12" si="0">C4/D4</f>
        <v>0.15</v>
      </c>
      <c r="F4" s="2">
        <f t="shared" ref="F4:F12" si="1">100*E4</f>
        <v>15</v>
      </c>
      <c r="G4" s="85">
        <f>AVERAGE(F4:F6)</f>
        <v>13.971193415637861</v>
      </c>
    </row>
    <row r="5" spans="1:7">
      <c r="A5" s="95"/>
      <c r="B5" s="52">
        <v>2</v>
      </c>
      <c r="C5" s="2">
        <v>10</v>
      </c>
      <c r="D5" s="2">
        <v>75</v>
      </c>
      <c r="E5" s="2">
        <f t="shared" si="0"/>
        <v>0.13333333333333333</v>
      </c>
      <c r="F5" s="2">
        <f t="shared" si="1"/>
        <v>13.333333333333334</v>
      </c>
      <c r="G5" s="85"/>
    </row>
    <row r="6" spans="1:7">
      <c r="A6" s="95"/>
      <c r="B6" s="52">
        <v>3</v>
      </c>
      <c r="C6" s="2">
        <v>11</v>
      </c>
      <c r="D6" s="2">
        <v>81</v>
      </c>
      <c r="E6" s="2">
        <f t="shared" si="0"/>
        <v>0.13580246913580246</v>
      </c>
      <c r="F6" s="2">
        <f t="shared" si="1"/>
        <v>13.580246913580247</v>
      </c>
      <c r="G6" s="85"/>
    </row>
    <row r="7" spans="1:7">
      <c r="A7" s="95">
        <v>2</v>
      </c>
      <c r="B7" s="52">
        <v>1</v>
      </c>
      <c r="C7" s="2">
        <v>9</v>
      </c>
      <c r="D7" s="2">
        <v>79</v>
      </c>
      <c r="E7" s="2">
        <f t="shared" si="0"/>
        <v>0.11392405063291139</v>
      </c>
      <c r="F7" s="2">
        <f t="shared" si="1"/>
        <v>11.39240506329114</v>
      </c>
      <c r="G7" s="85">
        <f>AVERAGE(F7:F9)</f>
        <v>14.591815332987885</v>
      </c>
    </row>
    <row r="8" spans="1:7">
      <c r="A8" s="95"/>
      <c r="B8" s="52">
        <v>2</v>
      </c>
      <c r="C8" s="2">
        <v>11</v>
      </c>
      <c r="D8" s="2">
        <v>72</v>
      </c>
      <c r="E8" s="2">
        <f t="shared" si="0"/>
        <v>0.15277777777777779</v>
      </c>
      <c r="F8" s="2">
        <f t="shared" si="1"/>
        <v>15.277777777777779</v>
      </c>
      <c r="G8" s="85"/>
    </row>
    <row r="9" spans="1:7">
      <c r="A9" s="95"/>
      <c r="B9" s="52">
        <v>3</v>
      </c>
      <c r="C9" s="2">
        <v>13</v>
      </c>
      <c r="D9" s="2">
        <v>76</v>
      </c>
      <c r="E9" s="2">
        <f t="shared" si="0"/>
        <v>0.17105263157894737</v>
      </c>
      <c r="F9" s="2">
        <f t="shared" si="1"/>
        <v>17.105263157894736</v>
      </c>
      <c r="G9" s="85"/>
    </row>
    <row r="10" spans="1:7">
      <c r="A10" s="95">
        <v>3</v>
      </c>
      <c r="B10" s="52">
        <v>1</v>
      </c>
      <c r="C10" s="2">
        <v>11</v>
      </c>
      <c r="D10" s="2">
        <v>75</v>
      </c>
      <c r="E10" s="2">
        <f t="shared" si="0"/>
        <v>0.14666666666666667</v>
      </c>
      <c r="F10" s="2">
        <f t="shared" si="1"/>
        <v>14.666666666666666</v>
      </c>
      <c r="G10" s="85">
        <f>AVERAGE(F10:F12)</f>
        <v>13.663041565480588</v>
      </c>
    </row>
    <row r="11" spans="1:7">
      <c r="A11" s="95"/>
      <c r="B11" s="52">
        <v>2</v>
      </c>
      <c r="C11" s="2">
        <v>12</v>
      </c>
      <c r="D11" s="2">
        <v>82</v>
      </c>
      <c r="E11" s="2">
        <f t="shared" si="0"/>
        <v>0.14634146341463414</v>
      </c>
      <c r="F11" s="2">
        <f t="shared" si="1"/>
        <v>14.634146341463413</v>
      </c>
      <c r="G11" s="85"/>
    </row>
    <row r="12" spans="1:7">
      <c r="A12" s="95"/>
      <c r="B12" s="52">
        <v>3</v>
      </c>
      <c r="C12" s="2">
        <v>9</v>
      </c>
      <c r="D12" s="2">
        <v>77</v>
      </c>
      <c r="E12" s="2">
        <f t="shared" si="0"/>
        <v>0.11688311688311688</v>
      </c>
      <c r="F12" s="2">
        <f t="shared" si="1"/>
        <v>11.688311688311687</v>
      </c>
      <c r="G12" s="85"/>
    </row>
    <row r="13" spans="1:7">
      <c r="F13" s="2" t="s">
        <v>23</v>
      </c>
      <c r="G13" s="2">
        <f>AVERAGE(G4:G12)</f>
        <v>14.075350104702112</v>
      </c>
    </row>
    <row r="14" spans="1:7">
      <c r="F14" s="2" t="s">
        <v>158</v>
      </c>
      <c r="G14" s="2">
        <f>STDEV(G4:G12)</f>
        <v>0.47306621070421484</v>
      </c>
    </row>
    <row r="16" spans="1:7">
      <c r="A16" s="98" t="s">
        <v>247</v>
      </c>
      <c r="B16" s="98"/>
      <c r="C16" s="98"/>
      <c r="D16" s="98"/>
    </row>
    <row r="17" spans="1:10" ht="16">
      <c r="A17" s="52" t="s">
        <v>236</v>
      </c>
      <c r="B17" s="52" t="s">
        <v>235</v>
      </c>
      <c r="C17" s="2" t="s">
        <v>201</v>
      </c>
      <c r="D17" s="2" t="s">
        <v>179</v>
      </c>
      <c r="F17" s="2" t="s">
        <v>7</v>
      </c>
      <c r="G17" s="2" t="s">
        <v>23</v>
      </c>
      <c r="I17" s="59" t="s">
        <v>325</v>
      </c>
    </row>
    <row r="18" spans="1:10">
      <c r="A18" s="95">
        <v>1</v>
      </c>
      <c r="B18" s="52">
        <v>1</v>
      </c>
      <c r="C18" s="2">
        <v>1</v>
      </c>
      <c r="D18" s="2">
        <v>32</v>
      </c>
      <c r="E18" s="2">
        <f>C18/D18</f>
        <v>3.125E-2</v>
      </c>
      <c r="F18" s="2">
        <f>100*E18</f>
        <v>3.125</v>
      </c>
      <c r="G18" s="85">
        <f>AVERAGE(F18:F20)</f>
        <v>4.0777197975964574</v>
      </c>
      <c r="I18" s="83" t="s">
        <v>143</v>
      </c>
      <c r="J18" s="83" t="s">
        <v>144</v>
      </c>
    </row>
    <row r="19" spans="1:10">
      <c r="A19" s="95"/>
      <c r="B19" s="52">
        <v>2</v>
      </c>
      <c r="C19" s="2">
        <v>1</v>
      </c>
      <c r="D19" s="2">
        <v>31</v>
      </c>
      <c r="E19" s="2">
        <f t="shared" ref="E19:E26" si="2">C19/D19</f>
        <v>3.2258064516129031E-2</v>
      </c>
      <c r="F19" s="2">
        <f t="shared" ref="F19:F26" si="3">100*E19</f>
        <v>3.225806451612903</v>
      </c>
      <c r="G19" s="85"/>
      <c r="I19" s="7">
        <f>FTEST(G18:G26,G4:G12)</f>
        <v>0.404265512709367</v>
      </c>
      <c r="J19" s="7">
        <f>TTEST(G18:G26,G4:G12,2,2)</f>
        <v>5.6554739720105557E-5</v>
      </c>
    </row>
    <row r="20" spans="1:10">
      <c r="A20" s="95"/>
      <c r="B20" s="52">
        <v>3</v>
      </c>
      <c r="C20" s="2">
        <v>2</v>
      </c>
      <c r="D20" s="2">
        <v>34</v>
      </c>
      <c r="E20" s="2">
        <f t="shared" si="2"/>
        <v>5.8823529411764705E-2</v>
      </c>
      <c r="F20" s="2">
        <f t="shared" si="3"/>
        <v>5.8823529411764701</v>
      </c>
      <c r="G20" s="85"/>
    </row>
    <row r="21" spans="1:10">
      <c r="A21" s="95">
        <v>2</v>
      </c>
      <c r="B21" s="52">
        <v>1</v>
      </c>
      <c r="C21" s="2">
        <v>1</v>
      </c>
      <c r="D21" s="2">
        <v>33</v>
      </c>
      <c r="E21" s="2">
        <f t="shared" si="2"/>
        <v>3.0303030303030304E-2</v>
      </c>
      <c r="F21" s="2">
        <f t="shared" si="3"/>
        <v>3.0303030303030303</v>
      </c>
      <c r="G21" s="85">
        <f>AVERAGE(F21:F23)</f>
        <v>2.2005772005772006</v>
      </c>
    </row>
    <row r="22" spans="1:10">
      <c r="A22" s="95"/>
      <c r="B22" s="52">
        <v>2</v>
      </c>
      <c r="C22" s="2">
        <v>1</v>
      </c>
      <c r="D22" s="2">
        <v>28</v>
      </c>
      <c r="E22" s="2">
        <f t="shared" si="2"/>
        <v>3.5714285714285712E-2</v>
      </c>
      <c r="F22" s="2">
        <f t="shared" si="3"/>
        <v>3.5714285714285712</v>
      </c>
      <c r="G22" s="85"/>
    </row>
    <row r="23" spans="1:10">
      <c r="A23" s="95"/>
      <c r="B23" s="52">
        <v>3</v>
      </c>
      <c r="C23" s="2">
        <v>0</v>
      </c>
      <c r="D23" s="2">
        <v>26</v>
      </c>
      <c r="E23" s="2">
        <f t="shared" si="2"/>
        <v>0</v>
      </c>
      <c r="F23" s="2">
        <f t="shared" si="3"/>
        <v>0</v>
      </c>
      <c r="G23" s="85"/>
    </row>
    <row r="24" spans="1:10">
      <c r="A24" s="95">
        <v>3</v>
      </c>
      <c r="B24" s="52">
        <v>1</v>
      </c>
      <c r="C24" s="2">
        <v>1</v>
      </c>
      <c r="D24" s="2">
        <v>36</v>
      </c>
      <c r="E24" s="2">
        <f t="shared" si="2"/>
        <v>2.7777777777777776E-2</v>
      </c>
      <c r="F24" s="2">
        <f t="shared" si="3"/>
        <v>2.7777777777777777</v>
      </c>
      <c r="G24" s="85">
        <f>AVERAGE(F24:F26)</f>
        <v>3.2247765006385691</v>
      </c>
    </row>
    <row r="25" spans="1:10">
      <c r="A25" s="95"/>
      <c r="B25" s="52">
        <v>2</v>
      </c>
      <c r="C25" s="2">
        <v>2</v>
      </c>
      <c r="D25" s="2">
        <v>29</v>
      </c>
      <c r="E25" s="2">
        <f t="shared" si="2"/>
        <v>6.8965517241379309E-2</v>
      </c>
      <c r="F25" s="2">
        <f t="shared" si="3"/>
        <v>6.8965517241379306</v>
      </c>
      <c r="G25" s="85"/>
    </row>
    <row r="26" spans="1:10">
      <c r="A26" s="95"/>
      <c r="B26" s="52">
        <v>3</v>
      </c>
      <c r="C26" s="2">
        <v>0</v>
      </c>
      <c r="D26" s="2">
        <v>28</v>
      </c>
      <c r="E26" s="2">
        <f t="shared" si="2"/>
        <v>0</v>
      </c>
      <c r="F26" s="2">
        <f t="shared" si="3"/>
        <v>0</v>
      </c>
      <c r="G26" s="85"/>
    </row>
    <row r="27" spans="1:10">
      <c r="F27" s="2" t="s">
        <v>23</v>
      </c>
      <c r="G27" s="2">
        <f>AVERAGE(G18:G26)</f>
        <v>3.1676911662707425</v>
      </c>
    </row>
    <row r="28" spans="1:10">
      <c r="F28" s="2" t="s">
        <v>158</v>
      </c>
      <c r="G28" s="2">
        <f>STDEV(G18:G26)</f>
        <v>0.93987240300796282</v>
      </c>
    </row>
  </sheetData>
  <mergeCells count="14">
    <mergeCell ref="A2:D2"/>
    <mergeCell ref="A16:D16"/>
    <mergeCell ref="A4:A6"/>
    <mergeCell ref="A7:A9"/>
    <mergeCell ref="A10:A12"/>
    <mergeCell ref="A21:A23"/>
    <mergeCell ref="A24:A26"/>
    <mergeCell ref="G4:G6"/>
    <mergeCell ref="G7:G9"/>
    <mergeCell ref="G10:G12"/>
    <mergeCell ref="G18:G20"/>
    <mergeCell ref="G21:G23"/>
    <mergeCell ref="G24:G26"/>
    <mergeCell ref="A18:A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="150" zoomScaleNormal="150" zoomScalePageLayoutView="150" workbookViewId="0"/>
  </sheetViews>
  <sheetFormatPr baseColWidth="10" defaultColWidth="8.83203125" defaultRowHeight="15" x14ac:dyDescent="0"/>
  <cols>
    <col min="1" max="1" width="14.6640625" style="1" customWidth="1"/>
    <col min="2" max="10" width="8.83203125" style="1"/>
    <col min="11" max="11" width="11.83203125" style="1" bestFit="1" customWidth="1"/>
    <col min="12" max="12" width="12.1640625" style="1" bestFit="1" customWidth="1"/>
    <col min="13" max="13" width="10.83203125" style="1" bestFit="1" customWidth="1"/>
    <col min="14" max="15" width="8.83203125" style="1"/>
    <col min="16" max="17" width="10.83203125" style="1" bestFit="1" customWidth="1"/>
    <col min="18" max="16384" width="8.83203125" style="1"/>
  </cols>
  <sheetData>
    <row r="1" spans="1:16">
      <c r="A1" s="47" t="s">
        <v>285</v>
      </c>
    </row>
    <row r="2" spans="1:16">
      <c r="A2" s="1" t="s">
        <v>165</v>
      </c>
      <c r="F2" s="1" t="s">
        <v>170</v>
      </c>
      <c r="K2" s="1" t="s">
        <v>287</v>
      </c>
      <c r="N2" s="1" t="s">
        <v>172</v>
      </c>
    </row>
    <row r="3" spans="1:16">
      <c r="A3" s="1" t="s">
        <v>166</v>
      </c>
      <c r="B3" s="1" t="s">
        <v>167</v>
      </c>
      <c r="C3" s="1" t="s">
        <v>168</v>
      </c>
      <c r="D3" s="1" t="s">
        <v>7</v>
      </c>
      <c r="F3" s="1" t="s">
        <v>166</v>
      </c>
      <c r="G3" s="1" t="s">
        <v>167</v>
      </c>
      <c r="H3" s="1" t="s">
        <v>168</v>
      </c>
      <c r="I3" s="1" t="s">
        <v>7</v>
      </c>
      <c r="K3" s="1" t="s">
        <v>143</v>
      </c>
      <c r="L3" s="1" t="s">
        <v>144</v>
      </c>
      <c r="N3" s="1">
        <f>(AVERAGE(D4:D7)/AVERAGE(I4:I7))</f>
        <v>5.5072527718218982</v>
      </c>
    </row>
    <row r="4" spans="1:16">
      <c r="A4" s="30">
        <v>45</v>
      </c>
      <c r="B4" s="30">
        <v>0.19</v>
      </c>
      <c r="C4" s="31">
        <f>B4/A4</f>
        <v>4.2222222222222227E-3</v>
      </c>
      <c r="D4" s="5">
        <f>C4*100</f>
        <v>0.42222222222222228</v>
      </c>
      <c r="E4" s="5"/>
      <c r="F4" s="32">
        <v>32</v>
      </c>
      <c r="G4" s="32">
        <v>2.5000000000000001E-2</v>
      </c>
      <c r="H4" s="32">
        <f t="shared" ref="H4:H7" si="0">G4/F4</f>
        <v>7.8125000000000004E-4</v>
      </c>
      <c r="I4" s="1">
        <f>H4*100</f>
        <v>7.8125E-2</v>
      </c>
      <c r="K4" s="1">
        <f>FTEST(H4:H7,C4:C7)</f>
        <v>0.15856133593538885</v>
      </c>
      <c r="L4" s="1">
        <f>TTEST(H4:H7,C4:C7,2,2)</f>
        <v>2.028624684118846E-7</v>
      </c>
      <c r="P4" s="74"/>
    </row>
    <row r="5" spans="1:16">
      <c r="A5" s="30">
        <v>42.3</v>
      </c>
      <c r="B5" s="30">
        <v>0.19</v>
      </c>
      <c r="C5" s="31">
        <f t="shared" ref="C5:C7" si="1">B5/A5</f>
        <v>4.4917257683215134E-3</v>
      </c>
      <c r="D5" s="5">
        <f>C5*100</f>
        <v>0.44917257683215134</v>
      </c>
      <c r="E5" s="5"/>
      <c r="F5" s="32">
        <v>33.700000000000003</v>
      </c>
      <c r="G5" s="32">
        <v>2.5999999999999999E-2</v>
      </c>
      <c r="H5" s="32">
        <f t="shared" si="0"/>
        <v>7.7151335311572691E-4</v>
      </c>
      <c r="I5" s="1">
        <f>H5*100</f>
        <v>7.7151335311572686E-2</v>
      </c>
    </row>
    <row r="6" spans="1:16">
      <c r="A6" s="30">
        <v>43.5</v>
      </c>
      <c r="B6" s="30">
        <v>0.18</v>
      </c>
      <c r="C6" s="31">
        <f t="shared" si="1"/>
        <v>4.1379310344827587E-3</v>
      </c>
      <c r="D6" s="5">
        <f>C6*100</f>
        <v>0.41379310344827586</v>
      </c>
      <c r="E6" s="5"/>
      <c r="F6" s="32">
        <v>34.4</v>
      </c>
      <c r="G6" s="32">
        <v>2.4E-2</v>
      </c>
      <c r="H6" s="32">
        <f t="shared" si="0"/>
        <v>6.9767441860465117E-4</v>
      </c>
      <c r="I6" s="1">
        <f>H6*100</f>
        <v>6.9767441860465115E-2</v>
      </c>
    </row>
    <row r="7" spans="1:16">
      <c r="A7" s="30">
        <v>42.6</v>
      </c>
      <c r="B7" s="30">
        <v>0.2</v>
      </c>
      <c r="C7" s="31">
        <f t="shared" si="1"/>
        <v>4.6948356807511738E-3</v>
      </c>
      <c r="D7" s="5">
        <f>C7*100</f>
        <v>0.46948356807511737</v>
      </c>
      <c r="E7" s="5"/>
      <c r="F7" s="33">
        <v>34.200000000000003</v>
      </c>
      <c r="G7" s="33">
        <v>3.2000000000000001E-2</v>
      </c>
      <c r="H7" s="32">
        <f t="shared" si="0"/>
        <v>9.3567251461988297E-4</v>
      </c>
      <c r="I7" s="1">
        <f>H7*100</f>
        <v>9.3567251461988299E-2</v>
      </c>
    </row>
    <row r="8" spans="1:16">
      <c r="A8" s="5" t="s">
        <v>169</v>
      </c>
      <c r="B8" s="5"/>
      <c r="C8" s="5"/>
      <c r="D8" s="5"/>
      <c r="E8" s="5"/>
      <c r="F8" s="5" t="s">
        <v>171</v>
      </c>
      <c r="G8" s="5"/>
      <c r="H8" s="5"/>
      <c r="K8" s="76" t="s">
        <v>288</v>
      </c>
      <c r="N8" s="1" t="s">
        <v>173</v>
      </c>
    </row>
    <row r="9" spans="1:16">
      <c r="A9" s="5" t="s">
        <v>166</v>
      </c>
      <c r="B9" s="5" t="s">
        <v>167</v>
      </c>
      <c r="C9" s="5" t="s">
        <v>168</v>
      </c>
      <c r="D9" s="5" t="s">
        <v>7</v>
      </c>
      <c r="E9" s="5"/>
      <c r="F9" s="5" t="s">
        <v>166</v>
      </c>
      <c r="G9" s="5" t="s">
        <v>167</v>
      </c>
      <c r="H9" s="5" t="s">
        <v>168</v>
      </c>
      <c r="I9" s="1" t="s">
        <v>7</v>
      </c>
      <c r="K9" s="76" t="s">
        <v>143</v>
      </c>
      <c r="L9" s="76" t="s">
        <v>144</v>
      </c>
      <c r="N9" s="1">
        <f>(AVERAGE(D10:D13)/AVERAGE(I10:I13))</f>
        <v>2.2544727112628422</v>
      </c>
    </row>
    <row r="10" spans="1:16">
      <c r="A10" s="30">
        <v>44.2</v>
      </c>
      <c r="B10" s="30">
        <v>2.5999999999999999E-2</v>
      </c>
      <c r="C10" s="31">
        <f t="shared" ref="C10:C13" si="2">B10/A10</f>
        <v>5.8823529411764701E-4</v>
      </c>
      <c r="D10" s="5">
        <f>C10*100</f>
        <v>5.8823529411764698E-2</v>
      </c>
      <c r="E10" s="5"/>
      <c r="F10" s="32">
        <v>35.5</v>
      </c>
      <c r="G10" s="32">
        <v>8.9999999999999993E-3</v>
      </c>
      <c r="H10" s="32">
        <f>G10/F10</f>
        <v>2.5352112676056335E-4</v>
      </c>
      <c r="I10" s="1">
        <f>H10*100</f>
        <v>2.5352112676056335E-2</v>
      </c>
      <c r="K10" s="1">
        <f>FTEST(H10:H13,C10:C13)</f>
        <v>0.41221009175904988</v>
      </c>
      <c r="L10" s="1">
        <f>TTEST(H10:H13,C10:C13,2,2)</f>
        <v>6.470703595165874E-5</v>
      </c>
    </row>
    <row r="11" spans="1:16">
      <c r="A11" s="30">
        <v>41.6</v>
      </c>
      <c r="B11" s="30">
        <v>2.7E-2</v>
      </c>
      <c r="C11" s="31">
        <f t="shared" si="2"/>
        <v>6.4903846153846153E-4</v>
      </c>
      <c r="D11" s="5">
        <f>C11*100</f>
        <v>6.4903846153846159E-2</v>
      </c>
      <c r="E11" s="5"/>
      <c r="F11" s="33">
        <v>35.299999999999997</v>
      </c>
      <c r="G11" s="33">
        <v>8.9999999999999993E-3</v>
      </c>
      <c r="H11" s="32">
        <f>G11/F11</f>
        <v>2.5495750708215295E-4</v>
      </c>
      <c r="I11" s="1">
        <f>H11*100</f>
        <v>2.5495750708215296E-2</v>
      </c>
    </row>
    <row r="12" spans="1:16">
      <c r="A12" s="30">
        <v>42</v>
      </c>
      <c r="B12" s="30">
        <v>2.5000000000000001E-2</v>
      </c>
      <c r="C12" s="31">
        <f t="shared" si="2"/>
        <v>5.9523809523809529E-4</v>
      </c>
      <c r="D12" s="5">
        <f>C12*100</f>
        <v>5.9523809523809527E-2</v>
      </c>
      <c r="E12" s="5"/>
      <c r="F12" s="33">
        <v>34.5</v>
      </c>
      <c r="G12" s="33">
        <v>1.2E-2</v>
      </c>
      <c r="H12" s="32">
        <f>G12/F12</f>
        <v>3.4782608695652176E-4</v>
      </c>
      <c r="I12" s="1">
        <f>H12*100</f>
        <v>3.4782608695652174E-2</v>
      </c>
    </row>
    <row r="13" spans="1:16">
      <c r="A13" s="30">
        <v>45.8</v>
      </c>
      <c r="B13" s="30">
        <v>2.5999999999999999E-2</v>
      </c>
      <c r="C13" s="31">
        <f t="shared" si="2"/>
        <v>5.6768558951965072E-4</v>
      </c>
      <c r="D13" s="5">
        <f>C13*100</f>
        <v>5.6768558951965073E-2</v>
      </c>
      <c r="E13" s="5"/>
      <c r="F13" s="33">
        <v>33.6</v>
      </c>
      <c r="G13" s="33">
        <v>7.0000000000000001E-3</v>
      </c>
      <c r="H13" s="33">
        <f>G13/F13</f>
        <v>2.0833333333333332E-4</v>
      </c>
      <c r="I13" s="1">
        <f>H13*100</f>
        <v>2.0833333333333332E-2</v>
      </c>
    </row>
    <row r="17" spans="13:17">
      <c r="N17" s="31"/>
      <c r="O17" s="32"/>
    </row>
    <row r="18" spans="13:17">
      <c r="M18" s="30"/>
      <c r="N18" s="31"/>
      <c r="O18" s="32"/>
      <c r="Q18" s="74"/>
    </row>
    <row r="19" spans="13:17">
      <c r="M19" s="30"/>
      <c r="N19" s="31"/>
      <c r="O19" s="32"/>
    </row>
    <row r="20" spans="13:17">
      <c r="N20" s="31"/>
      <c r="O20" s="32"/>
    </row>
    <row r="21" spans="13:17">
      <c r="M21" s="33"/>
      <c r="N21" s="5"/>
      <c r="O21" s="5"/>
    </row>
    <row r="22" spans="13:17">
      <c r="M22" s="30"/>
      <c r="N22" s="31"/>
      <c r="O22" s="32"/>
    </row>
    <row r="23" spans="13:17">
      <c r="M23" s="30"/>
      <c r="N23" s="31"/>
      <c r="O23" s="32"/>
    </row>
    <row r="24" spans="13:17">
      <c r="M24" s="30"/>
      <c r="N24" s="31"/>
      <c r="O24" s="32"/>
    </row>
    <row r="25" spans="13:17">
      <c r="M25" s="30"/>
      <c r="N25" s="31"/>
      <c r="O25" s="33"/>
    </row>
    <row r="26" spans="13:17">
      <c r="M26" s="5"/>
      <c r="N26" s="5"/>
      <c r="O26" s="5"/>
    </row>
    <row r="27" spans="13:17">
      <c r="M27" s="5"/>
      <c r="N27" s="5"/>
      <c r="O27" s="5"/>
    </row>
    <row r="28" spans="13:17">
      <c r="M28" s="32"/>
      <c r="N28" s="32"/>
      <c r="O28" s="5"/>
    </row>
    <row r="29" spans="13:17">
      <c r="M29" s="32"/>
      <c r="N29" s="32"/>
      <c r="O29" s="5"/>
    </row>
    <row r="30" spans="13:17">
      <c r="N30" s="32"/>
      <c r="O30" s="5"/>
    </row>
    <row r="31" spans="13:17">
      <c r="M31" s="30"/>
      <c r="N31" s="32"/>
      <c r="O31" s="5"/>
      <c r="Q31" s="30"/>
    </row>
    <row r="32" spans="13:17">
      <c r="M32" s="5"/>
      <c r="N32" s="5"/>
      <c r="O32" s="5"/>
    </row>
    <row r="33" spans="12:15">
      <c r="N33" s="32"/>
      <c r="O33" s="5"/>
    </row>
    <row r="34" spans="12:15">
      <c r="M34" s="33"/>
      <c r="N34" s="32"/>
      <c r="O34" s="5"/>
    </row>
    <row r="35" spans="12:15">
      <c r="L35" s="33"/>
      <c r="M35" s="33"/>
      <c r="N35" s="32"/>
      <c r="O35" s="5"/>
    </row>
    <row r="36" spans="12:15">
      <c r="L36" s="33"/>
      <c r="M36" s="33"/>
      <c r="N36" s="33"/>
      <c r="O36" s="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="150" zoomScaleNormal="150" zoomScalePageLayoutView="150" workbookViewId="0"/>
  </sheetViews>
  <sheetFormatPr baseColWidth="10" defaultColWidth="8.83203125" defaultRowHeight="15" x14ac:dyDescent="0"/>
  <cols>
    <col min="1" max="3" width="8.83203125" style="2"/>
    <col min="4" max="4" width="18.6640625" style="2" customWidth="1"/>
    <col min="5" max="5" width="9.83203125" style="2" customWidth="1"/>
    <col min="6" max="8" width="8.83203125" style="2"/>
    <col min="9" max="9" width="12.83203125" style="2" customWidth="1"/>
    <col min="10" max="16384" width="8.83203125" style="2"/>
  </cols>
  <sheetData>
    <row r="1" spans="1:6">
      <c r="A1" s="47" t="s">
        <v>286</v>
      </c>
    </row>
    <row r="2" spans="1:6">
      <c r="A2" s="98" t="s">
        <v>254</v>
      </c>
      <c r="B2" s="98"/>
      <c r="C2" s="98"/>
      <c r="D2" s="98"/>
    </row>
    <row r="3" spans="1:6">
      <c r="A3" s="52" t="s">
        <v>236</v>
      </c>
      <c r="B3" s="52" t="s">
        <v>235</v>
      </c>
      <c r="C3" s="2" t="s">
        <v>159</v>
      </c>
      <c r="D3" s="2" t="s">
        <v>164</v>
      </c>
      <c r="E3" s="2" t="s">
        <v>160</v>
      </c>
      <c r="F3" s="2" t="s">
        <v>23</v>
      </c>
    </row>
    <row r="4" spans="1:6">
      <c r="A4" s="95">
        <v>1</v>
      </c>
      <c r="B4" s="52">
        <v>1</v>
      </c>
      <c r="C4" s="2">
        <v>91</v>
      </c>
      <c r="D4" s="2">
        <v>605</v>
      </c>
      <c r="E4" s="2">
        <f>C4/D4*100</f>
        <v>15.041322314049587</v>
      </c>
      <c r="F4" s="85">
        <f>AVERAGE(E4:E6)</f>
        <v>16.295414390531054</v>
      </c>
    </row>
    <row r="5" spans="1:6">
      <c r="A5" s="95"/>
      <c r="B5" s="52">
        <v>2</v>
      </c>
      <c r="C5" s="2">
        <v>118</v>
      </c>
      <c r="D5" s="2">
        <v>690</v>
      </c>
      <c r="E5" s="2">
        <f t="shared" ref="E5:E12" si="0">C5/D5*100</f>
        <v>17.101449275362317</v>
      </c>
      <c r="F5" s="85"/>
    </row>
    <row r="6" spans="1:6">
      <c r="A6" s="95"/>
      <c r="B6" s="52">
        <v>3</v>
      </c>
      <c r="C6" s="2">
        <v>109</v>
      </c>
      <c r="D6" s="2">
        <v>651</v>
      </c>
      <c r="E6" s="2">
        <f t="shared" si="0"/>
        <v>16.743471582181261</v>
      </c>
      <c r="F6" s="85"/>
    </row>
    <row r="7" spans="1:6">
      <c r="A7" s="95">
        <v>2</v>
      </c>
      <c r="B7" s="52">
        <v>1</v>
      </c>
      <c r="C7" s="2">
        <v>120</v>
      </c>
      <c r="D7" s="2">
        <v>688</v>
      </c>
      <c r="E7" s="2">
        <f t="shared" si="0"/>
        <v>17.441860465116278</v>
      </c>
      <c r="F7" s="85">
        <f>AVERAGE(E7:E9)</f>
        <v>15.582157274980787</v>
      </c>
    </row>
    <row r="8" spans="1:6">
      <c r="A8" s="95"/>
      <c r="B8" s="52">
        <v>2</v>
      </c>
      <c r="C8" s="2">
        <v>101</v>
      </c>
      <c r="D8" s="2">
        <v>652</v>
      </c>
      <c r="E8" s="2">
        <f t="shared" si="0"/>
        <v>15.490797546012269</v>
      </c>
      <c r="F8" s="85"/>
    </row>
    <row r="9" spans="1:6">
      <c r="A9" s="95"/>
      <c r="B9" s="52">
        <v>3</v>
      </c>
      <c r="C9" s="2">
        <v>92</v>
      </c>
      <c r="D9" s="2">
        <v>666</v>
      </c>
      <c r="E9" s="2">
        <f t="shared" si="0"/>
        <v>13.813813813813812</v>
      </c>
      <c r="F9" s="85"/>
    </row>
    <row r="10" spans="1:6">
      <c r="A10" s="95">
        <v>3</v>
      </c>
      <c r="B10" s="52">
        <v>1</v>
      </c>
      <c r="C10" s="2">
        <v>95</v>
      </c>
      <c r="D10" s="2">
        <v>657</v>
      </c>
      <c r="E10" s="2">
        <f t="shared" si="0"/>
        <v>14.45966514459665</v>
      </c>
      <c r="F10" s="85">
        <f>AVERAGE(E10:E12)</f>
        <v>15.578965032139328</v>
      </c>
    </row>
    <row r="11" spans="1:6">
      <c r="A11" s="95"/>
      <c r="B11" s="52">
        <v>2</v>
      </c>
      <c r="C11" s="2">
        <v>113</v>
      </c>
      <c r="D11" s="2">
        <v>660</v>
      </c>
      <c r="E11" s="2">
        <f t="shared" si="0"/>
        <v>17.121212121212121</v>
      </c>
      <c r="F11" s="85"/>
    </row>
    <row r="12" spans="1:6">
      <c r="A12" s="95"/>
      <c r="B12" s="52">
        <v>3</v>
      </c>
      <c r="C12" s="2">
        <v>102</v>
      </c>
      <c r="D12" s="2">
        <v>673</v>
      </c>
      <c r="E12" s="2">
        <f t="shared" si="0"/>
        <v>15.156017830609212</v>
      </c>
      <c r="F12" s="85"/>
    </row>
    <row r="13" spans="1:6">
      <c r="E13" s="2" t="s">
        <v>23</v>
      </c>
      <c r="F13" s="2">
        <f>AVERAGE(F4:F12)</f>
        <v>15.818845565883722</v>
      </c>
    </row>
    <row r="14" spans="1:6">
      <c r="E14" s="2" t="s">
        <v>158</v>
      </c>
      <c r="F14" s="2">
        <f>STDEV(F4:F12)</f>
        <v>0.41272379513773316</v>
      </c>
    </row>
    <row r="16" spans="1:6">
      <c r="A16" s="98" t="s">
        <v>255</v>
      </c>
      <c r="B16" s="98"/>
      <c r="C16" s="98"/>
      <c r="D16" s="98"/>
    </row>
    <row r="17" spans="1:13">
      <c r="A17" s="52" t="s">
        <v>236</v>
      </c>
      <c r="B17" s="52" t="s">
        <v>235</v>
      </c>
      <c r="C17" s="2" t="s">
        <v>159</v>
      </c>
      <c r="D17" s="2" t="s">
        <v>164</v>
      </c>
      <c r="E17" s="2" t="s">
        <v>160</v>
      </c>
      <c r="F17" s="2" t="s">
        <v>23</v>
      </c>
      <c r="H17" s="76" t="s">
        <v>287</v>
      </c>
      <c r="I17" s="76"/>
      <c r="L17" s="76"/>
    </row>
    <row r="18" spans="1:13">
      <c r="A18" s="95">
        <v>1</v>
      </c>
      <c r="B18" s="52">
        <v>1</v>
      </c>
      <c r="C18" s="2">
        <v>20</v>
      </c>
      <c r="D18" s="2">
        <v>301</v>
      </c>
      <c r="E18" s="2">
        <f t="shared" ref="E18:E26" si="1">C18/D18*100</f>
        <v>6.6445182724252501</v>
      </c>
      <c r="F18" s="85">
        <f>AVERAGE(E18:E20)</f>
        <v>6.6761389941369726</v>
      </c>
      <c r="H18" s="76" t="s">
        <v>143</v>
      </c>
      <c r="I18" s="76" t="s">
        <v>144</v>
      </c>
      <c r="L18" s="76"/>
      <c r="M18" s="76"/>
    </row>
    <row r="19" spans="1:13">
      <c r="A19" s="95"/>
      <c r="B19" s="52">
        <v>2</v>
      </c>
      <c r="C19" s="2">
        <v>15</v>
      </c>
      <c r="D19" s="2">
        <v>280</v>
      </c>
      <c r="E19" s="2">
        <f t="shared" si="1"/>
        <v>5.3571428571428568</v>
      </c>
      <c r="F19" s="85"/>
      <c r="H19" s="76">
        <f>FTEST(F18:F26,F4:F12)</f>
        <v>0.35828044940159498</v>
      </c>
      <c r="I19" s="76">
        <f>TTEST(F18:F26,F4:F12,2,2)</f>
        <v>8.0927345469895251E-5</v>
      </c>
    </row>
    <row r="20" spans="1:13">
      <c r="A20" s="95"/>
      <c r="B20" s="52">
        <v>3</v>
      </c>
      <c r="C20" s="2">
        <v>24</v>
      </c>
      <c r="D20" s="2">
        <v>299</v>
      </c>
      <c r="E20" s="2">
        <f t="shared" si="1"/>
        <v>8.0267558528428093</v>
      </c>
      <c r="F20" s="85"/>
    </row>
    <row r="21" spans="1:13">
      <c r="A21" s="95">
        <v>2</v>
      </c>
      <c r="B21" s="52">
        <v>1</v>
      </c>
      <c r="C21" s="2">
        <v>21</v>
      </c>
      <c r="D21" s="2">
        <v>295</v>
      </c>
      <c r="E21" s="2">
        <f t="shared" si="1"/>
        <v>7.1186440677966107</v>
      </c>
      <c r="F21" s="85">
        <f>AVERAGE(E21:E23)</f>
        <v>7.4206710811412835</v>
      </c>
    </row>
    <row r="22" spans="1:13">
      <c r="A22" s="95"/>
      <c r="B22" s="52">
        <v>2</v>
      </c>
      <c r="C22" s="2">
        <v>22</v>
      </c>
      <c r="D22" s="2">
        <v>264</v>
      </c>
      <c r="E22" s="2">
        <f t="shared" si="1"/>
        <v>8.3333333333333321</v>
      </c>
      <c r="F22" s="85"/>
    </row>
    <row r="23" spans="1:13">
      <c r="A23" s="95"/>
      <c r="B23" s="52">
        <v>3</v>
      </c>
      <c r="C23" s="2">
        <v>19</v>
      </c>
      <c r="D23" s="2">
        <v>279</v>
      </c>
      <c r="E23" s="2">
        <f t="shared" si="1"/>
        <v>6.8100358422939076</v>
      </c>
      <c r="F23" s="85"/>
    </row>
    <row r="24" spans="1:13">
      <c r="A24" s="95">
        <v>3</v>
      </c>
      <c r="B24" s="52">
        <v>1</v>
      </c>
      <c r="C24" s="2">
        <v>16</v>
      </c>
      <c r="D24" s="2">
        <v>273</v>
      </c>
      <c r="E24" s="2">
        <f t="shared" si="1"/>
        <v>5.8608058608058604</v>
      </c>
      <c r="F24" s="85">
        <f>AVERAGE(E24:E26)</f>
        <v>5.6606469794364491</v>
      </c>
    </row>
    <row r="25" spans="1:13">
      <c r="A25" s="95"/>
      <c r="B25" s="52">
        <v>2</v>
      </c>
      <c r="C25" s="2">
        <v>12</v>
      </c>
      <c r="D25" s="2">
        <v>274</v>
      </c>
      <c r="E25" s="2">
        <f t="shared" si="1"/>
        <v>4.3795620437956204</v>
      </c>
      <c r="F25" s="85"/>
    </row>
    <row r="26" spans="1:13">
      <c r="A26" s="95"/>
      <c r="B26" s="52">
        <v>3</v>
      </c>
      <c r="C26" s="2">
        <v>18</v>
      </c>
      <c r="D26" s="2">
        <v>267</v>
      </c>
      <c r="E26" s="2">
        <f t="shared" si="1"/>
        <v>6.7415730337078648</v>
      </c>
      <c r="F26" s="85"/>
    </row>
    <row r="27" spans="1:13">
      <c r="E27" s="2" t="s">
        <v>23</v>
      </c>
      <c r="F27" s="2">
        <f>AVERAGE(F18:F26)</f>
        <v>6.5858190182382357</v>
      </c>
    </row>
    <row r="28" spans="1:13">
      <c r="E28" s="2" t="s">
        <v>158</v>
      </c>
      <c r="F28" s="2">
        <f>STDEV(F18:F26)</f>
        <v>0.88348145604773987</v>
      </c>
    </row>
    <row r="30" spans="1:13">
      <c r="A30" s="98" t="s">
        <v>256</v>
      </c>
      <c r="B30" s="98"/>
      <c r="C30" s="98"/>
      <c r="D30" s="98"/>
    </row>
    <row r="31" spans="1:13">
      <c r="A31" s="52" t="s">
        <v>236</v>
      </c>
      <c r="B31" s="52" t="s">
        <v>235</v>
      </c>
      <c r="C31" s="2" t="s">
        <v>159</v>
      </c>
      <c r="D31" s="2" t="s">
        <v>164</v>
      </c>
      <c r="E31" s="2" t="s">
        <v>160</v>
      </c>
      <c r="F31" s="2" t="s">
        <v>23</v>
      </c>
    </row>
    <row r="32" spans="1:13">
      <c r="A32" s="95">
        <v>1</v>
      </c>
      <c r="B32" s="52">
        <v>1</v>
      </c>
      <c r="C32" s="2">
        <v>25</v>
      </c>
      <c r="D32" s="2">
        <v>369</v>
      </c>
      <c r="E32" s="2">
        <f t="shared" ref="E32:E40" si="2">C32/D32*100</f>
        <v>6.7750677506775059</v>
      </c>
      <c r="F32" s="85">
        <f>AVERAGE(E32:E34)</f>
        <v>8.5291680133926722</v>
      </c>
    </row>
    <row r="33" spans="1:9">
      <c r="A33" s="95"/>
      <c r="B33" s="52">
        <v>2</v>
      </c>
      <c r="C33" s="2">
        <v>38</v>
      </c>
      <c r="D33" s="2">
        <v>360</v>
      </c>
      <c r="E33" s="2">
        <f t="shared" si="2"/>
        <v>10.555555555555555</v>
      </c>
      <c r="F33" s="85"/>
    </row>
    <row r="34" spans="1:9">
      <c r="A34" s="95"/>
      <c r="B34" s="52">
        <v>3</v>
      </c>
      <c r="C34" s="2">
        <v>36</v>
      </c>
      <c r="D34" s="2">
        <v>436</v>
      </c>
      <c r="E34" s="2">
        <f t="shared" si="2"/>
        <v>8.2568807339449553</v>
      </c>
      <c r="F34" s="85"/>
    </row>
    <row r="35" spans="1:9">
      <c r="A35" s="95">
        <v>2</v>
      </c>
      <c r="B35" s="52">
        <v>1</v>
      </c>
      <c r="C35" s="2">
        <v>42</v>
      </c>
      <c r="D35" s="2">
        <v>420</v>
      </c>
      <c r="E35" s="2">
        <f t="shared" si="2"/>
        <v>10</v>
      </c>
      <c r="F35" s="85">
        <f>AVERAGE(E35:E37)</f>
        <v>9.078538363485924</v>
      </c>
    </row>
    <row r="36" spans="1:9">
      <c r="A36" s="95"/>
      <c r="B36" s="52">
        <v>2</v>
      </c>
      <c r="C36" s="2">
        <v>45</v>
      </c>
      <c r="D36" s="2">
        <v>461</v>
      </c>
      <c r="E36" s="2">
        <f t="shared" si="2"/>
        <v>9.7613882863340571</v>
      </c>
      <c r="F36" s="85"/>
    </row>
    <row r="37" spans="1:9">
      <c r="A37" s="95"/>
      <c r="B37" s="52">
        <v>3</v>
      </c>
      <c r="C37" s="2">
        <v>29</v>
      </c>
      <c r="D37" s="2">
        <v>388</v>
      </c>
      <c r="E37" s="2">
        <f t="shared" si="2"/>
        <v>7.4742268041237114</v>
      </c>
      <c r="F37" s="85"/>
    </row>
    <row r="38" spans="1:9">
      <c r="A38" s="95">
        <v>3</v>
      </c>
      <c r="B38" s="52">
        <v>1</v>
      </c>
      <c r="C38" s="2">
        <v>29</v>
      </c>
      <c r="D38" s="2">
        <v>391</v>
      </c>
      <c r="E38" s="2">
        <f t="shared" si="2"/>
        <v>7.4168797953964196</v>
      </c>
      <c r="F38" s="85">
        <f>AVERAGE(E38:E40)</f>
        <v>8.4203681787242957</v>
      </c>
    </row>
    <row r="39" spans="1:9">
      <c r="A39" s="95"/>
      <c r="B39" s="52">
        <v>2</v>
      </c>
      <c r="C39" s="2">
        <v>33</v>
      </c>
      <c r="D39" s="2">
        <v>377</v>
      </c>
      <c r="E39" s="2">
        <f t="shared" si="2"/>
        <v>8.7533156498673748</v>
      </c>
      <c r="F39" s="85"/>
    </row>
    <row r="40" spans="1:9">
      <c r="A40" s="95"/>
      <c r="B40" s="52">
        <v>3</v>
      </c>
      <c r="C40" s="2">
        <v>35</v>
      </c>
      <c r="D40" s="2">
        <v>385</v>
      </c>
      <c r="E40" s="2">
        <f t="shared" si="2"/>
        <v>9.0909090909090917</v>
      </c>
      <c r="F40" s="85"/>
    </row>
    <row r="41" spans="1:9">
      <c r="E41" s="2" t="s">
        <v>23</v>
      </c>
      <c r="F41" s="2">
        <f>AVERAGE(F32:F40)</f>
        <v>8.6760248518676306</v>
      </c>
    </row>
    <row r="42" spans="1:9">
      <c r="E42" s="2" t="s">
        <v>158</v>
      </c>
      <c r="F42" s="2">
        <f>STDEV(F32:F40)</f>
        <v>0.35280617381564344</v>
      </c>
    </row>
    <row r="44" spans="1:9">
      <c r="A44" s="98" t="s">
        <v>257</v>
      </c>
      <c r="B44" s="98"/>
      <c r="C44" s="98"/>
      <c r="D44" s="98"/>
    </row>
    <row r="45" spans="1:9">
      <c r="A45" s="52" t="s">
        <v>236</v>
      </c>
      <c r="B45" s="52" t="s">
        <v>235</v>
      </c>
      <c r="C45" s="2" t="s">
        <v>159</v>
      </c>
      <c r="D45" s="2" t="s">
        <v>164</v>
      </c>
      <c r="E45" s="2" t="s">
        <v>160</v>
      </c>
      <c r="F45" s="2" t="s">
        <v>23</v>
      </c>
      <c r="H45" s="76" t="s">
        <v>288</v>
      </c>
      <c r="I45" s="76"/>
    </row>
    <row r="46" spans="1:9">
      <c r="A46" s="95">
        <v>1</v>
      </c>
      <c r="B46" s="52">
        <v>1</v>
      </c>
      <c r="C46" s="2">
        <v>3</v>
      </c>
      <c r="D46" s="2">
        <v>198</v>
      </c>
      <c r="E46" s="2">
        <f t="shared" ref="E46:E54" si="3">C46/D46*100</f>
        <v>1.5151515151515151</v>
      </c>
      <c r="F46" s="85">
        <f>AVERAGE(E46:E48)</f>
        <v>2.1706864564007424</v>
      </c>
      <c r="H46" s="76" t="s">
        <v>143</v>
      </c>
      <c r="I46" s="76" t="s">
        <v>144</v>
      </c>
    </row>
    <row r="47" spans="1:9">
      <c r="A47" s="95"/>
      <c r="B47" s="52">
        <v>2</v>
      </c>
      <c r="C47" s="2">
        <v>4</v>
      </c>
      <c r="D47" s="2">
        <v>231</v>
      </c>
      <c r="E47" s="2">
        <f t="shared" si="3"/>
        <v>1.7316017316017316</v>
      </c>
      <c r="F47" s="85"/>
      <c r="H47" s="76">
        <f>FTEST(F46:F54,F32:F40)</f>
        <v>8.6510645435845496E-2</v>
      </c>
      <c r="I47" s="76">
        <f>TTEST(F46:F54,F32:F40,2,2)</f>
        <v>9.3807529921664749E-3</v>
      </c>
    </row>
    <row r="48" spans="1:9">
      <c r="A48" s="95"/>
      <c r="B48" s="52">
        <v>3</v>
      </c>
      <c r="C48" s="2">
        <v>8</v>
      </c>
      <c r="D48" s="2">
        <v>245</v>
      </c>
      <c r="E48" s="2">
        <f t="shared" si="3"/>
        <v>3.2653061224489797</v>
      </c>
      <c r="F48" s="85"/>
    </row>
    <row r="49" spans="1:6">
      <c r="A49" s="95">
        <v>2</v>
      </c>
      <c r="B49" s="52">
        <v>1</v>
      </c>
      <c r="C49" s="2">
        <v>10</v>
      </c>
      <c r="D49" s="2">
        <v>242</v>
      </c>
      <c r="E49" s="2">
        <f t="shared" si="3"/>
        <v>4.1322314049586781</v>
      </c>
      <c r="F49" s="85">
        <f>AVERAGE(E49:E51)</f>
        <v>4.9386809450593399</v>
      </c>
    </row>
    <row r="50" spans="1:6">
      <c r="A50" s="95"/>
      <c r="B50" s="52">
        <v>2</v>
      </c>
      <c r="C50" s="2">
        <v>12</v>
      </c>
      <c r="D50" s="2">
        <v>233</v>
      </c>
      <c r="E50" s="2">
        <f t="shared" si="3"/>
        <v>5.1502145922746783</v>
      </c>
      <c r="F50" s="85"/>
    </row>
    <row r="51" spans="1:6">
      <c r="A51" s="95"/>
      <c r="B51" s="52">
        <v>3</v>
      </c>
      <c r="C51" s="2">
        <v>14</v>
      </c>
      <c r="D51" s="2">
        <v>253</v>
      </c>
      <c r="E51" s="2">
        <f t="shared" si="3"/>
        <v>5.5335968379446641</v>
      </c>
      <c r="F51" s="85"/>
    </row>
    <row r="52" spans="1:6">
      <c r="A52" s="95">
        <v>3</v>
      </c>
      <c r="B52" s="52">
        <v>1</v>
      </c>
      <c r="C52" s="2">
        <v>6</v>
      </c>
      <c r="D52" s="2">
        <v>220</v>
      </c>
      <c r="E52" s="2">
        <f t="shared" si="3"/>
        <v>2.7272727272727271</v>
      </c>
      <c r="F52" s="85">
        <f>AVERAGE(E52:E54)</f>
        <v>5.1399551066217732</v>
      </c>
    </row>
    <row r="53" spans="1:6">
      <c r="A53" s="95"/>
      <c r="B53" s="52">
        <v>2</v>
      </c>
      <c r="C53" s="2">
        <v>11</v>
      </c>
      <c r="D53" s="2">
        <v>216</v>
      </c>
      <c r="E53" s="2">
        <f t="shared" si="3"/>
        <v>5.0925925925925926</v>
      </c>
      <c r="F53" s="85"/>
    </row>
    <row r="54" spans="1:6">
      <c r="A54" s="95"/>
      <c r="B54" s="52">
        <v>3</v>
      </c>
      <c r="C54" s="2">
        <v>19</v>
      </c>
      <c r="D54" s="2">
        <v>250</v>
      </c>
      <c r="E54" s="2">
        <f t="shared" si="3"/>
        <v>7.6</v>
      </c>
      <c r="F54" s="85"/>
    </row>
    <row r="55" spans="1:6">
      <c r="E55" s="2" t="s">
        <v>23</v>
      </c>
      <c r="F55" s="2">
        <f>AVERAGE(F46:F54)</f>
        <v>4.0831075026939514</v>
      </c>
    </row>
    <row r="56" spans="1:6">
      <c r="E56" s="2" t="s">
        <v>158</v>
      </c>
      <c r="F56" s="2">
        <f>STDEV(F46:F54)</f>
        <v>1.6592599301366491</v>
      </c>
    </row>
  </sheetData>
  <mergeCells count="28">
    <mergeCell ref="A2:D2"/>
    <mergeCell ref="A16:D16"/>
    <mergeCell ref="A30:D30"/>
    <mergeCell ref="A44:D44"/>
    <mergeCell ref="A46:A48"/>
    <mergeCell ref="A4:A6"/>
    <mergeCell ref="A7:A9"/>
    <mergeCell ref="A10:A12"/>
    <mergeCell ref="A52:A54"/>
    <mergeCell ref="A32:A34"/>
    <mergeCell ref="A35:A37"/>
    <mergeCell ref="A38:A40"/>
    <mergeCell ref="A18:A20"/>
    <mergeCell ref="A21:A23"/>
    <mergeCell ref="A24:A26"/>
    <mergeCell ref="A49:A51"/>
    <mergeCell ref="F52:F54"/>
    <mergeCell ref="F4:F6"/>
    <mergeCell ref="F7:F9"/>
    <mergeCell ref="F10:F12"/>
    <mergeCell ref="F18:F20"/>
    <mergeCell ref="F21:F23"/>
    <mergeCell ref="F24:F26"/>
    <mergeCell ref="F32:F34"/>
    <mergeCell ref="F35:F37"/>
    <mergeCell ref="F38:F40"/>
    <mergeCell ref="F46:F48"/>
    <mergeCell ref="F49:F5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Fig. 1b</vt:lpstr>
      <vt:lpstr>Fig. 2c</vt:lpstr>
      <vt:lpstr>Fig. 3f</vt:lpstr>
      <vt:lpstr>Fig. 4d</vt:lpstr>
      <vt:lpstr>Fig. 5g</vt:lpstr>
      <vt:lpstr>Fig. 5i</vt:lpstr>
      <vt:lpstr>Fig 5j</vt:lpstr>
      <vt:lpstr>Fig6 b</vt:lpstr>
      <vt:lpstr>Fig 6c</vt:lpstr>
      <vt:lpstr>Fig. 7a</vt:lpstr>
      <vt:lpstr>Fig. 7e</vt:lpstr>
      <vt:lpstr>SFig. 1a</vt:lpstr>
      <vt:lpstr>SFig. 1d</vt:lpstr>
      <vt:lpstr>SFig. 1e</vt:lpstr>
      <vt:lpstr>SFig. 1i</vt:lpstr>
      <vt:lpstr>SFig. 2l</vt:lpstr>
      <vt:lpstr>SFig. 3b</vt:lpstr>
      <vt:lpstr>SFig. 3c</vt:lpstr>
      <vt:lpstr>SFig. 3e</vt:lpstr>
      <vt:lpstr>SFig. 3j</vt:lpstr>
      <vt:lpstr>SFig. 4b</vt:lpstr>
      <vt:lpstr>SFig. 4e</vt:lpstr>
      <vt:lpstr>SFig. 4f</vt:lpstr>
      <vt:lpstr>SFig. 4m</vt:lpstr>
      <vt:lpstr>SFig. 5d</vt:lpstr>
      <vt:lpstr>SFig. 5i</vt:lpstr>
      <vt:lpstr>SFig. 6a</vt:lpstr>
      <vt:lpstr>SFig. 6b</vt:lpstr>
      <vt:lpstr>SFig. 6d</vt:lpstr>
      <vt:lpstr>SFig. 6e</vt:lpstr>
      <vt:lpstr>SFig. 6g</vt:lpstr>
      <vt:lpstr>SFig. 8d</vt:lpstr>
      <vt:lpstr>SFig. 8e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ZJ Sun</cp:lastModifiedBy>
  <dcterms:created xsi:type="dcterms:W3CDTF">2021-05-26T16:19:09Z</dcterms:created>
  <dcterms:modified xsi:type="dcterms:W3CDTF">2022-10-14T19:57:56Z</dcterms:modified>
</cp:coreProperties>
</file>