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zpx540_ku_dk/Documents/Arbejde OneDrive/Projects/Baragwanathia project/Early Devonian pCO2/submission/Nature Comm/Resubmission/Review NatureComm lowpCO2/revision2/"/>
    </mc:Choice>
  </mc:AlternateContent>
  <xr:revisionPtr revIDLastSave="18" documentId="8_{0B95C979-EACB-3642-822B-3C95AB08FC9B}" xr6:coauthVersionLast="47" xr6:coauthVersionMax="47" xr10:uidLastSave="{C97BA064-E41A-4543-868D-CF86F80C0F41}"/>
  <bookViews>
    <workbookView xWindow="19960" yWindow="500" windowWidth="23840" windowHeight="19080" firstSheet="1" activeTab="1" xr2:uid="{FCDB0C48-1506-1D4E-A425-3C61C14FB9DD}"/>
  </bookViews>
  <sheets>
    <sheet name="All data" sheetId="1" r:id="rId1"/>
    <sheet name="Fossil lycophytes" sheetId="7" r:id="rId2"/>
    <sheet name="Modern lycophytes" sheetId="8" r:id="rId3"/>
    <sheet name="A0 rhyniophytes, zosterophylls" sheetId="6" r:id="rId4"/>
    <sheet name="Notes on paired locations" sheetId="9" r:id="rId5"/>
    <sheet name="Plots" sheetId="2" r:id="rId6"/>
    <sheet name="Wan2018 d13C" sheetId="3" r:id="rId7"/>
    <sheet name="Boyce d13C Rhynie" sheetId="5" r:id="rId8"/>
    <sheet name="GTS2020 – marine d13Ccarb" sheetId="4" r:id="rId9"/>
  </sheets>
  <definedNames>
    <definedName name="_xlnm._FilterDatabase" localSheetId="3" hidden="1">'A0 rhyniophytes, zosterophylls'!$A$1:$BT$1</definedName>
    <definedName name="_xlnm._FilterDatabase" localSheetId="1" hidden="1">'Fossil lycophytes'!$B$1:$BU$1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1" i="7" l="1"/>
  <c r="AH20" i="7"/>
  <c r="AH18" i="7"/>
  <c r="AH17" i="7"/>
  <c r="AH16" i="7"/>
  <c r="AG16" i="7"/>
  <c r="AA29" i="8" l="1"/>
  <c r="X29" i="8"/>
  <c r="T22" i="8"/>
  <c r="S22" i="8"/>
  <c r="Q22" i="8"/>
  <c r="P22" i="8"/>
  <c r="Z36" i="8"/>
  <c r="Z35" i="8"/>
  <c r="AB36" i="8" s="1"/>
  <c r="AA31" i="8"/>
  <c r="AA30" i="8"/>
  <c r="X30" i="8"/>
  <c r="V36" i="8" s="1"/>
  <c r="AO8" i="8"/>
  <c r="AO7" i="8"/>
  <c r="W31" i="8"/>
  <c r="Y31" i="8"/>
  <c r="T20" i="8"/>
  <c r="S20" i="8"/>
  <c r="Q20" i="8"/>
  <c r="P20" i="8"/>
  <c r="AI16" i="7"/>
  <c r="G61" i="6"/>
  <c r="G62" i="6" s="1"/>
  <c r="G63" i="6" s="1"/>
  <c r="G64" i="6" s="1"/>
  <c r="H61" i="6"/>
  <c r="H62" i="6" s="1"/>
  <c r="H63" i="6" s="1"/>
  <c r="H64" i="6" s="1"/>
  <c r="N64" i="6"/>
  <c r="N63" i="6"/>
  <c r="N62" i="6"/>
  <c r="L22" i="6"/>
  <c r="K22" i="6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V83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S129" i="1"/>
  <c r="S133" i="1" s="1"/>
  <c r="F63" i="6"/>
  <c r="E63" i="6"/>
  <c r="F64" i="6"/>
  <c r="E64" i="6"/>
  <c r="D64" i="6"/>
  <c r="C64" i="6"/>
  <c r="B64" i="6"/>
  <c r="A64" i="6"/>
  <c r="D63" i="6"/>
  <c r="C63" i="6"/>
  <c r="B63" i="6"/>
  <c r="A63" i="6"/>
  <c r="F62" i="6"/>
  <c r="E62" i="6"/>
  <c r="D62" i="6"/>
  <c r="C62" i="6"/>
  <c r="B62" i="6"/>
  <c r="A62" i="6"/>
  <c r="E57" i="6"/>
  <c r="D57" i="6"/>
  <c r="F56" i="6"/>
  <c r="E56" i="6"/>
  <c r="D56" i="6"/>
  <c r="F55" i="6"/>
  <c r="E55" i="6"/>
  <c r="D55" i="6"/>
  <c r="D61" i="6"/>
  <c r="E61" i="6"/>
  <c r="F61" i="6"/>
  <c r="C61" i="6"/>
  <c r="B61" i="6"/>
  <c r="A61" i="6"/>
  <c r="H57" i="6"/>
  <c r="G57" i="6"/>
  <c r="F57" i="6"/>
  <c r="C57" i="6"/>
  <c r="B57" i="6"/>
  <c r="A57" i="6"/>
  <c r="H56" i="6"/>
  <c r="G56" i="6"/>
  <c r="C56" i="6"/>
  <c r="B56" i="6"/>
  <c r="A56" i="6"/>
  <c r="H55" i="6"/>
  <c r="G55" i="6"/>
  <c r="C55" i="6"/>
  <c r="B55" i="6"/>
  <c r="A55" i="6"/>
  <c r="L21" i="6"/>
  <c r="K21" i="6"/>
  <c r="V35" i="8" l="1"/>
  <c r="X36" i="8" s="1"/>
  <c r="I62" i="6"/>
  <c r="J64" i="6"/>
  <c r="I64" i="6"/>
  <c r="K64" i="6" s="1"/>
  <c r="L64" i="6" s="1"/>
  <c r="I63" i="6"/>
  <c r="J63" i="6"/>
  <c r="J62" i="6"/>
  <c r="J55" i="6"/>
  <c r="I61" i="6"/>
  <c r="J61" i="6"/>
  <c r="J57" i="6"/>
  <c r="I57" i="6"/>
  <c r="J56" i="6"/>
  <c r="I56" i="6"/>
  <c r="I55" i="6"/>
  <c r="K57" i="6" l="1"/>
  <c r="L57" i="6" s="1"/>
  <c r="K55" i="6"/>
  <c r="L55" i="6" s="1"/>
  <c r="K56" i="6"/>
  <c r="L56" i="6" s="1"/>
  <c r="K63" i="6"/>
  <c r="L63" i="6" s="1"/>
  <c r="K62" i="6"/>
  <c r="L62" i="6" s="1"/>
  <c r="K61" i="6"/>
  <c r="L61" i="6" s="1"/>
  <c r="K59" i="6"/>
  <c r="T4" i="7"/>
  <c r="O9" i="7"/>
  <c r="N9" i="7"/>
  <c r="O8" i="7"/>
  <c r="N8" i="7"/>
  <c r="M8" i="7"/>
  <c r="O7" i="7"/>
  <c r="N7" i="7"/>
  <c r="O6" i="7"/>
  <c r="N6" i="7"/>
  <c r="O5" i="7"/>
  <c r="N5" i="7"/>
  <c r="M6" i="7"/>
  <c r="N13" i="7"/>
  <c r="M13" i="7"/>
  <c r="U13" i="7" s="1"/>
  <c r="L13" i="7"/>
  <c r="U11" i="7"/>
  <c r="T11" i="7"/>
  <c r="U10" i="7"/>
  <c r="T10" i="7"/>
  <c r="U4" i="7"/>
  <c r="T15" i="1"/>
  <c r="K15" i="1"/>
  <c r="L6" i="7" s="1"/>
  <c r="L12" i="1"/>
  <c r="M5" i="7" s="1"/>
  <c r="K12" i="1"/>
  <c r="S12" i="1" s="1"/>
  <c r="T8" i="8"/>
  <c r="S8" i="8"/>
  <c r="Q8" i="8"/>
  <c r="P8" i="8"/>
  <c r="N4" i="8"/>
  <c r="M4" i="8"/>
  <c r="L59" i="6" l="1"/>
  <c r="U8" i="7"/>
  <c r="U6" i="7"/>
  <c r="S15" i="1"/>
  <c r="T12" i="1"/>
  <c r="L5" i="7"/>
  <c r="T5" i="7" s="1"/>
  <c r="U5" i="7"/>
  <c r="T6" i="7"/>
  <c r="U12" i="7"/>
  <c r="T13" i="7"/>
  <c r="T12" i="7"/>
  <c r="M124" i="1"/>
  <c r="L124" i="1"/>
  <c r="T124" i="1" s="1"/>
  <c r="K124" i="1"/>
  <c r="C40" i="5"/>
  <c r="C39" i="5"/>
  <c r="M131" i="1"/>
  <c r="L131" i="1"/>
  <c r="T131" i="1" s="1"/>
  <c r="T129" i="1" s="1"/>
  <c r="T133" i="1" s="1"/>
  <c r="K131" i="1"/>
  <c r="C32" i="5"/>
  <c r="C31" i="5"/>
  <c r="M127" i="1"/>
  <c r="L127" i="1"/>
  <c r="T127" i="1" s="1"/>
  <c r="K127" i="1"/>
  <c r="C12" i="5"/>
  <c r="C11" i="5"/>
  <c r="S131" i="1" l="1"/>
  <c r="S124" i="1"/>
  <c r="S127" i="1"/>
  <c r="R133" i="1"/>
  <c r="R129" i="1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N310" i="3"/>
  <c r="A96" i="3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T92" i="1"/>
  <c r="K92" i="1"/>
  <c r="S92" i="1" s="1"/>
  <c r="L89" i="1"/>
  <c r="T89" i="1" s="1"/>
  <c r="K89" i="1"/>
  <c r="S89" i="1" s="1"/>
  <c r="L69" i="1"/>
  <c r="T69" i="1" s="1"/>
  <c r="K69" i="1"/>
  <c r="S69" i="1" s="1"/>
  <c r="L83" i="1"/>
  <c r="T83" i="1" s="1"/>
  <c r="K83" i="1"/>
  <c r="S83" i="1" s="1"/>
  <c r="L45" i="1"/>
  <c r="K45" i="1"/>
  <c r="T24" i="1"/>
  <c r="K24" i="1"/>
  <c r="L21" i="1"/>
  <c r="K21" i="1"/>
  <c r="T4" i="1"/>
  <c r="K4" i="1"/>
  <c r="S4" i="1" s="1"/>
  <c r="L8" i="1"/>
  <c r="T8" i="1" s="1"/>
  <c r="K8" i="1"/>
  <c r="K121" i="1"/>
  <c r="K120" i="1"/>
  <c r="K119" i="1"/>
  <c r="K116" i="1"/>
  <c r="K112" i="1"/>
  <c r="K103" i="1"/>
  <c r="K102" i="1"/>
  <c r="K101" i="1"/>
  <c r="S21" i="1" l="1"/>
  <c r="L7" i="7"/>
  <c r="T7" i="7" s="1"/>
  <c r="T45" i="1"/>
  <c r="M9" i="7"/>
  <c r="U9" i="7" s="1"/>
  <c r="S45" i="1"/>
  <c r="L9" i="7"/>
  <c r="T9" i="7" s="1"/>
  <c r="S24" i="1"/>
  <c r="L8" i="7"/>
  <c r="T8" i="7" s="1"/>
  <c r="T21" i="1"/>
  <c r="M7" i="7"/>
  <c r="U7" i="7" s="1"/>
  <c r="S8" i="1"/>
  <c r="L122" i="1"/>
  <c r="T122" i="1" s="1"/>
  <c r="K122" i="1"/>
  <c r="S122" i="1" s="1"/>
</calcChain>
</file>

<file path=xl/sharedStrings.xml><?xml version="1.0" encoding="utf-8"?>
<sst xmlns="http://schemas.openxmlformats.org/spreadsheetml/2006/main" count="3633" uniqueCount="748">
  <si>
    <t>Sample ID</t>
  </si>
  <si>
    <t>Taxon</t>
  </si>
  <si>
    <t>Fossil</t>
  </si>
  <si>
    <t>Location</t>
  </si>
  <si>
    <t>Formation</t>
  </si>
  <si>
    <t>Stage</t>
  </si>
  <si>
    <t>Age(2012)</t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</si>
  <si>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vertAlign val="subscript"/>
        <sz val="12"/>
        <color theme="1"/>
        <rFont val="Times New Roman"/>
        <family val="1"/>
      </rPr>
      <t>p</t>
    </r>
  </si>
  <si>
    <t>DREP-PG-004a</t>
  </si>
  <si>
    <t>Drepanophycus spinaeformis</t>
  </si>
  <si>
    <t>Stem</t>
  </si>
  <si>
    <t>Greene Co., NY</t>
  </si>
  <si>
    <t>Oneonta Fm</t>
  </si>
  <si>
    <t>Frasn</t>
  </si>
  <si>
    <t>SAWD-CB-001a</t>
  </si>
  <si>
    <t>Sawdonia sp.</t>
  </si>
  <si>
    <t xml:space="preserve">NW Venezuela </t>
  </si>
  <si>
    <t>Lwr Campo Chico Fm.</t>
  </si>
  <si>
    <t>Givet</t>
  </si>
  <si>
    <t>SAWD-CB-001b</t>
  </si>
  <si>
    <t>Plant</t>
  </si>
  <si>
    <t>Hujiersite Fm</t>
  </si>
  <si>
    <t>DREP-NYSM-018a</t>
  </si>
  <si>
    <t>Drepanophycus sp.</t>
  </si>
  <si>
    <t>Cairo Qry, Greene Co., NY</t>
  </si>
  <si>
    <t>Hamilton Grp</t>
  </si>
  <si>
    <t>DREP-NYSM-019a</t>
  </si>
  <si>
    <t>Schoharie Co., NY</t>
  </si>
  <si>
    <t>DREP-XH-022a</t>
  </si>
  <si>
    <t>Xinjiang, China</t>
  </si>
  <si>
    <t>Eif/Givet</t>
  </si>
  <si>
    <t>DREP-PG-010a</t>
  </si>
  <si>
    <t>Traveler Mtn, Piscataquis Co., ME</t>
  </si>
  <si>
    <t>Trout Valley Fm.</t>
  </si>
  <si>
    <t>Ems/Eif</t>
  </si>
  <si>
    <t>DREP-PG-010b</t>
  </si>
  <si>
    <t>Leaf</t>
  </si>
  <si>
    <t>DREP-PG-010c</t>
  </si>
  <si>
    <t>DREP-PM-021a</t>
  </si>
  <si>
    <t>Drepanophycus sp</t>
  </si>
  <si>
    <t>DREP-PM-023a</t>
  </si>
  <si>
    <t xml:space="preserve">Drepanophycus spinaeformis </t>
  </si>
  <si>
    <t>Alken Qry, Mosel Valley, Germany</t>
  </si>
  <si>
    <t>Nellenköpfchen Fm.</t>
  </si>
  <si>
    <t>Ems</t>
  </si>
  <si>
    <t>SAWD-PG-002a</t>
  </si>
  <si>
    <t>Sawdonia ornata</t>
  </si>
  <si>
    <t>"Far stream", NB</t>
  </si>
  <si>
    <t>Campbellton Fm</t>
  </si>
  <si>
    <t>SAWD-PG-002b</t>
  </si>
  <si>
    <t>SAWD-SM-012a</t>
  </si>
  <si>
    <t>Cap aux Os, Gaspe, Qbc</t>
  </si>
  <si>
    <t>Battery Point Fm.</t>
  </si>
  <si>
    <t>SAWD-SM-012b</t>
  </si>
  <si>
    <t>SAWD-SM-011a</t>
  </si>
  <si>
    <t>Sawdonia acanthotheca</t>
  </si>
  <si>
    <t>Chaleur Bay, NB</t>
  </si>
  <si>
    <t>SAWD-SM-011b</t>
  </si>
  <si>
    <t>DREP-PG-009a</t>
  </si>
  <si>
    <t>Dalhousie, NB</t>
  </si>
  <si>
    <t>DREP-PG-009b</t>
  </si>
  <si>
    <t>DREP-PG-009c</t>
  </si>
  <si>
    <t>DREP-PG-009d</t>
  </si>
  <si>
    <t>DREP-PG-009e</t>
  </si>
  <si>
    <t>DREP-PG-009f</t>
  </si>
  <si>
    <t>DREP-WS-014a</t>
  </si>
  <si>
    <t>DREP-WS-014b</t>
  </si>
  <si>
    <t>DREP-SM-016a</t>
  </si>
  <si>
    <t>DREP-NYSM-020b</t>
  </si>
  <si>
    <t>SAWD-PG-003a</t>
  </si>
  <si>
    <t>Gaspe, Qbc</t>
  </si>
  <si>
    <t>SAWD-PG-005a</t>
  </si>
  <si>
    <t>SAWD-PG-005b</t>
  </si>
  <si>
    <t>SAWD-PG-005c</t>
  </si>
  <si>
    <t>SAWD-PG-005d</t>
  </si>
  <si>
    <t>SAWD-PG-007a</t>
  </si>
  <si>
    <t>SAWD-PG-007b</t>
  </si>
  <si>
    <t>SAWD-PG-008a</t>
  </si>
  <si>
    <t>SAWD-WS-009a</t>
  </si>
  <si>
    <t>SAWD-WS-009b</t>
  </si>
  <si>
    <t>DREP-WS-013a</t>
  </si>
  <si>
    <t>L'Anse-a-brillant, Gaspe, Qbc</t>
  </si>
  <si>
    <t>Battery Point Fm</t>
  </si>
  <si>
    <t>DREP-WS-013b</t>
  </si>
  <si>
    <t>DREP-PG-001a</t>
  </si>
  <si>
    <t>Locality F, NB</t>
  </si>
  <si>
    <t>DREP-PG-002a</t>
  </si>
  <si>
    <t>Drepanophycus gaspianus</t>
  </si>
  <si>
    <t>New Brunswick</t>
  </si>
  <si>
    <t>SAWD-PG-006a</t>
  </si>
  <si>
    <t>SAWD-PG-006b</t>
  </si>
  <si>
    <t>SAWD-PG-006c</t>
  </si>
  <si>
    <t>SAWD-PG-006d</t>
  </si>
  <si>
    <t>SAWD-PM-013a</t>
  </si>
  <si>
    <t>SAWD-PM-014a</t>
  </si>
  <si>
    <t>DREP-PG-008a</t>
  </si>
  <si>
    <t>North shore, Gaspe, Qbc</t>
  </si>
  <si>
    <t>DREP-PG-008b</t>
  </si>
  <si>
    <t>DREP-PG-008c</t>
  </si>
  <si>
    <t>DREP-PG-008d</t>
  </si>
  <si>
    <t>DREP-PG-008e</t>
  </si>
  <si>
    <t>DREP-PG-003a</t>
  </si>
  <si>
    <t>Seal Rock, Gaspe, Qbc</t>
  </si>
  <si>
    <t>DREP-WS-011a</t>
  </si>
  <si>
    <t>DREP-WS-011b</t>
  </si>
  <si>
    <t>DREP-WS-011c</t>
  </si>
  <si>
    <t>DREP-WS-011d</t>
  </si>
  <si>
    <t>DREP-WS-012a</t>
  </si>
  <si>
    <t>DREP-WS-012b</t>
  </si>
  <si>
    <t>DREP-WS-015a</t>
  </si>
  <si>
    <t>DREP-WS-015b</t>
  </si>
  <si>
    <t>DREP-SM-017a</t>
  </si>
  <si>
    <t>DREP-SM-017b</t>
  </si>
  <si>
    <t>SAWD-WS-004b</t>
  </si>
  <si>
    <t>SAWD-WS-004d</t>
  </si>
  <si>
    <t>SAWD-WS-010a</t>
  </si>
  <si>
    <t>SAWD-WS-010b</t>
  </si>
  <si>
    <t>DREP-PM-024a</t>
  </si>
  <si>
    <t>Munchshecke, Siegburg, Germany</t>
  </si>
  <si>
    <t>Wahnbachschichten</t>
  </si>
  <si>
    <t>Sieg</t>
  </si>
  <si>
    <t>(Ma)</t>
  </si>
  <si>
    <t>(‰)</t>
  </si>
  <si>
    <t>NMV #</t>
  </si>
  <si>
    <t>Material analyzed</t>
  </si>
  <si>
    <t>#15154</t>
  </si>
  <si>
    <t>Branched stems</t>
  </si>
  <si>
    <t>Fragment 01</t>
  </si>
  <si>
    <t>Fragment 02</t>
  </si>
  <si>
    <t>Fragment 03</t>
  </si>
  <si>
    <t>Fragment 04</t>
  </si>
  <si>
    <t>Fragment 05</t>
  </si>
  <si>
    <t>Fragment 06</t>
  </si>
  <si>
    <t>Fragment b03</t>
  </si>
  <si>
    <t xml:space="preserve">        Fragment b04</t>
  </si>
  <si>
    <t xml:space="preserve">        Fragment b05</t>
  </si>
  <si>
    <t>Fragment b02</t>
  </si>
  <si>
    <t>Fragment b04</t>
  </si>
  <si>
    <t>#15183</t>
  </si>
  <si>
    <t>Fragment 08</t>
  </si>
  <si>
    <t>Fragment b01</t>
  </si>
  <si>
    <t>Fragment b05</t>
  </si>
  <si>
    <t>#15184</t>
  </si>
  <si>
    <t>d13C (V-PDB)</t>
  </si>
  <si>
    <t>#15173</t>
  </si>
  <si>
    <t xml:space="preserve">Branched stems </t>
  </si>
  <si>
    <t>#15174</t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</si>
  <si>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vertAlign val="subscript"/>
        <sz val="12"/>
        <color theme="1"/>
        <rFont val="Times New Roman"/>
        <family val="1"/>
      </rPr>
      <t>air</t>
    </r>
  </si>
  <si>
    <t>Mt Pleasant Rd, Alexandria, Victoria, Australia</t>
  </si>
  <si>
    <t>Prag</t>
  </si>
  <si>
    <t>Walhalla Group</t>
  </si>
  <si>
    <t>#15154, Fragment 01</t>
  </si>
  <si>
    <t>#15154, Fragment 02</t>
  </si>
  <si>
    <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  <r>
      <rPr>
        <b/>
        <vertAlign val="subscript"/>
        <sz val="12"/>
        <color theme="1"/>
        <rFont val="Times New Roman"/>
        <family val="1"/>
      </rPr>
      <t>leaf</t>
    </r>
  </si>
  <si>
    <t>SD</t>
  </si>
  <si>
    <t>p</t>
  </si>
  <si>
    <t>pCO2 (ca)</t>
  </si>
  <si>
    <t>An</t>
  </si>
  <si>
    <t>gtot</t>
  </si>
  <si>
    <r>
      <t>mm</t>
    </r>
    <r>
      <rPr>
        <vertAlign val="superscript"/>
        <sz val="12"/>
        <color theme="1"/>
        <rFont val="Calibri (Tekst)"/>
      </rPr>
      <t>-2</t>
    </r>
  </si>
  <si>
    <t>µm</t>
  </si>
  <si>
    <t>ppmv</t>
  </si>
  <si>
    <t>Average representative plant composition at stage</t>
  </si>
  <si>
    <t>A0</t>
  </si>
  <si>
    <t>gcb</t>
  </si>
  <si>
    <t>mol m-2 s-1</t>
  </si>
  <si>
    <t>ca0</t>
  </si>
  <si>
    <t>G*</t>
  </si>
  <si>
    <t>amax</t>
  </si>
  <si>
    <t>µm2</t>
  </si>
  <si>
    <t>gcmax</t>
  </si>
  <si>
    <t>mol/m2/s</t>
  </si>
  <si>
    <t>Ci/ca</t>
  </si>
  <si>
    <t>beta</t>
  </si>
  <si>
    <t>xsi</t>
  </si>
  <si>
    <t>l2p</t>
  </si>
  <si>
    <t>a</t>
  </si>
  <si>
    <t>b</t>
  </si>
  <si>
    <t>d</t>
  </si>
  <si>
    <t>v</t>
  </si>
  <si>
    <t>‰</t>
  </si>
  <si>
    <t>%</t>
  </si>
  <si>
    <t>m2/s</t>
  </si>
  <si>
    <t> 16e-6</t>
  </si>
  <si>
    <t>m3/mol</t>
  </si>
  <si>
    <t>22.4*1e-3</t>
  </si>
  <si>
    <t xml:space="preserve"> Lycophytes (average)</t>
  </si>
  <si>
    <t>µmol m-2 s-1</t>
  </si>
  <si>
    <t>Rec. No.</t>
  </si>
  <si>
    <t>GENS-SS-003a</t>
  </si>
  <si>
    <t>Genselia sp.</t>
  </si>
  <si>
    <t>Blacksburg, Montgomery Co., VA</t>
  </si>
  <si>
    <t>Price Fm</t>
  </si>
  <si>
    <t>Tourn</t>
  </si>
  <si>
    <t>GENS-SS-007a</t>
  </si>
  <si>
    <t>GENS-SS-009a</t>
  </si>
  <si>
    <t>RHOD-PG-002a</t>
  </si>
  <si>
    <t>Rhodeopteridium sp.</t>
  </si>
  <si>
    <t>Catskill Hill, NY</t>
  </si>
  <si>
    <t>Price Fm.</t>
  </si>
  <si>
    <t>GENS-PG-001a</t>
  </si>
  <si>
    <t>Pulaski, Pulaski Co., VA</t>
  </si>
  <si>
    <t>GENS-PG-001b</t>
  </si>
  <si>
    <t>GENS-SS-002a</t>
  </si>
  <si>
    <t>GENS-SS-004a</t>
  </si>
  <si>
    <t>GENS-SS-005a</t>
  </si>
  <si>
    <t>GENS-SS-006a</t>
  </si>
  <si>
    <t>GENS-SS-008a</t>
  </si>
  <si>
    <t>RHOD-PG-001a</t>
  </si>
  <si>
    <t>RHOD-SS-003a</t>
  </si>
  <si>
    <t>Branch</t>
  </si>
  <si>
    <t>RHAC-WS-010a</t>
  </si>
  <si>
    <t>Rhacophyton sp.</t>
  </si>
  <si>
    <t>Boone Mtn, Elk Co., PA</t>
  </si>
  <si>
    <t>Pocono Fm</t>
  </si>
  <si>
    <t>RHAC-WS-010b</t>
  </si>
  <si>
    <t>RHAC-WS-008a</t>
  </si>
  <si>
    <t>Clinton Co., PA</t>
  </si>
  <si>
    <t>ARCH-PM-047a</t>
  </si>
  <si>
    <t>Archaeopteris sp.</t>
  </si>
  <si>
    <t>Hyner Run, Clinton Co., PA</t>
  </si>
  <si>
    <t>Catskill Fm</t>
  </si>
  <si>
    <t>Famen</t>
  </si>
  <si>
    <t>RHAC-PM-015a</t>
  </si>
  <si>
    <t>ARCH-PM-060a</t>
  </si>
  <si>
    <t>Archaeopteris spatulata</t>
  </si>
  <si>
    <t>Manchuria, China</t>
  </si>
  <si>
    <t>N/A</t>
  </si>
  <si>
    <t>ARCH-SM-030a</t>
  </si>
  <si>
    <t>Archaeopteris rogersii</t>
  </si>
  <si>
    <t>PA</t>
  </si>
  <si>
    <t>ARCH-WS-023a</t>
  </si>
  <si>
    <t>Potter Co., PA</t>
  </si>
  <si>
    <t>ARCH-WS-023b</t>
  </si>
  <si>
    <t>ARCH-WS-023c</t>
  </si>
  <si>
    <t>ARCH-WS-023d</t>
  </si>
  <si>
    <t>ARCH-WS-023e</t>
  </si>
  <si>
    <t>ARCH-WS-023f</t>
  </si>
  <si>
    <t>ARCH-WS-024a</t>
  </si>
  <si>
    <t>ARCH-WS-024b</t>
  </si>
  <si>
    <t>ARCH-WS-025a</t>
  </si>
  <si>
    <t>ARCH-WS-025b</t>
  </si>
  <si>
    <t>ARCH-WS-026a</t>
  </si>
  <si>
    <t>ARCH-WS-026b</t>
  </si>
  <si>
    <t>ARCH-WS-027a</t>
  </si>
  <si>
    <t>ARCH-WS-027b</t>
  </si>
  <si>
    <t>RHAC-WS-006a</t>
  </si>
  <si>
    <t>RHAC-WS-006b</t>
  </si>
  <si>
    <t>RHAC-WS-006c</t>
  </si>
  <si>
    <t>RHAC-WS-006d</t>
  </si>
  <si>
    <t>Stem/Mx</t>
  </si>
  <si>
    <t>RHAC-WS-009a</t>
  </si>
  <si>
    <t>RHAC-WS-009b</t>
  </si>
  <si>
    <t>ARCH-PG-018a</t>
  </si>
  <si>
    <t>Red Hill, Clinton Co., PA</t>
  </si>
  <si>
    <t>Duncannon Mbr, Catskill Fm</t>
  </si>
  <si>
    <t>ARCH-PG-018b</t>
  </si>
  <si>
    <t>ARCH-PG-018c</t>
  </si>
  <si>
    <t>ARCH-PG-018d</t>
  </si>
  <si>
    <t>ARCH-PG-018e</t>
  </si>
  <si>
    <t>ARCH-WZ-021a</t>
  </si>
  <si>
    <t>ARCH-WZ-021b</t>
  </si>
  <si>
    <t>RHAC-SS-018a</t>
  </si>
  <si>
    <t>Rhacophyton 'charcoal'</t>
  </si>
  <si>
    <t>ARCH-WS-051a</t>
  </si>
  <si>
    <t>Burtville, McKean Co., PA</t>
  </si>
  <si>
    <t>RHAC-PG-005a</t>
  </si>
  <si>
    <t>Elkins, Randolph Co., WV</t>
  </si>
  <si>
    <t>Hampshire Fm</t>
  </si>
  <si>
    <t>RHAC-SS-016a</t>
  </si>
  <si>
    <t>RHAC-SS-017a</t>
  </si>
  <si>
    <t>Rhacophyton ceratangium</t>
  </si>
  <si>
    <t>ARCH-PG-019a</t>
  </si>
  <si>
    <t>Elkins, Randolph Co.,WV</t>
  </si>
  <si>
    <t>ARCH-PG-019b</t>
  </si>
  <si>
    <t>ARCH-PG-019c</t>
  </si>
  <si>
    <t>ARCH-PG-019d</t>
  </si>
  <si>
    <t>ARCH-SM-031a</t>
  </si>
  <si>
    <t>Randolph Co., WV</t>
  </si>
  <si>
    <t>ARCH-SM-031b</t>
  </si>
  <si>
    <t>ARCH-SM-032a</t>
  </si>
  <si>
    <t>RHAC-SM-011a</t>
  </si>
  <si>
    <t>RHAC-SM-011b</t>
  </si>
  <si>
    <t>RHAC-SM-012a</t>
  </si>
  <si>
    <t>RHAC-SM-012b</t>
  </si>
  <si>
    <t>RHAC-SM-013a</t>
  </si>
  <si>
    <t>ARCH-PG-005a</t>
  </si>
  <si>
    <t>Archaeopteris halliana</t>
  </si>
  <si>
    <t>Valley Head, Randolph Co., WV</t>
  </si>
  <si>
    <t>ARCH-PG-017a</t>
  </si>
  <si>
    <t>ARCH-PG-017b</t>
  </si>
  <si>
    <t>ARCH-PG-020a</t>
  </si>
  <si>
    <t>ARCH-PG-020b</t>
  </si>
  <si>
    <t>RHAC-PG-001a</t>
  </si>
  <si>
    <t>RHAC-PG-001b</t>
  </si>
  <si>
    <t>RHAC-PG-002a</t>
  </si>
  <si>
    <t>RHAC-PG-002b</t>
  </si>
  <si>
    <t>RHAC-PG-002c</t>
  </si>
  <si>
    <t>RHAC-PG-002d</t>
  </si>
  <si>
    <t>RHAC-PG-003a</t>
  </si>
  <si>
    <t>RHAC-PG-003b</t>
  </si>
  <si>
    <t>RHAC-PG-003c</t>
  </si>
  <si>
    <t>RHAC-PG-003d</t>
  </si>
  <si>
    <t>RHAC-PG-004a</t>
  </si>
  <si>
    <t>RHAC-WS-007a</t>
  </si>
  <si>
    <t>RHAC-WS-007b</t>
  </si>
  <si>
    <t>RHAC-PM-014a</t>
  </si>
  <si>
    <t>ARCH-NYSM-039a</t>
  </si>
  <si>
    <t>Hancock, Delaware Co., NY</t>
  </si>
  <si>
    <t>ARCH-NYSM-040a</t>
  </si>
  <si>
    <t>ARCH-SS-052a</t>
  </si>
  <si>
    <t>Archaeopteris macilenta</t>
  </si>
  <si>
    <t>Java Fm, West Falls Grp</t>
  </si>
  <si>
    <t>ARCH-PM-061a</t>
  </si>
  <si>
    <t>ARCH-PM-056a</t>
  </si>
  <si>
    <t>Archaeopteris jacksonii</t>
  </si>
  <si>
    <t>Montrose, Susquehanna Co., PA</t>
  </si>
  <si>
    <t>New Milford, Catskill Fm</t>
  </si>
  <si>
    <t>ARCH-NYSM-037a</t>
  </si>
  <si>
    <t>Pine Hill Qry #1, Walton, Delaware Co., NY</t>
  </si>
  <si>
    <t>ARCH-NYSM-038a</t>
  </si>
  <si>
    <t>Wood</t>
  </si>
  <si>
    <t>Quarry #4, Delaware Co., NY</t>
  </si>
  <si>
    <t>ARCH-NYSM-036a</t>
  </si>
  <si>
    <t>Quarry #9, Hancock, Delaware Co., NY</t>
  </si>
  <si>
    <t>ARCH-NYSM-043a</t>
  </si>
  <si>
    <t>Walton (Marvin Hollow), Delaware Co., NY</t>
  </si>
  <si>
    <t>ARCH-PM-053a</t>
  </si>
  <si>
    <t>Deposit, Broome Co., NY</t>
  </si>
  <si>
    <t>ARCH-CB-001a</t>
  </si>
  <si>
    <t>Archaeopteris fissilis</t>
  </si>
  <si>
    <t>Upr Mbr, Campo Chico Fm</t>
  </si>
  <si>
    <t>ARCH-CB-001c</t>
  </si>
  <si>
    <t>ARCH-CB-002a</t>
  </si>
  <si>
    <t>ARCH-CB-003a</t>
  </si>
  <si>
    <t>ARCH-NYSM-044a</t>
  </si>
  <si>
    <t>Cannonsville Dam, Delaware Co., NY</t>
  </si>
  <si>
    <t>Katsberg Fm, Sonyea Grp</t>
  </si>
  <si>
    <t>ARCH-NYSM-045a</t>
  </si>
  <si>
    <t>Cannonsville Qry, Delaware Co., NY</t>
  </si>
  <si>
    <t>ARCH-PM-054a</t>
  </si>
  <si>
    <t>ARCH-WS-028a</t>
  </si>
  <si>
    <t>Cooney Bros. Qry, Delaware Co., NY</t>
  </si>
  <si>
    <t>Enfield Fm, Sonyea Grp</t>
  </si>
  <si>
    <t>ARCH-WS-007b</t>
  </si>
  <si>
    <t>Delaware Co., NY</t>
  </si>
  <si>
    <t>Oneonta Fm, Genesee Grp</t>
  </si>
  <si>
    <t>ARCH-WS-007d</t>
  </si>
  <si>
    <t>ARCH-WS-007e</t>
  </si>
  <si>
    <t>ARCH-WS-007f</t>
  </si>
  <si>
    <t>ARCH-NYSM-041a</t>
  </si>
  <si>
    <t>Escuminac Bay, Gaspe, Qbc</t>
  </si>
  <si>
    <t>Miguasha Fm</t>
  </si>
  <si>
    <t>ARCH-PM-057a</t>
  </si>
  <si>
    <t>ARCH-PM-058a</t>
  </si>
  <si>
    <t>ARCH-PM-059a</t>
  </si>
  <si>
    <t>ARCH-PM-048a</t>
  </si>
  <si>
    <t>ARCH-PM-055a</t>
  </si>
  <si>
    <t>Archaeopteris gaspianum</t>
  </si>
  <si>
    <t>Escuminac Bay, Qbc</t>
  </si>
  <si>
    <t>ARCH-SM-029a</t>
  </si>
  <si>
    <t>Escuminac Fm</t>
  </si>
  <si>
    <t>ARCH-SM-029b</t>
  </si>
  <si>
    <t>ARCH-NYSM-034a</t>
  </si>
  <si>
    <t>Miguasha West, Gaspe, Qbc</t>
  </si>
  <si>
    <t>'Devonian fish beds', Escuminac Fm</t>
  </si>
  <si>
    <t>ARCH-NYSM-046a</t>
  </si>
  <si>
    <t>TETR-PG-011a</t>
  </si>
  <si>
    <t>Tetraxylopteris sp.</t>
  </si>
  <si>
    <t>Ashland, NY</t>
  </si>
  <si>
    <t>TETR-PG-011b</t>
  </si>
  <si>
    <t>TETR-PG-011c</t>
  </si>
  <si>
    <t>TETR-PG-011d</t>
  </si>
  <si>
    <t>ARCH-WS-008b</t>
  </si>
  <si>
    <t>ARCH-WS-008d</t>
  </si>
  <si>
    <t>ARCH-WS-022a</t>
  </si>
  <si>
    <t>ARCH-WS-022b</t>
  </si>
  <si>
    <t>ARCH-NYSM-035a</t>
  </si>
  <si>
    <t>Stony Clove Fm, Sonyea Grp</t>
  </si>
  <si>
    <t>ARCH-WS-049a</t>
  </si>
  <si>
    <t>Hawk Mtn, Delaware Co., NY</t>
  </si>
  <si>
    <t>TETR-PM-026a</t>
  </si>
  <si>
    <t>Hawks Nest, Orange Co., NY</t>
  </si>
  <si>
    <t>TETR-PG-002a</t>
  </si>
  <si>
    <t>Tetraxylopteris schmidtii</t>
  </si>
  <si>
    <t>New York</t>
  </si>
  <si>
    <t>TETR-NYSM-017a</t>
  </si>
  <si>
    <t>Sullivan Co., NY</t>
  </si>
  <si>
    <t>PSEU-SS-004a</t>
  </si>
  <si>
    <t>cf. Pseudosporochnus</t>
  </si>
  <si>
    <t>West Cave Mtn Qry, Greene Co., NY</t>
  </si>
  <si>
    <t>PSEU-SS-004b</t>
  </si>
  <si>
    <t>PSEU-SS-005a</t>
  </si>
  <si>
    <r>
      <t xml:space="preserve">Pseudosporochnus nodosus </t>
    </r>
    <r>
      <rPr>
        <sz val="12"/>
        <color theme="1"/>
        <rFont val="Calibri"/>
        <family val="2"/>
        <scheme val="minor"/>
      </rPr>
      <t>type</t>
    </r>
  </si>
  <si>
    <t>PSEU-SS-006a</t>
  </si>
  <si>
    <t>Pseudosporochnus sp.</t>
  </si>
  <si>
    <t>PSEU-SS-007a</t>
  </si>
  <si>
    <t>TETR-WS-003b</t>
  </si>
  <si>
    <t>TETR-WS-003d</t>
  </si>
  <si>
    <t>TETR-WS-007b</t>
  </si>
  <si>
    <t>TETR-WS-007d</t>
  </si>
  <si>
    <t>TETR-WS-012a</t>
  </si>
  <si>
    <t>TETR-WS-012b</t>
  </si>
  <si>
    <t>TETR-WS-013a</t>
  </si>
  <si>
    <t>TETR-WS-013b</t>
  </si>
  <si>
    <t>TETR-WS-014a</t>
  </si>
  <si>
    <t>TETR-WS-014b</t>
  </si>
  <si>
    <t>TETR-WS-015a</t>
  </si>
  <si>
    <t>TETR-WS-015b</t>
  </si>
  <si>
    <t>TETR-WS-016a</t>
  </si>
  <si>
    <t>TETR-WS-016b</t>
  </si>
  <si>
    <t>TETR-WS-021a</t>
  </si>
  <si>
    <t>TETR-SS-022a</t>
  </si>
  <si>
    <t>TETR-SS-023a</t>
  </si>
  <si>
    <t>TETR-SS-024a</t>
  </si>
  <si>
    <t>TETR-SS-025a</t>
  </si>
  <si>
    <t>TETR-SS-027a</t>
  </si>
  <si>
    <t>TETR-NYSM-018a</t>
  </si>
  <si>
    <t>Wheat Hill Qry, NY--Delaware or Otsego County?</t>
  </si>
  <si>
    <t>TETR-NYSM-019a</t>
  </si>
  <si>
    <t>TETR-NYSM-020a</t>
  </si>
  <si>
    <t>ARCH-WS-010b</t>
  </si>
  <si>
    <t>Steenberg Qry, Schoharie Co., NY</t>
  </si>
  <si>
    <t>ARCH-WS-010d</t>
  </si>
  <si>
    <t>ARCH-WS-011b</t>
  </si>
  <si>
    <t>ARCH-WS-011d</t>
  </si>
  <si>
    <t>PSEU-WS-001a</t>
  </si>
  <si>
    <r>
      <t xml:space="preserve">cf. </t>
    </r>
    <r>
      <rPr>
        <i/>
        <sz val="11"/>
        <color theme="1"/>
        <rFont val="Calibri"/>
        <family val="2"/>
        <scheme val="minor"/>
      </rPr>
      <t>Pseudosporochnus</t>
    </r>
  </si>
  <si>
    <t>PSEU-WS-001b</t>
  </si>
  <si>
    <t>PSEU-WS-002b</t>
  </si>
  <si>
    <t>PSEU-WS-002d</t>
  </si>
  <si>
    <t>PSEU-NYSM-008a</t>
  </si>
  <si>
    <t>PSEU-NYSM-009a</t>
  </si>
  <si>
    <t>ARCH-PM-050a</t>
  </si>
  <si>
    <t>Wasootch Creek, Alberta</t>
  </si>
  <si>
    <t>Yahatinda Fm.</t>
  </si>
  <si>
    <t>TETR-CB-001a</t>
  </si>
  <si>
    <t>upr Lwr Mbr, Campo Chico Fm</t>
  </si>
  <si>
    <t>Givet/Fras</t>
  </si>
  <si>
    <t>HASK-CB-001a</t>
  </si>
  <si>
    <t>Haskinsia sp.1</t>
  </si>
  <si>
    <t>Lwr Member, Campo Chico Fm</t>
  </si>
  <si>
    <t>HASK-CB-002a</t>
  </si>
  <si>
    <t>Haskinsia sp.2</t>
  </si>
  <si>
    <t>LECL-XH-011a</t>
  </si>
  <si>
    <t>Leclercqia sp.</t>
  </si>
  <si>
    <t>Xinjiang, China--Hoxtolgay</t>
  </si>
  <si>
    <t>LECL-PG-001a</t>
  </si>
  <si>
    <t>Leclercqia complexa</t>
  </si>
  <si>
    <t>Gilboa, Schoharie Co., NY</t>
  </si>
  <si>
    <t>Panther Mtn Fm, Hamilton Grp</t>
  </si>
  <si>
    <t>LECL-PG-002a</t>
  </si>
  <si>
    <t>LECL-PG-003a</t>
  </si>
  <si>
    <t>LECL-PG-007a</t>
  </si>
  <si>
    <t>LECL-PG-008a</t>
  </si>
  <si>
    <t>LECL-PG-008b</t>
  </si>
  <si>
    <t>LECL-PG-008c</t>
  </si>
  <si>
    <t>LECL-PG-008d</t>
  </si>
  <si>
    <t>LECL-PG-009a</t>
  </si>
  <si>
    <t>LECL-PG-009b</t>
  </si>
  <si>
    <t>LECL-SM-010a</t>
  </si>
  <si>
    <t>LECL-SM-010b</t>
  </si>
  <si>
    <t>LECL-XH-013a</t>
  </si>
  <si>
    <t>HASK-XH-003a</t>
  </si>
  <si>
    <t>Haskinsia sagittata</t>
  </si>
  <si>
    <t>Xinjiang, China--251 Hill</t>
  </si>
  <si>
    <t>HASK-XH-004a</t>
  </si>
  <si>
    <t>Haskinsia hastata</t>
  </si>
  <si>
    <t>LECL-XH-012a</t>
  </si>
  <si>
    <t>Leclercqia uncinata</t>
  </si>
  <si>
    <t>PERT-PM-008a</t>
  </si>
  <si>
    <t>Pertica quadrifolia</t>
  </si>
  <si>
    <t>PSIL-PG-003a</t>
  </si>
  <si>
    <t>Psilophyton sp.</t>
  </si>
  <si>
    <t>PSIL-PM-020a</t>
  </si>
  <si>
    <t>Psilophyton princeps</t>
  </si>
  <si>
    <t>PSIL-SM-012a</t>
  </si>
  <si>
    <t>Psilophyton dawsonii</t>
  </si>
  <si>
    <t>Abitibi River, Ontario</t>
  </si>
  <si>
    <t>Sextant Fm.</t>
  </si>
  <si>
    <t>PSIL-SM-012b</t>
  </si>
  <si>
    <t>PSIL-NYSM-021a</t>
  </si>
  <si>
    <t>Haldimand Head, Gaspe, Qbc</t>
  </si>
  <si>
    <t>PERT-SM-007a</t>
  </si>
  <si>
    <t>Pertica varia</t>
  </si>
  <si>
    <t>Aiguillon, Gaspe, Qbc</t>
  </si>
  <si>
    <t>PERT-SM-007b</t>
  </si>
  <si>
    <t>PSIL-SM-013a</t>
  </si>
  <si>
    <t>Psilophyton forbesii</t>
  </si>
  <si>
    <t>PSIL-SM-013b</t>
  </si>
  <si>
    <t>PSIL-NYSM-014a</t>
  </si>
  <si>
    <t>PSIL-WS-017a</t>
  </si>
  <si>
    <t>PSIL-PM-018a</t>
  </si>
  <si>
    <t>PSIL-PM-019a</t>
  </si>
  <si>
    <t>PERT-SM-005a</t>
  </si>
  <si>
    <t>Pertica sp.</t>
  </si>
  <si>
    <t>Cap-Aux-Os, Gaspe, Qbc</t>
  </si>
  <si>
    <t>PERT-SM-005b</t>
  </si>
  <si>
    <t>PERT-PM-011a</t>
  </si>
  <si>
    <t>PSIL-WS-006b</t>
  </si>
  <si>
    <t>Dalhousie Jctn, NB</t>
  </si>
  <si>
    <t xml:space="preserve">Campbellton Fm. </t>
  </si>
  <si>
    <t>PSIL-WS-006d</t>
  </si>
  <si>
    <t>PSIL-PG-007a</t>
  </si>
  <si>
    <t>PSIL-PG-007b</t>
  </si>
  <si>
    <t>PERT-PG-001a</t>
  </si>
  <si>
    <t>PERT-PG-003a</t>
  </si>
  <si>
    <t>PERT-PG-003b</t>
  </si>
  <si>
    <t>PERT-PG-003c</t>
  </si>
  <si>
    <t>PERT-PG-003d</t>
  </si>
  <si>
    <t>PERT-PG-003e</t>
  </si>
  <si>
    <t>Br-Fertile</t>
  </si>
  <si>
    <t>PERT-PG-003f</t>
  </si>
  <si>
    <t>PERT-PG-004a</t>
  </si>
  <si>
    <t>PERT-PG-004b</t>
  </si>
  <si>
    <t>PSIL-PG-004a</t>
  </si>
  <si>
    <t>PERT-PG-002a</t>
  </si>
  <si>
    <t>Pertica dalhousii</t>
  </si>
  <si>
    <t>Locality A, NB</t>
  </si>
  <si>
    <t>Campbellton Fm. Locality A</t>
  </si>
  <si>
    <t>LECL-PG-004a</t>
  </si>
  <si>
    <t>Leclercqia andrewsii</t>
  </si>
  <si>
    <t>Locality B, NB</t>
  </si>
  <si>
    <t>LECL-PG-005a</t>
  </si>
  <si>
    <t>LECL-PG-005b</t>
  </si>
  <si>
    <t>LECL-PG-006a</t>
  </si>
  <si>
    <t>LECL-PG-006b</t>
  </si>
  <si>
    <t>LECL-PG-006c</t>
  </si>
  <si>
    <t>LECL-PG-006d</t>
  </si>
  <si>
    <t>LECL-PG-006e</t>
  </si>
  <si>
    <t>LECL-PG-006f</t>
  </si>
  <si>
    <t>PSIL-PG-002a</t>
  </si>
  <si>
    <t>PERT-PM-009a</t>
  </si>
  <si>
    <t>North Shore, Gaspe, Qbc</t>
  </si>
  <si>
    <t>PERT-PM-010a</t>
  </si>
  <si>
    <t>PSIL-PG-008a</t>
  </si>
  <si>
    <t>PSIL-PG-008b</t>
  </si>
  <si>
    <t>PSIL-WS-010a</t>
  </si>
  <si>
    <t>Peuplier Point, NB</t>
  </si>
  <si>
    <t>PSIL-WS-010b</t>
  </si>
  <si>
    <t>PSIL-SM-011a</t>
  </si>
  <si>
    <t>Psilophyto princeps</t>
  </si>
  <si>
    <t>South Shore, Chaleur Bay, NB</t>
  </si>
  <si>
    <t>PSIL-SM-011b</t>
  </si>
  <si>
    <t>PSIL-PG-001a</t>
  </si>
  <si>
    <t>Psilophyton crenulatum</t>
  </si>
  <si>
    <t>Atholville, NB</t>
  </si>
  <si>
    <t>PERT-SM-006a</t>
  </si>
  <si>
    <t>PERT-SM-006b</t>
  </si>
  <si>
    <t>d13Cair</t>
  </si>
  <si>
    <t>D13Cleaf</t>
  </si>
  <si>
    <t>Age Ma</t>
  </si>
  <si>
    <t>d13Ccarb</t>
  </si>
  <si>
    <t>Aglaophyton major</t>
  </si>
  <si>
    <t>Horneophyton lignieri</t>
  </si>
  <si>
    <t>Rhynia gwynne-vaughanii</t>
  </si>
  <si>
    <t>Nothia aphylla</t>
  </si>
  <si>
    <t xml:space="preserve">Asteroxylon mackiei </t>
  </si>
  <si>
    <t>Rhyniophyte</t>
  </si>
  <si>
    <t xml:space="preserve">Lycophyte </t>
  </si>
  <si>
    <t>Edwards et al. 1998</t>
  </si>
  <si>
    <t>Rhynie Chert, Aberdeenshire, Scotland, UK</t>
  </si>
  <si>
    <t>Aglaeophyton</t>
  </si>
  <si>
    <t>large samples</t>
  </si>
  <si>
    <t>Rhynia</t>
  </si>
  <si>
    <t>Boyce et al. 2003</t>
  </si>
  <si>
    <t>mean</t>
  </si>
  <si>
    <t>sd</t>
  </si>
  <si>
    <t>Asteroxylon</t>
  </si>
  <si>
    <t>no isotope data</t>
  </si>
  <si>
    <t>Horneophytopsida</t>
  </si>
  <si>
    <t>Latitude</t>
  </si>
  <si>
    <t xml:space="preserve"> °N</t>
  </si>
  <si>
    <t xml:space="preserve">Longitude </t>
  </si>
  <si>
    <t>°E</t>
  </si>
  <si>
    <r>
      <t xml:space="preserve">± </t>
    </r>
    <r>
      <rPr>
        <b/>
        <sz val="12"/>
        <color theme="1"/>
        <rFont val="Calibri"/>
        <family val="2"/>
      </rPr>
      <t>1 SD</t>
    </r>
  </si>
  <si>
    <r>
      <t xml:space="preserve"> +(Q</t>
    </r>
    <r>
      <rPr>
        <vertAlign val="subscript"/>
        <sz val="12"/>
        <color theme="1"/>
        <rFont val="Calibri (Tekst)"/>
      </rPr>
      <t xml:space="preserve">3 </t>
    </r>
    <r>
      <rPr>
        <sz val="12"/>
        <color theme="1"/>
        <rFont val="Calibri (Tekst)"/>
      </rPr>
      <t>-Q</t>
    </r>
    <r>
      <rPr>
        <vertAlign val="subscript"/>
        <sz val="12"/>
        <color theme="1"/>
        <rFont val="Calibri (Tekst)"/>
      </rPr>
      <t>2</t>
    </r>
    <r>
      <rPr>
        <sz val="12"/>
        <color theme="1"/>
        <rFont val="Calibri (Tekst)"/>
      </rPr>
      <t>)</t>
    </r>
  </si>
  <si>
    <r>
      <t xml:space="preserve"> -(Q</t>
    </r>
    <r>
      <rPr>
        <vertAlign val="subscript"/>
        <sz val="12"/>
        <color theme="1"/>
        <rFont val="Calibri (Tekst)"/>
      </rPr>
      <t xml:space="preserve">2 </t>
    </r>
    <r>
      <rPr>
        <sz val="12"/>
        <color theme="1"/>
        <rFont val="Calibri (Tekst)"/>
      </rPr>
      <t>-Q</t>
    </r>
    <r>
      <rPr>
        <vertAlign val="subscript"/>
        <sz val="12"/>
        <color theme="1"/>
        <rFont val="Calibri (Tekst)"/>
      </rPr>
      <t>1</t>
    </r>
    <r>
      <rPr>
        <sz val="12"/>
        <color theme="1"/>
        <rFont val="Calibri (Tekst)"/>
      </rPr>
      <t>)</t>
    </r>
  </si>
  <si>
    <t>Model input parameters</t>
  </si>
  <si>
    <t>Observables</t>
  </si>
  <si>
    <t>Calculated model outputs</t>
  </si>
  <si>
    <t>CM7</t>
  </si>
  <si>
    <t>Huperzia phlegmaria</t>
  </si>
  <si>
    <t>ppm</t>
  </si>
  <si>
    <t>pCO2 daily mean</t>
  </si>
  <si>
    <t>Rel. Humidity</t>
  </si>
  <si>
    <t>CM6</t>
  </si>
  <si>
    <t>Huperzia squarrosa</t>
  </si>
  <si>
    <t>°C</t>
  </si>
  <si>
    <t>Temperature, daily mean</t>
  </si>
  <si>
    <t>Greenhouse H.7, Botanical Garden, Copenhagen</t>
  </si>
  <si>
    <t>n</t>
  </si>
  <si>
    <t>CM1</t>
  </si>
  <si>
    <t>P2012 5109 A LYCOP 4</t>
  </si>
  <si>
    <t>Museum specimen #</t>
  </si>
  <si>
    <t>P2012 5108 A LYCOP 4</t>
  </si>
  <si>
    <t>CM5</t>
  </si>
  <si>
    <t>Greenhouse adjacent to H.7 with low RH%</t>
  </si>
  <si>
    <t>Low RH%</t>
  </si>
  <si>
    <t>Optimal RH%</t>
  </si>
  <si>
    <r>
      <t xml:space="preserve">± </t>
    </r>
    <r>
      <rPr>
        <sz val="12"/>
        <color theme="1"/>
        <rFont val="Calibri"/>
        <family val="2"/>
      </rPr>
      <t>1 SD</t>
    </r>
  </si>
  <si>
    <r>
      <t>mm</t>
    </r>
    <r>
      <rPr>
        <b/>
        <vertAlign val="superscript"/>
        <sz val="12"/>
        <color theme="1"/>
        <rFont val="Calibri (Tekst)"/>
      </rPr>
      <t>-2</t>
    </r>
  </si>
  <si>
    <t>optimal RH% ≈ 80, T ≈22°C</t>
  </si>
  <si>
    <t>low RH% ≈ 60, T ≈ 22°C</t>
  </si>
  <si>
    <t xml:space="preserve">Modern lycophytes </t>
  </si>
  <si>
    <t>Fossil plants of extinct plant lineages (no calibration of A0 and Zeta from modern relatives)</t>
  </si>
  <si>
    <t>1 specimen</t>
  </si>
  <si>
    <t>Schoharie Co., NY + Cairo Qry, Greene Co., NY</t>
  </si>
  <si>
    <t>2 specimens</t>
  </si>
  <si>
    <t>4 specimens</t>
  </si>
  <si>
    <t>Plant, stem, leaf</t>
  </si>
  <si>
    <t>Stem, leaves, plant</t>
  </si>
  <si>
    <t>Campbelton Fm, Battery Point Fm</t>
  </si>
  <si>
    <t>48.25±0.25</t>
  </si>
  <si>
    <t>65.2±1.1</t>
  </si>
  <si>
    <t>Drepanophycus sp., Drepanophycus spinaeformis, Drepanophycus gaspianus</t>
  </si>
  <si>
    <t>19 specimens, 4 (close-by) localities</t>
  </si>
  <si>
    <t>Stem, plant</t>
  </si>
  <si>
    <t>11 specimens</t>
  </si>
  <si>
    <t>Drepanophycus spinaeformis, Drepanophycus sp.</t>
  </si>
  <si>
    <t>Baragwanathia flora</t>
  </si>
  <si>
    <t>25 specimens</t>
  </si>
  <si>
    <t>Franks et al. 2014</t>
  </si>
  <si>
    <t>Ref</t>
  </si>
  <si>
    <t>Calibration to modern lycophytes in Botanical Garden, Copenhagen (H. phlegmaria, H. squarrosa)</t>
  </si>
  <si>
    <t>Farquhar 1982</t>
  </si>
  <si>
    <t>z</t>
  </si>
  <si>
    <t>l/p</t>
  </si>
  <si>
    <t>Sawdonia ornata, Sawdonia acanthotheca, Sawdonia sp</t>
  </si>
  <si>
    <t>Stem, plant, leaf</t>
  </si>
  <si>
    <t>48,3±0,3</t>
  </si>
  <si>
    <t>65,25±1,06</t>
  </si>
  <si>
    <t>Battery Pt Fm and Campbellton Fm</t>
  </si>
  <si>
    <t>22 specimens</t>
  </si>
  <si>
    <t>A0 = a·CO2+b</t>
  </si>
  <si>
    <t>CO2 min</t>
  </si>
  <si>
    <t>CO2 max</t>
  </si>
  <si>
    <t>Age</t>
  </si>
  <si>
    <t>A0 min</t>
  </si>
  <si>
    <t>A0 max</t>
  </si>
  <si>
    <t>±</t>
  </si>
  <si>
    <t>r</t>
  </si>
  <si>
    <t>Sawdonia, average</t>
  </si>
  <si>
    <t>Note</t>
  </si>
  <si>
    <t>The model calculations for modern lycophytes in Data S1 are calculated numerically using N = 10^4 random combinations of the three observable input parameters.</t>
  </si>
  <si>
    <t>The model calculations in this sheet are computed from N = 10^4 random combinations of the three (normally distributed) observables (input parameters).</t>
  </si>
  <si>
    <t>1) Dalhousie and Locality F, New Brunswick, 2) L'Anse-a-brillant, North shore, Gaspe, Qbc and North shore, Gaspé, Qbc</t>
  </si>
  <si>
    <t>iteration test</t>
  </si>
  <si>
    <t>Seal Rock, North Shore of Chaleur Bay, Gaspe, Qbc</t>
  </si>
  <si>
    <t>Paired</t>
  </si>
  <si>
    <t>Unpaired</t>
  </si>
  <si>
    <r>
      <t xml:space="preserve">The model calculations for extinct lycophytes in Data S1 are calculated numerically using N = 10^4 random combinations of the three observable input parameters (p, SD, </t>
    </r>
    <r>
      <rPr>
        <sz val="12"/>
        <color rgb="FFFF0000"/>
        <rFont val="Symbol"/>
        <charset val="2"/>
      </rPr>
      <t>D</t>
    </r>
    <r>
      <rPr>
        <sz val="12"/>
        <color rgb="FFFF0000"/>
        <rFont val="Calibri"/>
        <family val="2"/>
        <scheme val="minor"/>
      </rPr>
      <t>leaf).</t>
    </r>
  </si>
  <si>
    <t>Estimating maximal uncertainty by using unpaired data from plants grown under humid and dry settings</t>
  </si>
  <si>
    <t xml:space="preserve"> + error</t>
  </si>
  <si>
    <t>(Q3 -Q2)</t>
  </si>
  <si>
    <t xml:space="preserve">  - error</t>
  </si>
  <si>
    <t>(Q2 -Q1)</t>
  </si>
  <si>
    <t>Case 3 (unpaired data): Stomata from dry greenhouse (CM1), isotopes from humid greenhouse (CM7)</t>
  </si>
  <si>
    <t>Case 2 (unpaired data); Stomata data (SD, p) from humid greenhouse (CM6), isotopes from dry greenhouse (CM5)</t>
  </si>
  <si>
    <t>Case 1 (unpaired data): Stomatal data (SD + p) from humid greenhouse (CM7), isotopes from dry greenhouse (CM1)</t>
  </si>
  <si>
    <t>NB! Distinct species are compared ( H. phlegmaria, CM7) vs. (H. squarrosa, CM1)</t>
  </si>
  <si>
    <t>NB! Same species</t>
  </si>
  <si>
    <t>Case 4 (unpaired data): Stomata from dry greenhouse (CM5), isotopes from humid conditions (CM6)</t>
  </si>
  <si>
    <t>A0 calculation (based on linear relationship between pCO2 and A0).</t>
  </si>
  <si>
    <t>Notes</t>
  </si>
  <si>
    <t>CO2 estimate from Givetian Drepanophycus fossils in Schoharie Co., NY + Cairo Qry, Greene Co., NY (paired data)</t>
  </si>
  <si>
    <t>CO2 estimate from Emsian Drepanophycus fossils (younger plant assemblage) from the Campbelton Fm and/or Battery Point Fm of North Shore of Chaleur Bay, Qbc (NB! unpaired data)</t>
  </si>
  <si>
    <t>CO2 estimate from Emsian Drepanophycus fossils (older plant assemblage) from the Seal Rock, Battery Point Fm of North Shore of Chaleur Bay, Qbc (paired data)</t>
  </si>
  <si>
    <t>CO2 estimate based on the average of three distinct lycophytes (Asteroxylon @ Rhynie Chert Scotland, Drepanophycus @ Munchschecke Germany and Baragwanathia @ Yea flora, Australia)</t>
  </si>
  <si>
    <t>The model calculations for fossils of extinct plant lineages are calculated numerically using N = 10^3 random combinations of the three observable input parameters, except for A0 = 3.5 where N=10^4. The iteration tests (see column U) show that the random error generated numerically is less than 10% of the reported error bars and is therefore ignored in the calculation of A0 for extinct plant lineages.</t>
  </si>
  <si>
    <t>N (iterations)</t>
  </si>
  <si>
    <t>Pragian</t>
  </si>
  <si>
    <r>
      <t>Asteroxylon mackiei,</t>
    </r>
    <r>
      <rPr>
        <u/>
        <sz val="12"/>
        <color theme="1"/>
        <rFont val="Calibri"/>
        <family val="2"/>
        <scheme val="minor"/>
      </rPr>
      <t xml:space="preserve"> Rhynie Chert, Aberdeenshire, Scotland, UK (</t>
    </r>
    <r>
      <rPr>
        <b/>
        <u/>
        <sz val="12"/>
        <color rgb="FF70AD47"/>
        <rFont val="Calibri"/>
        <family val="2"/>
        <scheme val="minor"/>
      </rPr>
      <t>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</si>
  <si>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19.0 ± 1.0 µm, SD = 21.5 ± 10,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18.47 ± 0.70‰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</si>
  <si>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4 samples (Boyce et al. 2003)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</si>
  <si>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from 3 samples of </t>
    </r>
    <r>
      <rPr>
        <i/>
        <sz val="12"/>
        <color theme="1"/>
        <rFont val="Calibri"/>
        <family val="2"/>
        <scheme val="minor"/>
      </rPr>
      <t>Asteroxylon mackiei (</t>
    </r>
    <r>
      <rPr>
        <sz val="12"/>
        <color theme="1"/>
        <rFont val="Calibri"/>
        <family val="2"/>
        <scheme val="minor"/>
      </rPr>
      <t>Edwards et al. 1998). Note the large spread of SD values (±10).</t>
    </r>
  </si>
  <si>
    <r>
      <t>Drepanophycus spinaeformis,</t>
    </r>
    <r>
      <rPr>
        <u/>
        <sz val="12"/>
        <color theme="1"/>
        <rFont val="Calibri"/>
        <family val="2"/>
        <scheme val="minor"/>
      </rPr>
      <t xml:space="preserve"> Munchshecke, Siegburg, Germany 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</si>
  <si>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17.0 ± 3.0 µm, SD = 17.2 ± 4.0,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19.6 ± 1.1‰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</si>
  <si>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(Wan et al. 2019).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</si>
  <si>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Stomata data assumed as average of SD and p values from younger sites (see below) (Edwards 1998).</t>
    </r>
  </si>
  <si>
    <r>
      <t xml:space="preserve">Baragwanathia longifolia, Early Devonian part of the Yea flora Victoria, Australia </t>
    </r>
    <r>
      <rPr>
        <u/>
        <sz val="12"/>
        <color theme="1"/>
        <rFont val="Calibri"/>
        <family val="2"/>
        <scheme val="minor"/>
      </rPr>
      <t>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</si>
  <si>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28.0 ± 5.0 µm, SD = 20 ± 3,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20.35 ± 1.34‰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</si>
  <si>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25 plant fragments of the Devonian Yea flora (this study).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</si>
  <si>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from </t>
    </r>
    <r>
      <rPr>
        <i/>
        <sz val="12"/>
        <color theme="1"/>
        <rFont val="Calibri"/>
        <family val="2"/>
        <scheme val="minor"/>
      </rPr>
      <t>B. abitibensis</t>
    </r>
    <r>
      <rPr>
        <sz val="12"/>
        <color theme="1"/>
        <rFont val="Calibri"/>
        <family val="2"/>
        <scheme val="minor"/>
      </rPr>
      <t xml:space="preserve"> from Ontario in Canada (Huber 1982) with 1SD estimated from typical variation in modern lycophytes (this study).</t>
    </r>
  </si>
  <si>
    <r>
      <t>Rhynia,</t>
    </r>
    <r>
      <rPr>
        <u/>
        <sz val="12"/>
        <color theme="1"/>
        <rFont val="Calibri"/>
        <family val="2"/>
        <scheme val="minor"/>
      </rPr>
      <t xml:space="preserve"> Rhynie Chert, Aberdeenshire, Scotland, UK (</t>
    </r>
    <r>
      <rPr>
        <b/>
        <u/>
        <sz val="12"/>
        <color rgb="FF70AD47"/>
        <rFont val="Calibri"/>
        <family val="2"/>
        <scheme val="minor"/>
      </rPr>
      <t>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</si>
  <si>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29.0 ± 6.0 µm, SD = 1.8 ± 0.2,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17.7 ± 2.0‰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</si>
  <si>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16 samples (Boyce et al. 2003)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</si>
  <si>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from 2 samples </t>
    </r>
    <r>
      <rPr>
        <i/>
        <sz val="12"/>
        <color theme="1"/>
        <rFont val="Calibri"/>
        <family val="2"/>
        <scheme val="minor"/>
      </rPr>
      <t>(</t>
    </r>
    <r>
      <rPr>
        <sz val="12"/>
        <color theme="1"/>
        <rFont val="Calibri"/>
        <family val="2"/>
        <scheme val="minor"/>
      </rPr>
      <t>Edwards et al. 1998)</t>
    </r>
  </si>
  <si>
    <r>
      <t>Aglaeophyton,</t>
    </r>
    <r>
      <rPr>
        <u/>
        <sz val="12"/>
        <color theme="1"/>
        <rFont val="Calibri"/>
        <family val="2"/>
        <scheme val="minor"/>
      </rPr>
      <t xml:space="preserve"> Rhynie Chert, Aberdeenshire, Scotland, UK (</t>
    </r>
    <r>
      <rPr>
        <b/>
        <u/>
        <sz val="12"/>
        <color rgb="FF70AD47"/>
        <rFont val="Calibri"/>
        <family val="2"/>
        <scheme val="minor"/>
      </rPr>
      <t>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</si>
  <si>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39.0 ± 16.0 µm, SD = 1.0 ± 0.2,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18.2 ± 1.4‰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</si>
  <si>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9 samples (Boyce et al. 2003)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</si>
  <si>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from 1 sample of </t>
    </r>
    <r>
      <rPr>
        <i/>
        <sz val="12"/>
        <color theme="1"/>
        <rFont val="Calibri"/>
        <family val="2"/>
        <scheme val="minor"/>
      </rPr>
      <t xml:space="preserve">Asteroxylon mackiei </t>
    </r>
    <r>
      <rPr>
        <sz val="12"/>
        <color theme="1"/>
        <rFont val="Calibri"/>
        <family val="2"/>
        <scheme val="minor"/>
      </rPr>
      <t>(Edwards et al. 1998)</t>
    </r>
  </si>
  <si>
    <r>
      <t>Nothia,</t>
    </r>
    <r>
      <rPr>
        <u/>
        <sz val="12"/>
        <color theme="1"/>
        <rFont val="Calibri"/>
        <family val="2"/>
        <scheme val="minor"/>
      </rPr>
      <t xml:space="preserve"> Rhynie Chert, Aberdeenshire, Scotland, UK 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</si>
  <si>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21.0 ± 3.0 µm, SD = 5.5 ± 2.9,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18.1 ± 2.0‰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</si>
  <si>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No carbon isotope data. We assume same the composition as the average composition of </t>
    </r>
    <r>
      <rPr>
        <i/>
        <sz val="12"/>
        <color theme="1"/>
        <rFont val="Calibri"/>
        <family val="2"/>
        <scheme val="minor"/>
      </rPr>
      <t>Rhynia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Asteroxylon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Aglaeophyton</t>
    </r>
    <r>
      <rPr>
        <sz val="12"/>
        <color theme="1"/>
        <rFont val="Calibri"/>
        <family val="2"/>
        <scheme val="minor"/>
      </rPr>
      <t xml:space="preserve"> in the same deposits (Boyce et al. 2003)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</si>
  <si>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from 3 samples of </t>
    </r>
    <r>
      <rPr>
        <i/>
        <sz val="12"/>
        <color theme="1"/>
        <rFont val="Calibri"/>
        <family val="2"/>
        <scheme val="minor"/>
      </rPr>
      <t xml:space="preserve">Nothia </t>
    </r>
    <r>
      <rPr>
        <sz val="12"/>
        <color theme="1"/>
        <rFont val="Calibri"/>
        <family val="2"/>
        <scheme val="minor"/>
      </rPr>
      <t>(Edwards et al. 1998)</t>
    </r>
  </si>
  <si>
    <r>
      <t>Horneophyton lignieri,</t>
    </r>
    <r>
      <rPr>
        <u/>
        <sz val="12"/>
        <color theme="1"/>
        <rFont val="Calibri"/>
        <family val="2"/>
        <scheme val="minor"/>
      </rPr>
      <t xml:space="preserve"> Rhynie Chert, Aberdeenshire, Scotland, UK 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</si>
  <si>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24.5 ± 1.5 µm, SD = 3.1 ± 1.9,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18.1 ± 2.0‰</t>
    </r>
  </si>
  <si>
    <r>
      <t xml:space="preserve">No carbon isotope data. We assume same the composition as the average composition of </t>
    </r>
    <r>
      <rPr>
        <i/>
        <sz val="12"/>
        <color theme="1"/>
        <rFont val="Calibri"/>
        <family val="2"/>
        <scheme val="minor"/>
      </rPr>
      <t>Rhynia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Asteroxylon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Aglaeophyton</t>
    </r>
    <r>
      <rPr>
        <sz val="12"/>
        <color theme="1"/>
        <rFont val="Calibri"/>
        <family val="2"/>
        <scheme val="minor"/>
      </rPr>
      <t xml:space="preserve"> in the same deposits (Boyce et al. 2003)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</si>
  <si>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from 3 samples of </t>
    </r>
    <r>
      <rPr>
        <i/>
        <sz val="12"/>
        <color theme="1"/>
        <rFont val="Calibri"/>
        <family val="2"/>
        <scheme val="minor"/>
      </rPr>
      <t>Horneophyton</t>
    </r>
    <r>
      <rPr>
        <i/>
        <u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(Edwards et al. 1998)</t>
    </r>
  </si>
  <si>
    <t>Emsian</t>
  </si>
  <si>
    <r>
      <t xml:space="preserve">Model inputs: p = 17 ± 3 µm, SD = 16.6 ± 2.0,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18.51 ± 1.0‰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</si>
  <si>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Carbon isotope data of </t>
    </r>
    <r>
      <rPr>
        <i/>
        <sz val="12"/>
        <color theme="1"/>
        <rFont val="Calibri"/>
        <family val="2"/>
        <scheme val="minor"/>
      </rPr>
      <t>Drepanophycus spinaeformis</t>
    </r>
    <r>
      <rPr>
        <sz val="12"/>
        <color theme="1"/>
        <rFont val="Calibri"/>
        <family val="2"/>
        <scheme val="minor"/>
      </rPr>
      <t xml:space="preserve"> (Wan et al. 2019) from several localities in Gaspé, Qbc and nearby area on the South Shore of Chaleur Bay in New Brunswick, incl.: Dalhousie, NB, L'Anse-a-brillant, Gaspe, Qbc, Locality F, NB., North shore, Gaspe, Qbc. Samples come from the Campbellton Fm and time-equivalent Battery Point Fm (see Kennedy et al. 2012 for correlation).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</si>
  <si>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comes froms table 1 in Edwards 1998 with data from Emsian, Givetian and Frasnian fossils (Stubblefield and Banks, 1978). The Emsian fossils are from Seal Rock, Battery Pt Fm (Stubblefield &amp; Banks 1978) and is here considered paired with isotope data from Seal Rock and unpaired with isotope data from the younger plant assemblage in the same area. </t>
    </r>
  </si>
  <si>
    <r>
      <t xml:space="preserve">Drepanophycus spinaeformis, </t>
    </r>
    <r>
      <rPr>
        <sz val="12"/>
        <color theme="1"/>
        <rFont val="Calibri"/>
        <family val="2"/>
        <scheme val="minor"/>
      </rPr>
      <t xml:space="preserve">Nellenköpfchen Fm in Alken Qry, Mosel Valley, Germany </t>
    </r>
    <r>
      <rPr>
        <u/>
        <sz val="12"/>
        <color theme="1"/>
        <rFont val="Calibri"/>
        <family val="2"/>
        <scheme val="minor"/>
      </rPr>
      <t>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</si>
  <si>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17 ± 3 µm, SD = 16.6 ± 2.0,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17.26 ± 1.1‰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</si>
  <si>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Wan et al. 2019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</si>
  <si>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Stomata data is taken from coeval Emsian fossils from Seal Rock, Battery Pt in Gaspé Peninsula Qbc and nearby New Brunswick localities (Stubblefield &amp; Banks 1978) with values summarized in Edwards 1998 (table 1).</t>
    </r>
  </si>
  <si>
    <r>
      <t xml:space="preserve">Model inputs: p = 17 ± 3 µm, SD = 4.3±1.9,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19.0 ± 1.9‰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</si>
  <si>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22 specimens several close-by localities, incl. "Far stream", NB, Cap aux Os, Gaspe, Qbc, Chaleur Bay, NB, Gaspe, Qbc, Campbelton Fm, New Brunswick (Wan et al. 2019)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</si>
  <si>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Stomata data assumed as average of SD and p values from Emsian Sawdonia (McElwain &amp; Chaloner 1996)</t>
    </r>
  </si>
  <si>
    <r>
      <t xml:space="preserve">Sawdonia sp. Campbelton Fm, NB and Gaspé Qbc </t>
    </r>
    <r>
      <rPr>
        <u/>
        <sz val="12"/>
        <color rgb="FFFF0000"/>
        <rFont val="Calibri"/>
        <family val="2"/>
        <scheme val="minor"/>
      </rPr>
      <t>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rgb="FFFF0000"/>
        <rFont val="Calibri"/>
        <family val="2"/>
        <scheme val="minor"/>
      </rPr>
      <t>)</t>
    </r>
  </si>
  <si>
    <t xml:space="preserve">Emsian/Eifelian  </t>
  </si>
  <si>
    <r>
      <t xml:space="preserve">Model inputs: p = 17 ± 3 µm, SD = 17.2 ± 4.0,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16.6 ± 1.1‰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</si>
  <si>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assumed as average ± 1 SD of all (SD, p) data from Devonian </t>
    </r>
    <r>
      <rPr>
        <i/>
        <sz val="12"/>
        <color theme="1"/>
        <rFont val="Calibri"/>
        <family val="2"/>
        <scheme val="minor"/>
      </rPr>
      <t>Drepanophycus spinaeformis</t>
    </r>
    <r>
      <rPr>
        <sz val="12"/>
        <color theme="1"/>
        <rFont val="Calibri"/>
        <family val="2"/>
        <scheme val="minor"/>
      </rPr>
      <t xml:space="preserve"> (6 localities,58 samples) (Edwards 1998).</t>
    </r>
  </si>
  <si>
    <t>Eifelian/Givetian</t>
  </si>
  <si>
    <r>
      <t>Drepanophycus spinaeformis,</t>
    </r>
    <r>
      <rPr>
        <u/>
        <sz val="12"/>
        <color theme="1"/>
        <rFont val="Calibri"/>
        <family val="2"/>
        <scheme val="minor"/>
      </rPr>
      <t xml:space="preserve"> Hujiersite Fm, Xinjiang, (North) China.</t>
    </r>
    <r>
      <rPr>
        <b/>
        <u/>
        <sz val="12"/>
        <color rgb="FFFF0000"/>
        <rFont val="Calibri"/>
        <family val="2"/>
        <scheme val="minor"/>
      </rPr>
      <t xml:space="preserve"> (unpaired)</t>
    </r>
  </si>
  <si>
    <r>
      <t xml:space="preserve">Model inputs: p = 17 ± 3 µm, SD = 17.0  ± 2.0,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17.4 ± 1.1‰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</si>
  <si>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Carbon isotope data from </t>
    </r>
    <r>
      <rPr>
        <i/>
        <sz val="12"/>
        <color theme="1"/>
        <rFont val="Calibri"/>
        <family val="2"/>
        <scheme val="minor"/>
      </rPr>
      <t>Drepanophycus spinaeformis</t>
    </r>
    <r>
      <rPr>
        <sz val="12"/>
        <color theme="1"/>
        <rFont val="Calibri"/>
        <family val="2"/>
        <scheme val="minor"/>
      </rPr>
      <t xml:space="preserve"> from one specimen (DREP-XH-022a) in Eifelian/Givetian Hujiersite Fm, Xinjiang, (North) China (Wan et al. 2019)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</si>
  <si>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Stomata data is assumed to be identifcal to that of Givetian </t>
    </r>
    <r>
      <rPr>
        <i/>
        <sz val="12"/>
        <color theme="1"/>
        <rFont val="Calibri"/>
        <family val="2"/>
        <scheme val="minor"/>
      </rPr>
      <t>Drepanophycus spinaeformis</t>
    </r>
    <r>
      <rPr>
        <sz val="12"/>
        <color theme="1"/>
        <rFont val="Calibri"/>
        <family val="2"/>
        <scheme val="minor"/>
      </rPr>
      <t xml:space="preserve"> from NY.</t>
    </r>
  </si>
  <si>
    <t xml:space="preserve">Givetian </t>
  </si>
  <si>
    <r>
      <t>Drepanophycus spinaeformis</t>
    </r>
    <r>
      <rPr>
        <sz val="12"/>
        <color theme="1"/>
        <rFont val="Calibri"/>
        <family val="2"/>
        <scheme val="minor"/>
      </rPr>
      <t xml:space="preserve"> from Schoharie Co. and Cairo Qry, Greene Co., NY (</t>
    </r>
    <r>
      <rPr>
        <b/>
        <u/>
        <sz val="12"/>
        <color rgb="FF70AD47"/>
        <rFont val="Calibri"/>
        <family val="2"/>
        <scheme val="minor"/>
      </rPr>
      <t>paired)</t>
    </r>
  </si>
  <si>
    <r>
      <t xml:space="preserve">Model inputs: p = 17 ± 3 µm, SD = 17 ± 2.0,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19.0 ± 0.2‰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</si>
  <si>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2 samples (Wan et al. 2019).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</si>
  <si>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Stomata data assumed as average of SD and p values from Cairo (Quarry South, Kiskinton Fm) in NY and Schoharie River (Panther Mt Fm) (Stubblefield &amp; Banks 1978), as revised by Edwards 1998 (n = 17).</t>
    </r>
  </si>
  <si>
    <r>
      <t xml:space="preserve">Model inputs: p = 17 ± 3 µm, SD = 4.3 ± 1.9,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17.76 ± 0.64‰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</si>
  <si>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Carbon isotope data from </t>
    </r>
    <r>
      <rPr>
        <i/>
        <sz val="12"/>
        <color theme="1"/>
        <rFont val="Calibri"/>
        <family val="2"/>
        <scheme val="minor"/>
      </rPr>
      <t>Sawdonia sp.</t>
    </r>
    <r>
      <rPr>
        <sz val="12"/>
        <color theme="1"/>
        <rFont val="Calibri"/>
        <family val="2"/>
        <scheme val="minor"/>
      </rPr>
      <t xml:space="preserve"> (Wan et al. 2019).</t>
    </r>
  </si>
  <si>
    <t xml:space="preserve">Frasnian </t>
  </si>
  <si>
    <r>
      <t xml:space="preserve">Drepanophycus spinaeformis </t>
    </r>
    <r>
      <rPr>
        <u/>
        <sz val="12"/>
        <color theme="1"/>
        <rFont val="Calibri"/>
        <family val="2"/>
        <scheme val="minor"/>
      </rPr>
      <t>from Oneonta Fm, Greene Co. NY (</t>
    </r>
    <r>
      <rPr>
        <b/>
        <u/>
        <sz val="12"/>
        <color rgb="FF70AD47"/>
        <rFont val="Calibri"/>
        <family val="2"/>
        <scheme val="minor"/>
      </rPr>
      <t>paired</t>
    </r>
    <r>
      <rPr>
        <u/>
        <sz val="12"/>
        <color theme="1"/>
        <rFont val="Calibri"/>
        <family val="2"/>
        <scheme val="minor"/>
      </rPr>
      <t>)</t>
    </r>
  </si>
  <si>
    <r>
      <t xml:space="preserve">Model inputs: p = 17 ± 3 µm, SD = 20.8 ± 2.6, </t>
    </r>
    <r>
      <rPr>
        <sz val="12"/>
        <color theme="1"/>
        <rFont val="Symbol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leaf</t>
    </r>
    <r>
      <rPr>
        <sz val="12"/>
        <color theme="1"/>
        <rFont val="Calibri"/>
        <family val="2"/>
        <scheme val="minor"/>
      </rPr>
      <t xml:space="preserve"> = 18.4 ± 1.1‰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</si>
  <si>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Carbon isotope data from Wan et al. 2019.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</si>
  <si>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Stomata data is reported in table 1 of Edwards 1998 with 5 samples (SD = 18.2) and 7 samples (SD = 23.5). Stubblefield and Banks 1978 report stomatal data from two localities near Pratsville: 1) Cave Mt, Ononta Fm, Geneseo Group and 2)</t>
    </r>
  </si>
  <si>
    <r>
      <t>Sawdonia sp</t>
    </r>
    <r>
      <rPr>
        <u/>
        <sz val="12"/>
        <color theme="1"/>
        <rFont val="Calibri"/>
        <family val="2"/>
        <scheme val="minor"/>
      </rPr>
      <t xml:space="preserve"> NW Venezuela</t>
    </r>
    <r>
      <rPr>
        <i/>
        <u/>
        <sz val="12"/>
        <color theme="1"/>
        <rFont val="Calibri"/>
        <family val="2"/>
        <scheme val="minor"/>
      </rPr>
      <t xml:space="preserve"> </t>
    </r>
    <r>
      <rPr>
        <u/>
        <sz val="12"/>
        <color rgb="FFFF0000"/>
        <rFont val="Calibri"/>
        <family val="2"/>
        <scheme val="minor"/>
      </rPr>
      <t>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rgb="FFFF0000"/>
        <rFont val="Calibri"/>
        <family val="2"/>
        <scheme val="minor"/>
      </rPr>
      <t>)</t>
    </r>
  </si>
  <si>
    <r>
      <t>Drepanophycus spinaeformis</t>
    </r>
    <r>
      <rPr>
        <u/>
        <sz val="12"/>
        <color theme="1"/>
        <rFont val="Calibri"/>
        <family val="2"/>
        <scheme val="minor"/>
      </rPr>
      <t xml:space="preserve"> Trout Valley Fm. In Traveler Mtn, Piscataquis Co., ME </t>
    </r>
    <r>
      <rPr>
        <u/>
        <sz val="12"/>
        <color rgb="FFFF0000"/>
        <rFont val="Calibri"/>
        <family val="2"/>
        <scheme val="minor"/>
      </rPr>
      <t>(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rgb="FFFF0000"/>
        <rFont val="Calibri"/>
        <family val="2"/>
        <scheme val="minor"/>
      </rPr>
      <t>)</t>
    </r>
  </si>
  <si>
    <r>
      <t xml:space="preserve">Drepanophycus spinaeformis in Gaspé Peninsula area New Brunswick </t>
    </r>
    <r>
      <rPr>
        <u/>
        <sz val="12"/>
        <color theme="1"/>
        <rFont val="Calibri"/>
        <family val="2"/>
        <scheme val="minor"/>
      </rPr>
      <t>(</t>
    </r>
    <r>
      <rPr>
        <b/>
        <u/>
        <sz val="12"/>
        <color rgb="FF70AD47"/>
        <rFont val="Calibri"/>
        <family val="2"/>
        <scheme val="minor"/>
      </rPr>
      <t xml:space="preserve">paired </t>
    </r>
    <r>
      <rPr>
        <u/>
        <sz val="12"/>
        <color rgb="FF70AD47"/>
        <rFont val="Calibri"/>
        <family val="2"/>
        <scheme val="minor"/>
      </rPr>
      <t>for Seal Rock,</t>
    </r>
    <r>
      <rPr>
        <b/>
        <u/>
        <sz val="12"/>
        <color rgb="FF70AD47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>unpaired</t>
    </r>
    <r>
      <rPr>
        <u/>
        <sz val="12"/>
        <color rgb="FFFF0000"/>
        <rFont val="Calibri"/>
        <family val="2"/>
        <scheme val="minor"/>
      </rPr>
      <t xml:space="preserve"> for the younger plant assemblage</t>
    </r>
    <r>
      <rPr>
        <u/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</si>
  <si>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Calibri"/>
        <family val="2"/>
        <scheme val="minor"/>
      </rPr>
      <t>Notes on data sources for atmospheric pCO2 calculation from Devonian lycophytes.</t>
    </r>
    <r>
      <rPr>
        <sz val="12"/>
        <color theme="1"/>
        <rFont val="Calibri"/>
        <family val="2"/>
        <scheme val="minor"/>
      </rPr>
      <t xml:space="preserve">
The Franks proxy utilize stomata density (SD), pore size (p), and carbon isotope fractionation relative to ambient air (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leaf) to derive ambient pCO2 levels. Because well-preserved fossils are rare and not used for destructive isotope analyses, the isotope data comes from distinct specimens from the same locality (paired) or from another locality (unpaired). Below is a summary of sources for the model input data used in Dahl et al. “Low atmospheric CO2 before forests”.</t>
    </r>
  </si>
  <si>
    <t>Franks &amp; Royer 2017</t>
  </si>
  <si>
    <r>
      <t>g</t>
    </r>
    <r>
      <rPr>
        <vertAlign val="subscript"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=(0.0099·A</t>
    </r>
    <r>
      <rPr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</t>
    </r>
    <r>
      <rPr>
        <vertAlign val="superscript"/>
        <sz val="10"/>
        <color theme="1"/>
        <rFont val="Times New Roman"/>
        <family val="1"/>
      </rPr>
      <t>1.0965</t>
    </r>
  </si>
  <si>
    <r>
      <t>g</t>
    </r>
    <r>
      <rPr>
        <vertAlign val="subscript"/>
        <sz val="12"/>
        <color theme="1"/>
        <rFont val="Calibri (Body)"/>
      </rPr>
      <t>m</t>
    </r>
    <r>
      <rPr>
        <sz val="12"/>
        <color theme="1"/>
        <rFont val="Calibri"/>
        <family val="2"/>
        <scheme val="minor"/>
      </rPr>
      <t xml:space="preserve"> formulation</t>
    </r>
  </si>
  <si>
    <t>Avg</t>
  </si>
  <si>
    <t>+</t>
  </si>
  <si>
    <t>-</t>
  </si>
  <si>
    <t>Fossil Assemblage</t>
  </si>
  <si>
    <t xml:space="preserve"> </t>
  </si>
  <si>
    <t>Estimating the ratio of operational to maximal stomata conductance for CM1 and CM5 compatible with observed pCO2</t>
  </si>
  <si>
    <t>best guess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</si>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</sst>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0"/>
    <numFmt numFmtId="166" formatCode="0.000"/>
    <numFmt numFmtId="167" formatCode="#,##0.0000"/>
    <numFmt numFmtId="168" formatCode="#,##0.0"/>
    <numFmt numFmtId="169" formatCode="#,##0.000"/>
    <numFmt numFmtId="170" formatCode="0E+00"/>
  </numFmts>
  <fonts count="5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Tekst)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000000"/>
      <name val="Times New Roman"/>
      <family val="1"/>
    </font>
    <font>
      <sz val="10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vertAlign val="subscript"/>
      <sz val="12"/>
      <color theme="1"/>
      <name val="Calibri (Tekst)"/>
    </font>
    <font>
      <sz val="12"/>
      <color theme="1"/>
      <name val="Calibri (Tekst)"/>
    </font>
    <font>
      <sz val="10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Calibri"/>
      <family val="2"/>
    </font>
    <font>
      <b/>
      <vertAlign val="superscript"/>
      <sz val="12"/>
      <color theme="1"/>
      <name val="Calibri (Tekst)"/>
    </font>
    <font>
      <sz val="12"/>
      <color theme="0" tint="-0.34998626667073579"/>
      <name val="Calibri"/>
      <family val="2"/>
      <scheme val="minor"/>
    </font>
    <font>
      <i/>
      <sz val="12"/>
      <color theme="1"/>
      <name val="Symbol"/>
      <charset val="2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Symbol"/>
      <charset val="2"/>
    </font>
    <font>
      <sz val="13"/>
      <color rgb="FF2F5496"/>
      <name val="Calibri Light"/>
      <family val="2"/>
    </font>
    <font>
      <i/>
      <u/>
      <sz val="12"/>
      <color theme="1"/>
      <name val="Calibri"/>
      <family val="2"/>
      <scheme val="minor"/>
    </font>
    <font>
      <b/>
      <u/>
      <sz val="12"/>
      <color rgb="FF70AD47"/>
      <name val="Calibri"/>
      <family val="2"/>
      <scheme val="minor"/>
    </font>
    <font>
      <sz val="12"/>
      <color theme="1"/>
      <name val="Symbol"/>
      <charset val="2"/>
    </font>
    <font>
      <vertAlign val="subscript"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u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u/>
      <sz val="12"/>
      <color rgb="FF70AD47"/>
      <name val="Calibri"/>
      <family val="2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2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21" fillId="0" borderId="0" applyNumberFormat="0" applyFill="0" applyBorder="0" applyAlignment="0" applyProtection="0"/>
    <xf numFmtId="43" fontId="30" fillId="0" borderId="0" applyFont="0" applyFill="0" applyBorder="0" applyAlignment="0" applyProtection="0"/>
  </cellStyleXfs>
  <cellXfs count="5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8" fillId="0" borderId="0" xfId="0" applyNumberFormat="1" applyFont="1" applyAlignment="1">
      <alignment horizontal="right" vertical="center"/>
    </xf>
    <xf numFmtId="2" fontId="9" fillId="0" borderId="0" xfId="1" applyNumberFormat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right" vertical="center"/>
    </xf>
    <xf numFmtId="0" fontId="11" fillId="2" borderId="0" xfId="0" applyFont="1" applyFill="1"/>
    <xf numFmtId="2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2" fontId="2" fillId="0" borderId="0" xfId="0" applyNumberFormat="1" applyFont="1" applyAlignment="1">
      <alignment horizontal="right" vertical="center"/>
    </xf>
    <xf numFmtId="2" fontId="0" fillId="0" borderId="0" xfId="0" applyNumberFormat="1"/>
    <xf numFmtId="0" fontId="3" fillId="0" borderId="0" xfId="0" applyFont="1" applyAlignment="1"/>
    <xf numFmtId="0" fontId="0" fillId="0" borderId="0" xfId="0" applyAlignment="1"/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0" fillId="0" borderId="0" xfId="0" applyFont="1" applyFill="1"/>
    <xf numFmtId="0" fontId="0" fillId="0" borderId="0" xfId="0" applyFill="1" applyAlignment="1">
      <alignment horizontal="center"/>
    </xf>
    <xf numFmtId="0" fontId="7" fillId="0" borderId="0" xfId="0" applyFont="1" applyFill="1"/>
    <xf numFmtId="0" fontId="0" fillId="0" borderId="0" xfId="0" applyFill="1"/>
    <xf numFmtId="0" fontId="15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15" fillId="0" borderId="0" xfId="0" applyFont="1" applyFill="1"/>
    <xf numFmtId="2" fontId="15" fillId="0" borderId="0" xfId="0" applyNumberFormat="1" applyFont="1" applyFill="1" applyAlignment="1">
      <alignment horizontal="center"/>
    </xf>
    <xf numFmtId="2" fontId="15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13" fillId="0" borderId="0" xfId="0" applyFont="1" applyBorder="1"/>
    <xf numFmtId="0" fontId="16" fillId="0" borderId="2" xfId="0" applyFont="1" applyFill="1" applyBorder="1" applyAlignment="1">
      <alignment vertical="center"/>
    </xf>
    <xf numFmtId="0" fontId="13" fillId="0" borderId="2" xfId="0" applyFont="1" applyBorder="1"/>
    <xf numFmtId="0" fontId="1" fillId="0" borderId="2" xfId="0" applyFont="1" applyFill="1" applyBorder="1"/>
    <xf numFmtId="2" fontId="13" fillId="0" borderId="2" xfId="0" applyNumberFormat="1" applyFont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center"/>
    </xf>
    <xf numFmtId="0" fontId="13" fillId="0" borderId="3" xfId="0" applyFont="1" applyBorder="1"/>
    <xf numFmtId="164" fontId="13" fillId="0" borderId="2" xfId="0" applyNumberFormat="1" applyFont="1" applyBorder="1" applyAlignment="1">
      <alignment horizontal="center"/>
    </xf>
    <xf numFmtId="2" fontId="13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2" xfId="0" applyFont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17" fillId="0" borderId="2" xfId="0" applyFont="1" applyBorder="1"/>
    <xf numFmtId="2" fontId="0" fillId="0" borderId="0" xfId="0" applyNumberFormat="1" applyFill="1"/>
    <xf numFmtId="0" fontId="10" fillId="0" borderId="1" xfId="0" applyFont="1" applyFill="1" applyBorder="1"/>
    <xf numFmtId="0" fontId="10" fillId="0" borderId="0" xfId="0" applyFont="1" applyFill="1" applyBorder="1"/>
    <xf numFmtId="164" fontId="0" fillId="0" borderId="0" xfId="0" applyNumberFormat="1" applyFont="1" applyFill="1" applyAlignment="1">
      <alignment horizontal="center"/>
    </xf>
    <xf numFmtId="0" fontId="15" fillId="0" borderId="1" xfId="0" applyFont="1" applyFill="1" applyBorder="1"/>
    <xf numFmtId="0" fontId="15" fillId="0" borderId="0" xfId="0" applyFont="1" applyFill="1" applyBorder="1"/>
    <xf numFmtId="164" fontId="13" fillId="0" borderId="2" xfId="0" applyNumberFormat="1" applyFont="1" applyBorder="1"/>
    <xf numFmtId="164" fontId="0" fillId="0" borderId="2" xfId="0" applyNumberFormat="1" applyFont="1" applyBorder="1"/>
    <xf numFmtId="0" fontId="0" fillId="0" borderId="2" xfId="0" applyFont="1" applyBorder="1"/>
    <xf numFmtId="1" fontId="13" fillId="0" borderId="3" xfId="0" applyNumberFormat="1" applyFont="1" applyBorder="1"/>
    <xf numFmtId="0" fontId="0" fillId="0" borderId="0" xfId="0" applyFont="1"/>
    <xf numFmtId="2" fontId="0" fillId="0" borderId="0" xfId="0" applyNumberFormat="1" applyAlignment="1">
      <alignment vertical="center"/>
    </xf>
    <xf numFmtId="0" fontId="16" fillId="0" borderId="0" xfId="0" applyFont="1" applyFill="1" applyBorder="1" applyAlignment="1">
      <alignment vertical="center"/>
    </xf>
    <xf numFmtId="0" fontId="1" fillId="0" borderId="0" xfId="0" applyFont="1" applyFill="1" applyBorder="1"/>
    <xf numFmtId="2" fontId="13" fillId="0" borderId="0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 vertical="center"/>
    </xf>
    <xf numFmtId="164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2" fontId="13" fillId="0" borderId="0" xfId="0" applyNumberFormat="1" applyFont="1" applyBorder="1"/>
    <xf numFmtId="0" fontId="17" fillId="0" borderId="0" xfId="0" applyFont="1" applyBorder="1"/>
    <xf numFmtId="0" fontId="10" fillId="0" borderId="0" xfId="0" applyFont="1" applyAlignment="1">
      <alignment horizontal="center"/>
    </xf>
    <xf numFmtId="0" fontId="18" fillId="0" borderId="0" xfId="0" applyFont="1"/>
    <xf numFmtId="0" fontId="0" fillId="0" borderId="0" xfId="0" quotePrefix="1"/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2" fontId="0" fillId="0" borderId="0" xfId="0" applyNumberFormat="1" applyFont="1" applyFill="1" applyAlignment="1">
      <alignment horizontal="right" vertical="center" wrapText="1"/>
    </xf>
    <xf numFmtId="2" fontId="15" fillId="0" borderId="0" xfId="0" applyNumberFormat="1" applyFont="1" applyAlignment="1">
      <alignment horizontal="center"/>
    </xf>
    <xf numFmtId="0" fontId="13" fillId="0" borderId="2" xfId="0" applyFont="1" applyFill="1" applyBorder="1"/>
    <xf numFmtId="0" fontId="17" fillId="0" borderId="2" xfId="0" applyFont="1" applyFill="1" applyBorder="1"/>
    <xf numFmtId="0" fontId="0" fillId="0" borderId="0" xfId="0" applyAlignment="1">
      <alignment horizontal="right"/>
    </xf>
    <xf numFmtId="166" fontId="0" fillId="0" borderId="0" xfId="0" applyNumberFormat="1"/>
    <xf numFmtId="164" fontId="0" fillId="0" borderId="0" xfId="0" applyNumberFormat="1"/>
    <xf numFmtId="2" fontId="0" fillId="0" borderId="2" xfId="0" applyNumberFormat="1" applyBorder="1" applyAlignment="1">
      <alignment horizontal="right" vertical="center"/>
    </xf>
    <xf numFmtId="0" fontId="22" fillId="0" borderId="1" xfId="0" applyFont="1" applyBorder="1"/>
    <xf numFmtId="0" fontId="13" fillId="0" borderId="3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2" fillId="0" borderId="0" xfId="0" applyFont="1" applyBorder="1"/>
    <xf numFmtId="164" fontId="17" fillId="0" borderId="0" xfId="0" applyNumberFormat="1" applyFont="1" applyBorder="1"/>
    <xf numFmtId="0" fontId="17" fillId="0" borderId="0" xfId="0" applyFont="1" applyBorder="1" applyAlignment="1">
      <alignment horizontal="center"/>
    </xf>
    <xf numFmtId="2" fontId="17" fillId="0" borderId="0" xfId="0" applyNumberFormat="1" applyFont="1" applyBorder="1"/>
    <xf numFmtId="164" fontId="17" fillId="0" borderId="0" xfId="0" applyNumberFormat="1" applyFont="1" applyBorder="1" applyAlignment="1">
      <alignment horizontal="center"/>
    </xf>
    <xf numFmtId="166" fontId="22" fillId="0" borderId="0" xfId="0" applyNumberFormat="1" applyFont="1" applyBorder="1"/>
    <xf numFmtId="164" fontId="22" fillId="0" borderId="0" xfId="0" applyNumberFormat="1" applyFont="1" applyBorder="1"/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2" fontId="22" fillId="0" borderId="0" xfId="0" applyNumberFormat="1" applyFont="1" applyBorder="1"/>
    <xf numFmtId="1" fontId="22" fillId="0" borderId="0" xfId="0" applyNumberFormat="1" applyFont="1" applyBorder="1"/>
    <xf numFmtId="165" fontId="22" fillId="0" borderId="0" xfId="0" applyNumberFormat="1" applyFont="1" applyBorder="1"/>
    <xf numFmtId="2" fontId="22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right"/>
    </xf>
    <xf numFmtId="2" fontId="0" fillId="0" borderId="0" xfId="0" applyNumberFormat="1" applyBorder="1"/>
    <xf numFmtId="164" fontId="0" fillId="0" borderId="0" xfId="0" applyNumberFormat="1" applyBorder="1"/>
    <xf numFmtId="1" fontId="0" fillId="0" borderId="0" xfId="0" applyNumberFormat="1" applyBorder="1"/>
    <xf numFmtId="166" fontId="22" fillId="0" borderId="0" xfId="0" applyNumberFormat="1" applyFont="1" applyFill="1" applyBorder="1"/>
    <xf numFmtId="0" fontId="22" fillId="0" borderId="0" xfId="0" applyFont="1" applyFill="1" applyBorder="1"/>
    <xf numFmtId="164" fontId="0" fillId="0" borderId="1" xfId="0" applyNumberFormat="1" applyBorder="1"/>
    <xf numFmtId="1" fontId="22" fillId="0" borderId="1" xfId="0" applyNumberFormat="1" applyFont="1" applyBorder="1"/>
    <xf numFmtId="2" fontId="0" fillId="0" borderId="0" xfId="0" applyNumberFormat="1" applyBorder="1" applyAlignment="1">
      <alignment horizontal="center"/>
    </xf>
    <xf numFmtId="0" fontId="15" fillId="0" borderId="2" xfId="0" applyFont="1" applyFill="1" applyBorder="1"/>
    <xf numFmtId="164" fontId="15" fillId="0" borderId="0" xfId="0" applyNumberFormat="1" applyFont="1" applyFill="1"/>
    <xf numFmtId="0" fontId="13" fillId="0" borderId="1" xfId="0" applyFont="1" applyBorder="1" applyAlignment="1">
      <alignment horizontal="left" wrapText="1"/>
    </xf>
    <xf numFmtId="0" fontId="0" fillId="0" borderId="0" xfId="0" applyAlignment="1">
      <alignment horizontal="right" vertical="center" wrapText="1"/>
    </xf>
    <xf numFmtId="0" fontId="1" fillId="0" borderId="2" xfId="0" applyFont="1" applyFill="1" applyBorder="1" applyAlignment="1">
      <alignment horizontal="right"/>
    </xf>
    <xf numFmtId="0" fontId="0" fillId="0" borderId="2" xfId="0" applyFont="1" applyBorder="1" applyAlignment="1">
      <alignment horizontal="center"/>
    </xf>
    <xf numFmtId="2" fontId="0" fillId="0" borderId="0" xfId="0" applyNumberFormat="1" applyBorder="1" applyAlignment="1">
      <alignment horizontal="right" vertical="center"/>
    </xf>
    <xf numFmtId="0" fontId="0" fillId="0" borderId="0" xfId="0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2" fontId="13" fillId="0" borderId="0" xfId="0" applyNumberFormat="1" applyFont="1" applyBorder="1" applyAlignment="1">
      <alignment horizontal="right" vertical="center"/>
    </xf>
    <xf numFmtId="164" fontId="13" fillId="0" borderId="0" xfId="0" applyNumberFormat="1" applyFont="1" applyBorder="1" applyAlignment="1"/>
    <xf numFmtId="1" fontId="0" fillId="0" borderId="0" xfId="0" applyNumberFormat="1" applyFont="1" applyBorder="1"/>
    <xf numFmtId="166" fontId="0" fillId="0" borderId="0" xfId="0" applyNumberFormat="1" applyFont="1" applyBorder="1"/>
    <xf numFmtId="2" fontId="0" fillId="0" borderId="0" xfId="0" applyNumberFormat="1" applyFont="1" applyBorder="1"/>
    <xf numFmtId="165" fontId="0" fillId="0" borderId="0" xfId="0" applyNumberFormat="1" applyFont="1" applyBorder="1"/>
    <xf numFmtId="164" fontId="0" fillId="0" borderId="0" xfId="0" applyNumberFormat="1" applyFont="1" applyBorder="1"/>
    <xf numFmtId="0" fontId="20" fillId="0" borderId="0" xfId="0" applyFont="1" applyBorder="1" applyAlignment="1">
      <alignment vertical="center"/>
    </xf>
    <xf numFmtId="0" fontId="27" fillId="0" borderId="0" xfId="0" applyFont="1" applyBorder="1"/>
    <xf numFmtId="0" fontId="0" fillId="0" borderId="0" xfId="2" applyFont="1" applyBorder="1"/>
    <xf numFmtId="2" fontId="0" fillId="0" borderId="0" xfId="0" applyNumberFormat="1" applyFont="1" applyBorder="1" applyAlignment="1">
      <alignment horizontal="left" vertical="center"/>
    </xf>
    <xf numFmtId="2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/>
    <xf numFmtId="0" fontId="0" fillId="0" borderId="0" xfId="0" applyBorder="1" applyAlignment="1">
      <alignment horizontal="right"/>
    </xf>
    <xf numFmtId="1" fontId="13" fillId="0" borderId="0" xfId="0" applyNumberFormat="1" applyFont="1" applyBorder="1"/>
    <xf numFmtId="2" fontId="1" fillId="0" borderId="2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1" xfId="0" applyFont="1" applyBorder="1"/>
    <xf numFmtId="0" fontId="13" fillId="0" borderId="4" xfId="0" applyFont="1" applyBorder="1"/>
    <xf numFmtId="1" fontId="0" fillId="0" borderId="1" xfId="0" applyNumberFormat="1" applyFont="1" applyBorder="1"/>
    <xf numFmtId="0" fontId="2" fillId="0" borderId="0" xfId="0" applyFont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31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3" fillId="0" borderId="0" xfId="0" applyFont="1" applyFill="1" applyBorder="1"/>
    <xf numFmtId="0" fontId="7" fillId="0" borderId="0" xfId="0" applyFont="1" applyBorder="1"/>
    <xf numFmtId="2" fontId="8" fillId="0" borderId="0" xfId="0" applyNumberFormat="1" applyFont="1" applyBorder="1" applyAlignment="1">
      <alignment horizontal="right" vertical="center"/>
    </xf>
    <xf numFmtId="164" fontId="0" fillId="0" borderId="0" xfId="0" applyNumberForma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2" fontId="15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center"/>
    </xf>
    <xf numFmtId="164" fontId="13" fillId="0" borderId="0" xfId="0" applyNumberFormat="1" applyFont="1" applyBorder="1"/>
    <xf numFmtId="0" fontId="0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0" fillId="0" borderId="0" xfId="0" applyFont="1" applyFill="1" applyBorder="1"/>
    <xf numFmtId="2" fontId="0" fillId="0" borderId="0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2" fontId="13" fillId="0" borderId="0" xfId="0" applyNumberFormat="1" applyFont="1"/>
    <xf numFmtId="0" fontId="8" fillId="0" borderId="0" xfId="0" applyFont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1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horizontal="right" vertical="center"/>
    </xf>
    <xf numFmtId="164" fontId="0" fillId="0" borderId="0" xfId="0" applyNumberFormat="1" applyFill="1" applyBorder="1"/>
    <xf numFmtId="0" fontId="8" fillId="0" borderId="0" xfId="0" applyFont="1" applyBorder="1" applyAlignment="1">
      <alignment horizontal="left"/>
    </xf>
    <xf numFmtId="1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11" fontId="0" fillId="0" borderId="0" xfId="0" applyNumberFormat="1" applyFont="1"/>
    <xf numFmtId="0" fontId="0" fillId="3" borderId="0" xfId="0" applyFill="1" applyAlignment="1">
      <alignment vertical="center"/>
    </xf>
    <xf numFmtId="0" fontId="13" fillId="3" borderId="0" xfId="0" applyFont="1" applyFill="1" applyBorder="1"/>
    <xf numFmtId="1" fontId="0" fillId="3" borderId="0" xfId="0" applyNumberFormat="1" applyFont="1" applyFill="1" applyBorder="1"/>
    <xf numFmtId="0" fontId="0" fillId="3" borderId="0" xfId="0" applyFont="1" applyFill="1" applyBorder="1"/>
    <xf numFmtId="0" fontId="0" fillId="3" borderId="2" xfId="0" applyFont="1" applyFill="1" applyBorder="1"/>
    <xf numFmtId="166" fontId="0" fillId="3" borderId="0" xfId="0" applyNumberFormat="1" applyFont="1" applyFill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" fillId="0" borderId="1" xfId="0" applyFont="1" applyFill="1" applyBorder="1"/>
    <xf numFmtId="3" fontId="13" fillId="0" borderId="1" xfId="0" applyNumberFormat="1" applyFont="1" applyBorder="1"/>
    <xf numFmtId="1" fontId="13" fillId="0" borderId="1" xfId="0" applyNumberFormat="1" applyFont="1" applyBorder="1"/>
    <xf numFmtId="2" fontId="0" fillId="3" borderId="0" xfId="0" applyNumberFormat="1" applyFont="1" applyFill="1" applyBorder="1"/>
    <xf numFmtId="0" fontId="0" fillId="3" borderId="0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0" xfId="0" applyFont="1" applyFill="1"/>
    <xf numFmtId="164" fontId="0" fillId="3" borderId="2" xfId="0" applyNumberFormat="1" applyFont="1" applyFill="1" applyBorder="1"/>
    <xf numFmtId="0" fontId="0" fillId="3" borderId="0" xfId="0" applyFont="1" applyFill="1" applyAlignment="1">
      <alignment vertical="center"/>
    </xf>
    <xf numFmtId="0" fontId="13" fillId="0" borderId="2" xfId="0" applyFont="1" applyBorder="1" applyAlignment="1">
      <alignment horizontal="left"/>
    </xf>
    <xf numFmtId="0" fontId="13" fillId="0" borderId="0" xfId="0" applyFont="1" applyAlignment="1">
      <alignment vertical="center"/>
    </xf>
    <xf numFmtId="3" fontId="13" fillId="3" borderId="0" xfId="0" applyNumberFormat="1" applyFont="1" applyFill="1" applyBorder="1"/>
    <xf numFmtId="0" fontId="0" fillId="3" borderId="3" xfId="0" applyFont="1" applyFill="1" applyBorder="1" applyAlignment="1">
      <alignment horizontal="left"/>
    </xf>
    <xf numFmtId="1" fontId="0" fillId="3" borderId="2" xfId="0" applyNumberFormat="1" applyFont="1" applyFill="1" applyBorder="1"/>
    <xf numFmtId="0" fontId="0" fillId="3" borderId="0" xfId="0" applyFont="1" applyFill="1" applyBorder="1" applyAlignment="1">
      <alignment vertical="center"/>
    </xf>
    <xf numFmtId="166" fontId="0" fillId="3" borderId="0" xfId="0" applyNumberFormat="1" applyFont="1" applyFill="1"/>
    <xf numFmtId="0" fontId="0" fillId="3" borderId="2" xfId="0" applyFont="1" applyFill="1" applyBorder="1" applyAlignment="1">
      <alignment horizontal="center"/>
    </xf>
    <xf numFmtId="2" fontId="0" fillId="3" borderId="2" xfId="0" applyNumberFormat="1" applyFont="1" applyFill="1" applyBorder="1"/>
    <xf numFmtId="2" fontId="0" fillId="3" borderId="0" xfId="0" applyNumberFormat="1" applyFont="1" applyFill="1"/>
    <xf numFmtId="2" fontId="0" fillId="3" borderId="0" xfId="0" applyNumberFormat="1" applyFont="1" applyFill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2" fontId="0" fillId="4" borderId="1" xfId="0" applyNumberFormat="1" applyFill="1" applyBorder="1" applyAlignment="1">
      <alignment horizontal="center"/>
    </xf>
    <xf numFmtId="2" fontId="13" fillId="4" borderId="3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13" fillId="4" borderId="1" xfId="0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1" xfId="0" applyFill="1" applyBorder="1"/>
    <xf numFmtId="0" fontId="2" fillId="5" borderId="1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center"/>
    </xf>
    <xf numFmtId="0" fontId="0" fillId="5" borderId="1" xfId="0" applyFill="1" applyBorder="1"/>
    <xf numFmtId="0" fontId="13" fillId="5" borderId="3" xfId="0" applyFont="1" applyFill="1" applyBorder="1"/>
    <xf numFmtId="0" fontId="0" fillId="5" borderId="1" xfId="0" applyFill="1" applyBorder="1" applyAlignment="1">
      <alignment vertical="center"/>
    </xf>
    <xf numFmtId="0" fontId="13" fillId="5" borderId="1" xfId="0" applyFont="1" applyFill="1" applyBorder="1"/>
    <xf numFmtId="0" fontId="15" fillId="5" borderId="1" xfId="0" applyFont="1" applyFill="1" applyBorder="1"/>
    <xf numFmtId="3" fontId="0" fillId="5" borderId="1" xfId="0" applyNumberFormat="1" applyFill="1" applyBorder="1"/>
    <xf numFmtId="0" fontId="0" fillId="5" borderId="4" xfId="0" applyFill="1" applyBorder="1"/>
    <xf numFmtId="0" fontId="0" fillId="5" borderId="1" xfId="0" applyFont="1" applyFill="1" applyBorder="1"/>
    <xf numFmtId="0" fontId="0" fillId="4" borderId="3" xfId="0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/>
    </xf>
    <xf numFmtId="0" fontId="13" fillId="6" borderId="1" xfId="0" applyFont="1" applyFill="1" applyBorder="1"/>
    <xf numFmtId="0" fontId="0" fillId="6" borderId="1" xfId="0" applyFill="1" applyBorder="1"/>
    <xf numFmtId="0" fontId="13" fillId="6" borderId="3" xfId="0" applyFont="1" applyFill="1" applyBorder="1"/>
    <xf numFmtId="0" fontId="13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64" fontId="0" fillId="3" borderId="0" xfId="0" applyNumberFormat="1" applyFont="1" applyFill="1" applyBorder="1"/>
    <xf numFmtId="2" fontId="0" fillId="3" borderId="0" xfId="0" applyNumberFormat="1" applyFont="1" applyFill="1" applyBorder="1" applyAlignment="1">
      <alignment vertical="center"/>
    </xf>
    <xf numFmtId="0" fontId="32" fillId="0" borderId="0" xfId="0" applyFont="1" applyFill="1" applyBorder="1"/>
    <xf numFmtId="3" fontId="13" fillId="0" borderId="0" xfId="0" applyNumberFormat="1" applyFont="1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2" fontId="13" fillId="0" borderId="0" xfId="0" applyNumberFormat="1" applyFont="1" applyFill="1" applyBorder="1"/>
    <xf numFmtId="2" fontId="0" fillId="0" borderId="0" xfId="0" applyNumberFormat="1" applyFill="1" applyBorder="1"/>
    <xf numFmtId="2" fontId="0" fillId="0" borderId="0" xfId="0" applyNumberFormat="1" applyFont="1" applyFill="1" applyBorder="1"/>
    <xf numFmtId="1" fontId="13" fillId="0" borderId="0" xfId="0" applyNumberFormat="1" applyFont="1" applyFill="1" applyBorder="1"/>
    <xf numFmtId="1" fontId="0" fillId="0" borderId="0" xfId="0" applyNumberFormat="1" applyFont="1" applyFill="1" applyBorder="1"/>
    <xf numFmtId="2" fontId="0" fillId="0" borderId="0" xfId="0" applyNumberForma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3" fontId="0" fillId="0" borderId="0" xfId="0" applyNumberFormat="1" applyFill="1" applyBorder="1"/>
    <xf numFmtId="3" fontId="0" fillId="0" borderId="0" xfId="0" applyNumberFormat="1" applyFont="1" applyFill="1" applyBorder="1"/>
    <xf numFmtId="3" fontId="13" fillId="0" borderId="0" xfId="0" applyNumberFormat="1" applyFont="1" applyFill="1" applyBorder="1"/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166" fontId="0" fillId="0" borderId="0" xfId="0" applyNumberFormat="1" applyFill="1" applyBorder="1"/>
    <xf numFmtId="0" fontId="0" fillId="0" borderId="1" xfId="0" applyFill="1" applyBorder="1"/>
    <xf numFmtId="0" fontId="5" fillId="0" borderId="0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166" fontId="13" fillId="0" borderId="2" xfId="0" applyNumberFormat="1" applyFont="1" applyBorder="1"/>
    <xf numFmtId="166" fontId="0" fillId="3" borderId="2" xfId="0" applyNumberFormat="1" applyFont="1" applyFill="1" applyBorder="1"/>
    <xf numFmtId="166" fontId="0" fillId="3" borderId="0" xfId="0" applyNumberFormat="1" applyFont="1" applyFill="1" applyBorder="1" applyAlignment="1">
      <alignment vertical="center"/>
    </xf>
    <xf numFmtId="166" fontId="0" fillId="3" borderId="0" xfId="0" applyNumberFormat="1" applyFont="1" applyFill="1" applyAlignment="1">
      <alignment vertical="center"/>
    </xf>
    <xf numFmtId="166" fontId="0" fillId="0" borderId="0" xfId="0" applyNumberFormat="1" applyAlignment="1">
      <alignment vertical="center"/>
    </xf>
    <xf numFmtId="2" fontId="13" fillId="0" borderId="1" xfId="0" applyNumberFormat="1" applyFont="1" applyBorder="1"/>
    <xf numFmtId="2" fontId="13" fillId="0" borderId="0" xfId="0" applyNumberFormat="1" applyFont="1" applyAlignment="1">
      <alignment vertical="center"/>
    </xf>
    <xf numFmtId="164" fontId="0" fillId="3" borderId="0" xfId="0" applyNumberFormat="1" applyFont="1" applyFill="1"/>
    <xf numFmtId="164" fontId="13" fillId="0" borderId="1" xfId="0" applyNumberFormat="1" applyFont="1" applyBorder="1"/>
    <xf numFmtId="164" fontId="13" fillId="0" borderId="0" xfId="0" applyNumberFormat="1" applyFont="1"/>
    <xf numFmtId="164" fontId="0" fillId="0" borderId="0" xfId="0" applyNumberFormat="1" applyBorder="1" applyAlignment="1">
      <alignment vertical="center"/>
    </xf>
    <xf numFmtId="164" fontId="0" fillId="3" borderId="0" xfId="0" applyNumberFormat="1" applyFont="1" applyFill="1" applyBorder="1" applyAlignment="1">
      <alignment vertical="center"/>
    </xf>
    <xf numFmtId="164" fontId="0" fillId="3" borderId="0" xfId="0" applyNumberFormat="1" applyFont="1" applyFill="1" applyAlignment="1">
      <alignment vertical="center"/>
    </xf>
    <xf numFmtId="1" fontId="0" fillId="3" borderId="0" xfId="0" applyNumberFormat="1" applyFont="1" applyFill="1"/>
    <xf numFmtId="1" fontId="13" fillId="0" borderId="1" xfId="0" applyNumberFormat="1" applyFont="1" applyBorder="1" applyAlignment="1">
      <alignment vertical="center"/>
    </xf>
    <xf numFmtId="1" fontId="0" fillId="3" borderId="0" xfId="0" applyNumberFormat="1" applyFont="1" applyFill="1" applyBorder="1" applyAlignment="1">
      <alignment vertical="center"/>
    </xf>
    <xf numFmtId="1" fontId="0" fillId="3" borderId="0" xfId="0" applyNumberFormat="1" applyFont="1" applyFill="1" applyAlignment="1">
      <alignment vertical="center"/>
    </xf>
    <xf numFmtId="0" fontId="3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13" fillId="0" borderId="0" xfId="0" applyFont="1" applyFill="1"/>
    <xf numFmtId="0" fontId="0" fillId="0" borderId="2" xfId="0" applyFont="1" applyFill="1" applyBorder="1"/>
    <xf numFmtId="0" fontId="22" fillId="0" borderId="2" xfId="0" applyFont="1" applyBorder="1"/>
    <xf numFmtId="164" fontId="22" fillId="0" borderId="2" xfId="0" applyNumberFormat="1" applyFont="1" applyFill="1" applyBorder="1"/>
    <xf numFmtId="0" fontId="22" fillId="0" borderId="2" xfId="0" applyFont="1" applyFill="1" applyBorder="1"/>
    <xf numFmtId="2" fontId="0" fillId="0" borderId="0" xfId="0" applyNumberFormat="1" applyFont="1"/>
    <xf numFmtId="2" fontId="13" fillId="0" borderId="0" xfId="0" applyNumberFormat="1" applyFont="1" applyFill="1"/>
    <xf numFmtId="164" fontId="0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horizontal="left"/>
    </xf>
    <xf numFmtId="1" fontId="0" fillId="0" borderId="0" xfId="0" applyNumberFormat="1" applyFont="1" applyBorder="1" applyAlignment="1">
      <alignment horizontal="left"/>
    </xf>
    <xf numFmtId="164" fontId="0" fillId="0" borderId="0" xfId="0" applyNumberFormat="1" applyFont="1"/>
    <xf numFmtId="166" fontId="13" fillId="0" borderId="0" xfId="0" applyNumberFormat="1" applyFont="1" applyBorder="1"/>
    <xf numFmtId="0" fontId="19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7" fillId="0" borderId="2" xfId="0" applyFont="1" applyBorder="1"/>
    <xf numFmtId="0" fontId="0" fillId="0" borderId="2" xfId="0" applyBorder="1" applyAlignment="1"/>
    <xf numFmtId="0" fontId="0" fillId="5" borderId="3" xfId="0" applyFill="1" applyBorder="1"/>
    <xf numFmtId="0" fontId="0" fillId="0" borderId="3" xfId="0" applyBorder="1"/>
    <xf numFmtId="0" fontId="0" fillId="0" borderId="2" xfId="0" applyBorder="1" applyAlignment="1">
      <alignment horizontal="right"/>
    </xf>
    <xf numFmtId="1" fontId="0" fillId="0" borderId="2" xfId="0" applyNumberFormat="1" applyBorder="1"/>
    <xf numFmtId="2" fontId="1" fillId="4" borderId="1" xfId="0" applyNumberFormat="1" applyFont="1" applyFill="1" applyBorder="1" applyAlignment="1">
      <alignment horizontal="center"/>
    </xf>
    <xf numFmtId="168" fontId="13" fillId="0" borderId="0" xfId="0" applyNumberFormat="1" applyFont="1" applyBorder="1"/>
    <xf numFmtId="168" fontId="0" fillId="0" borderId="0" xfId="0" applyNumberFormat="1" applyAlignment="1">
      <alignment vertical="center"/>
    </xf>
    <xf numFmtId="169" fontId="13" fillId="0" borderId="0" xfId="0" applyNumberFormat="1" applyFont="1" applyBorder="1"/>
    <xf numFmtId="169" fontId="0" fillId="0" borderId="0" xfId="0" applyNumberFormat="1" applyAlignment="1">
      <alignment vertical="center"/>
    </xf>
    <xf numFmtId="3" fontId="13" fillId="0" borderId="0" xfId="0" applyNumberFormat="1" applyFont="1" applyAlignment="1">
      <alignment vertical="center"/>
    </xf>
    <xf numFmtId="169" fontId="13" fillId="0" borderId="0" xfId="0" applyNumberFormat="1" applyFont="1"/>
    <xf numFmtId="169" fontId="13" fillId="0" borderId="0" xfId="0" applyNumberFormat="1" applyFont="1" applyAlignment="1">
      <alignment vertical="center"/>
    </xf>
    <xf numFmtId="4" fontId="0" fillId="3" borderId="0" xfId="0" applyNumberFormat="1" applyFill="1" applyAlignment="1">
      <alignment vertical="center"/>
    </xf>
    <xf numFmtId="168" fontId="13" fillId="3" borderId="0" xfId="0" applyNumberFormat="1" applyFont="1" applyFill="1" applyBorder="1"/>
    <xf numFmtId="168" fontId="0" fillId="3" borderId="0" xfId="0" applyNumberFormat="1" applyFill="1" applyAlignment="1">
      <alignment vertical="center"/>
    </xf>
    <xf numFmtId="169" fontId="13" fillId="3" borderId="0" xfId="0" applyNumberFormat="1" applyFont="1" applyFill="1" applyBorder="1"/>
    <xf numFmtId="169" fontId="0" fillId="3" borderId="0" xfId="0" applyNumberFormat="1" applyFill="1" applyAlignment="1">
      <alignment vertical="center"/>
    </xf>
    <xf numFmtId="3" fontId="0" fillId="3" borderId="0" xfId="0" applyNumberFormat="1" applyFill="1" applyAlignment="1">
      <alignment vertical="center"/>
    </xf>
    <xf numFmtId="2" fontId="13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/>
    <xf numFmtId="0" fontId="30" fillId="0" borderId="0" xfId="2" applyFont="1" applyBorder="1"/>
    <xf numFmtId="0" fontId="1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2" fontId="13" fillId="0" borderId="0" xfId="0" applyNumberFormat="1" applyFont="1" applyFill="1" applyBorder="1" applyAlignment="1">
      <alignment horizontal="right" vertical="center"/>
    </xf>
    <xf numFmtId="164" fontId="13" fillId="0" borderId="0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/>
    <xf numFmtId="0" fontId="0" fillId="0" borderId="1" xfId="0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2" applyFont="1" applyFill="1" applyBorder="1"/>
    <xf numFmtId="2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/>
    <xf numFmtId="2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13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/>
    </xf>
    <xf numFmtId="0" fontId="31" fillId="0" borderId="0" xfId="0" applyFont="1" applyFill="1" applyBorder="1"/>
    <xf numFmtId="0" fontId="8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/>
    </xf>
    <xf numFmtId="164" fontId="13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2" fontId="0" fillId="0" borderId="0" xfId="0" applyNumberForma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right" vertical="center"/>
    </xf>
    <xf numFmtId="166" fontId="13" fillId="0" borderId="0" xfId="0" applyNumberFormat="1" applyFont="1" applyFill="1" applyBorder="1"/>
    <xf numFmtId="0" fontId="13" fillId="0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0" fontId="36" fillId="0" borderId="0" xfId="0" applyFont="1"/>
    <xf numFmtId="0" fontId="36" fillId="0" borderId="0" xfId="0" applyFont="1" applyBorder="1"/>
    <xf numFmtId="0" fontId="36" fillId="0" borderId="0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7" fillId="0" borderId="0" xfId="0" applyFont="1" applyAlignment="1">
      <alignment horizontal="center"/>
    </xf>
    <xf numFmtId="1" fontId="0" fillId="0" borderId="0" xfId="0" applyNumberFormat="1" applyFont="1" applyFill="1" applyBorder="1" applyAlignment="1">
      <alignment vertical="center"/>
    </xf>
    <xf numFmtId="1" fontId="0" fillId="0" borderId="0" xfId="0" applyNumberFormat="1" applyFill="1"/>
    <xf numFmtId="1" fontId="0" fillId="0" borderId="0" xfId="0" applyNumberFormat="1"/>
    <xf numFmtId="2" fontId="0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/>
    </xf>
    <xf numFmtId="164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1" fontId="0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2" fillId="5" borderId="1" xfId="0" applyFont="1" applyFill="1" applyBorder="1"/>
    <xf numFmtId="164" fontId="0" fillId="5" borderId="1" xfId="0" applyNumberFormat="1" applyFont="1" applyFill="1" applyBorder="1"/>
    <xf numFmtId="2" fontId="22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38" fillId="0" borderId="0" xfId="0" applyFont="1"/>
    <xf numFmtId="2" fontId="39" fillId="0" borderId="0" xfId="0" applyNumberFormat="1" applyFont="1" applyAlignment="1">
      <alignment horizont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/>
    </xf>
    <xf numFmtId="166" fontId="22" fillId="0" borderId="0" xfId="0" applyNumberFormat="1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2" fontId="22" fillId="0" borderId="0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0" fillId="0" borderId="0" xfId="0" applyFont="1" applyBorder="1" applyAlignment="1">
      <alignment vertical="center" wrapText="1"/>
    </xf>
    <xf numFmtId="164" fontId="15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vertical="center"/>
    </xf>
    <xf numFmtId="168" fontId="0" fillId="0" borderId="3" xfId="0" applyNumberFormat="1" applyBorder="1"/>
    <xf numFmtId="168" fontId="0" fillId="3" borderId="2" xfId="0" applyNumberFormat="1" applyFill="1" applyBorder="1"/>
    <xf numFmtId="169" fontId="0" fillId="0" borderId="2" xfId="0" applyNumberFormat="1" applyBorder="1"/>
    <xf numFmtId="169" fontId="0" fillId="3" borderId="2" xfId="0" applyNumberFormat="1" applyFill="1" applyBorder="1"/>
    <xf numFmtId="4" fontId="0" fillId="0" borderId="2" xfId="0" applyNumberFormat="1" applyBorder="1"/>
    <xf numFmtId="4" fontId="0" fillId="3" borderId="2" xfId="0" applyNumberFormat="1" applyFill="1" applyBorder="1"/>
    <xf numFmtId="3" fontId="13" fillId="0" borderId="2" xfId="0" applyNumberFormat="1" applyFont="1" applyBorder="1"/>
    <xf numFmtId="3" fontId="0" fillId="3" borderId="2" xfId="0" applyNumberFormat="1" applyFill="1" applyBorder="1"/>
    <xf numFmtId="4" fontId="13" fillId="0" borderId="2" xfId="0" applyNumberFormat="1" applyFont="1" applyBorder="1"/>
    <xf numFmtId="169" fontId="13" fillId="0" borderId="2" xfId="0" applyNumberFormat="1" applyFont="1" applyBorder="1"/>
    <xf numFmtId="167" fontId="0" fillId="3" borderId="2" xfId="0" applyNumberFormat="1" applyFill="1" applyBorder="1"/>
    <xf numFmtId="164" fontId="0" fillId="0" borderId="2" xfId="0" applyNumberFormat="1" applyBorder="1"/>
    <xf numFmtId="166" fontId="0" fillId="0" borderId="2" xfId="0" applyNumberFormat="1" applyBorder="1"/>
    <xf numFmtId="2" fontId="0" fillId="0" borderId="2" xfId="0" applyNumberFormat="1" applyBorder="1"/>
    <xf numFmtId="165" fontId="0" fillId="3" borderId="0" xfId="0" applyNumberFormat="1" applyFont="1" applyFill="1" applyBorder="1"/>
    <xf numFmtId="164" fontId="0" fillId="0" borderId="0" xfId="0" applyNumberFormat="1" applyFill="1"/>
    <xf numFmtId="0" fontId="13" fillId="0" borderId="0" xfId="0" quotePrefix="1" applyFont="1" applyFill="1" applyBorder="1"/>
    <xf numFmtId="1" fontId="13" fillId="0" borderId="0" xfId="0" applyNumberFormat="1" applyFont="1" applyFill="1" applyBorder="1" applyAlignment="1">
      <alignment wrapText="1"/>
    </xf>
    <xf numFmtId="0" fontId="0" fillId="3" borderId="0" xfId="0" applyFill="1" applyAlignment="1">
      <alignment horizontal="center"/>
    </xf>
    <xf numFmtId="166" fontId="0" fillId="0" borderId="2" xfId="0" applyNumberFormat="1" applyFont="1" applyBorder="1"/>
    <xf numFmtId="0" fontId="15" fillId="0" borderId="2" xfId="0" applyFont="1" applyFill="1" applyBorder="1" applyAlignment="1">
      <alignment horizontal="center"/>
    </xf>
    <xf numFmtId="0" fontId="28" fillId="0" borderId="2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0" fillId="4" borderId="3" xfId="0" applyFont="1" applyFill="1" applyBorder="1" applyAlignment="1">
      <alignment horizontal="center"/>
    </xf>
    <xf numFmtId="2" fontId="0" fillId="0" borderId="2" xfId="0" applyNumberFormat="1" applyFont="1" applyBorder="1" applyAlignment="1">
      <alignment horizontal="right" vertical="center"/>
    </xf>
    <xf numFmtId="164" fontId="0" fillId="0" borderId="2" xfId="0" applyNumberFormat="1" applyFont="1" applyBorder="1" applyAlignment="1"/>
    <xf numFmtId="1" fontId="0" fillId="0" borderId="2" xfId="0" applyNumberFormat="1" applyFont="1" applyBorder="1"/>
    <xf numFmtId="2" fontId="0" fillId="0" borderId="2" xfId="0" applyNumberFormat="1" applyFont="1" applyBorder="1"/>
    <xf numFmtId="0" fontId="0" fillId="5" borderId="3" xfId="0" applyFont="1" applyFill="1" applyBorder="1"/>
    <xf numFmtId="1" fontId="0" fillId="0" borderId="3" xfId="0" applyNumberFormat="1" applyFont="1" applyBorder="1"/>
    <xf numFmtId="0" fontId="0" fillId="0" borderId="3" xfId="0" applyFont="1" applyBorder="1"/>
    <xf numFmtId="0" fontId="36" fillId="0" borderId="2" xfId="0" applyFont="1" applyBorder="1"/>
    <xf numFmtId="0" fontId="0" fillId="0" borderId="2" xfId="0" applyFont="1" applyFill="1" applyBorder="1" applyAlignment="1">
      <alignment horizontal="center"/>
    </xf>
    <xf numFmtId="0" fontId="7" fillId="0" borderId="2" xfId="0" applyFont="1" applyFill="1" applyBorder="1"/>
    <xf numFmtId="2" fontId="0" fillId="0" borderId="2" xfId="0" applyNumberFormat="1" applyFont="1" applyFill="1" applyBorder="1" applyAlignment="1">
      <alignment horizontal="center"/>
    </xf>
    <xf numFmtId="0" fontId="42" fillId="0" borderId="0" xfId="0" applyFont="1" applyFill="1" applyAlignment="1">
      <alignment horizontal="left"/>
    </xf>
    <xf numFmtId="2" fontId="0" fillId="0" borderId="0" xfId="0" applyNumberFormat="1" applyFill="1" applyAlignment="1">
      <alignment horizontal="right" vertical="center"/>
    </xf>
    <xf numFmtId="0" fontId="0" fillId="0" borderId="0" xfId="0" applyFill="1" applyAlignment="1"/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10" fillId="0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22" fillId="0" borderId="0" xfId="0" applyNumberFormat="1" applyFont="1" applyFill="1" applyBorder="1" applyAlignment="1">
      <alignment horizontal="center"/>
    </xf>
    <xf numFmtId="164" fontId="22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6" fontId="0" fillId="0" borderId="0" xfId="0" applyNumberFormat="1" applyFont="1"/>
    <xf numFmtId="0" fontId="0" fillId="6" borderId="3" xfId="0" applyFill="1" applyBorder="1"/>
    <xf numFmtId="0" fontId="7" fillId="0" borderId="2" xfId="0" applyFont="1" applyFill="1" applyBorder="1" applyAlignment="1">
      <alignment vertical="center"/>
    </xf>
    <xf numFmtId="0" fontId="15" fillId="0" borderId="5" xfId="0" applyFont="1" applyFill="1" applyBorder="1"/>
    <xf numFmtId="0" fontId="17" fillId="0" borderId="2" xfId="0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2" fontId="0" fillId="0" borderId="2" xfId="0" applyNumberFormat="1" applyBorder="1" applyAlignment="1">
      <alignment horizontal="center"/>
    </xf>
    <xf numFmtId="2" fontId="22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22" fillId="5" borderId="3" xfId="0" applyFont="1" applyFill="1" applyBorder="1"/>
    <xf numFmtId="165" fontId="0" fillId="0" borderId="2" xfId="0" applyNumberFormat="1" applyFont="1" applyBorder="1"/>
    <xf numFmtId="165" fontId="0" fillId="3" borderId="2" xfId="0" applyNumberFormat="1" applyFont="1" applyFill="1" applyBorder="1"/>
    <xf numFmtId="170" fontId="0" fillId="0" borderId="0" xfId="0" applyNumberFormat="1" applyFont="1" applyFill="1" applyBorder="1" applyAlignment="1">
      <alignment horizontal="center"/>
    </xf>
    <xf numFmtId="170" fontId="0" fillId="0" borderId="2" xfId="0" applyNumberFormat="1" applyFont="1" applyFill="1" applyBorder="1" applyAlignment="1">
      <alignment horizontal="center"/>
    </xf>
    <xf numFmtId="43" fontId="30" fillId="0" borderId="0" xfId="3" applyFont="1" applyBorder="1"/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33" fillId="0" borderId="0" xfId="0" applyFont="1" applyAlignment="1"/>
    <xf numFmtId="0" fontId="8" fillId="5" borderId="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1" fontId="0" fillId="0" borderId="0" xfId="0" applyNumberFormat="1" applyFont="1"/>
    <xf numFmtId="165" fontId="0" fillId="0" borderId="0" xfId="0" applyNumberFormat="1" applyFont="1"/>
    <xf numFmtId="165" fontId="0" fillId="3" borderId="0" xfId="0" applyNumberFormat="1" applyFont="1" applyFill="1"/>
    <xf numFmtId="0" fontId="0" fillId="0" borderId="0" xfId="0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7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2"/>
    </xf>
    <xf numFmtId="0" fontId="47" fillId="0" borderId="0" xfId="0" applyFont="1" applyAlignment="1">
      <alignment horizontal="left" vertical="center" wrapText="1" indent="4"/>
    </xf>
    <xf numFmtId="0" fontId="31" fillId="0" borderId="0" xfId="0" applyFont="1" applyAlignment="1">
      <alignment vertical="center"/>
    </xf>
    <xf numFmtId="0" fontId="36" fillId="0" borderId="0" xfId="0" applyFont="1" applyFill="1" applyBorder="1"/>
    <xf numFmtId="0" fontId="53" fillId="0" borderId="0" xfId="0" applyFont="1" applyAlignment="1">
      <alignment horizontal="left" vertical="center"/>
    </xf>
    <xf numFmtId="0" fontId="0" fillId="0" borderId="2" xfId="0" applyBorder="1" applyAlignment="1">
      <alignment horizontal="left"/>
    </xf>
    <xf numFmtId="1" fontId="0" fillId="0" borderId="0" xfId="0" applyNumberFormat="1" applyFont="1" applyFill="1" applyBorder="1" applyAlignment="1">
      <alignment horizontal="right"/>
    </xf>
    <xf numFmtId="0" fontId="0" fillId="7" borderId="2" xfId="0" applyFont="1" applyFill="1" applyBorder="1"/>
    <xf numFmtId="0" fontId="0" fillId="7" borderId="0" xfId="0" applyFont="1" applyFill="1" applyBorder="1"/>
    <xf numFmtId="164" fontId="15" fillId="0" borderId="0" xfId="0" applyNumberFormat="1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7" borderId="0" xfId="0" applyFill="1"/>
    <xf numFmtId="1" fontId="13" fillId="0" borderId="0" xfId="0" applyNumberFormat="1" applyFont="1"/>
    <xf numFmtId="0" fontId="0" fillId="6" borderId="0" xfId="0" applyFill="1" applyBorder="1"/>
    <xf numFmtId="0" fontId="0" fillId="8" borderId="0" xfId="0" applyFont="1" applyFill="1" applyBorder="1"/>
    <xf numFmtId="1" fontId="0" fillId="0" borderId="1" xfId="0" applyNumberFormat="1" applyBorder="1"/>
    <xf numFmtId="1" fontId="0" fillId="0" borderId="0" xfId="0" applyNumberFormat="1" applyFill="1" applyBorder="1" applyAlignment="1">
      <alignment vertical="center"/>
    </xf>
  </cellXfs>
  <cellStyles count="4">
    <cellStyle name="Comma" xfId="3" builtinId="3"/>
    <cellStyle name="Hyperlink" xfId="2" builtinId="8"/>
    <cellStyle name="Normal" xfId="0" builtinId="0"/>
    <cellStyle name="Normal 3" xfId="1" xr:uid="{F3145E70-97C0-9344-88B3-5C66D2C47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K"/>
                </a:p>
              </c:txPr>
            </c:trendlineLbl>
          </c:trendline>
          <c:xVal>
            <c:numRef>
              <c:f>'Modern lycophytes'!$X$28:$X$31</c:f>
              <c:numCache>
                <c:formatCode>0</c:formatCode>
                <c:ptCount val="4"/>
                <c:pt idx="0" formatCode="General">
                  <c:v>495</c:v>
                </c:pt>
                <c:pt idx="1">
                  <c:v>421.328672431683</c:v>
                </c:pt>
                <c:pt idx="2">
                  <c:v>495.295080412088</c:v>
                </c:pt>
              </c:numCache>
            </c:numRef>
          </c:xVal>
          <c:yVal>
            <c:numRef>
              <c:f>'Modern lycophytes'!$V$28:$V$31</c:f>
              <c:numCache>
                <c:formatCode>General</c:formatCode>
                <c:ptCount val="4"/>
                <c:pt idx="0" formatCode="0.00">
                  <c:v>0.12</c:v>
                </c:pt>
                <c:pt idx="1">
                  <c:v>0.14000000000000001</c:v>
                </c:pt>
                <c:pt idx="2" formatCode="0.00">
                  <c:v>0.15</c:v>
                </c:pt>
                <c:pt idx="3" formatCode="0.00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35-884F-A87E-297E59986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83695"/>
        <c:axId val="14274111"/>
      </c:scatterChart>
      <c:valAx>
        <c:axId val="14283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4274111"/>
        <c:crosses val="autoZero"/>
        <c:crossBetween val="midCat"/>
      </c:valAx>
      <c:valAx>
        <c:axId val="14274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42836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9992664827144"/>
          <c:y val="5.9249145028628679E-2"/>
          <c:w val="0.76281365638232057"/>
          <c:h val="0.83307778420668666"/>
        </c:manualLayout>
      </c:layout>
      <c:scatterChart>
        <c:scatterStyle val="lineMarker"/>
        <c:varyColors val="0"/>
        <c:ser>
          <c:idx val="0"/>
          <c:order val="0"/>
          <c:tx>
            <c:v>C3 plants</c:v>
          </c:tx>
          <c:spPr>
            <a:ln w="19050">
              <a:noFill/>
            </a:ln>
          </c:spPr>
          <c:marker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'Wan2018 d13C'!$H$2:$H$310</c:f>
              <c:numCache>
                <c:formatCode>0.00</c:formatCode>
                <c:ptCount val="309"/>
                <c:pt idx="0">
                  <c:v>349.06978417266185</c:v>
                </c:pt>
                <c:pt idx="1">
                  <c:v>349.06978417266185</c:v>
                </c:pt>
                <c:pt idx="2">
                  <c:v>349.06978417266185</c:v>
                </c:pt>
                <c:pt idx="3">
                  <c:v>349.06978417266185</c:v>
                </c:pt>
                <c:pt idx="4">
                  <c:v>349.06978417266185</c:v>
                </c:pt>
                <c:pt idx="5">
                  <c:v>349.06978417266185</c:v>
                </c:pt>
                <c:pt idx="6">
                  <c:v>349.06978417266185</c:v>
                </c:pt>
                <c:pt idx="7">
                  <c:v>349.06978417266185</c:v>
                </c:pt>
                <c:pt idx="8">
                  <c:v>349.06978417266185</c:v>
                </c:pt>
                <c:pt idx="9">
                  <c:v>349.06978417266185</c:v>
                </c:pt>
                <c:pt idx="10">
                  <c:v>349.06978417266185</c:v>
                </c:pt>
                <c:pt idx="11">
                  <c:v>349.06978417266185</c:v>
                </c:pt>
                <c:pt idx="12">
                  <c:v>349.06978417266185</c:v>
                </c:pt>
                <c:pt idx="13">
                  <c:v>357.84676258992806</c:v>
                </c:pt>
                <c:pt idx="14">
                  <c:v>357.84676258992806</c:v>
                </c:pt>
                <c:pt idx="15">
                  <c:v>357.84676258992806</c:v>
                </c:pt>
                <c:pt idx="16">
                  <c:v>362.20326797385621</c:v>
                </c:pt>
                <c:pt idx="17">
                  <c:v>362.20326797385621</c:v>
                </c:pt>
                <c:pt idx="18">
                  <c:v>362.20326797385621</c:v>
                </c:pt>
                <c:pt idx="19">
                  <c:v>362.20326797385621</c:v>
                </c:pt>
                <c:pt idx="20">
                  <c:v>362.20326797385621</c:v>
                </c:pt>
                <c:pt idx="21">
                  <c:v>362.20326797385621</c:v>
                </c:pt>
                <c:pt idx="22">
                  <c:v>362.20326797385621</c:v>
                </c:pt>
                <c:pt idx="23">
                  <c:v>362.20326797385621</c:v>
                </c:pt>
                <c:pt idx="24">
                  <c:v>362.20326797385621</c:v>
                </c:pt>
                <c:pt idx="25">
                  <c:v>362.20326797385621</c:v>
                </c:pt>
                <c:pt idx="26">
                  <c:v>362.20326797385621</c:v>
                </c:pt>
                <c:pt idx="27">
                  <c:v>362.20326797385621</c:v>
                </c:pt>
                <c:pt idx="28">
                  <c:v>362.20326797385621</c:v>
                </c:pt>
                <c:pt idx="29">
                  <c:v>362.20326797385621</c:v>
                </c:pt>
                <c:pt idx="30">
                  <c:v>362.20326797385621</c:v>
                </c:pt>
                <c:pt idx="31">
                  <c:v>362.20326797385621</c:v>
                </c:pt>
                <c:pt idx="32">
                  <c:v>362.20326797385621</c:v>
                </c:pt>
                <c:pt idx="33">
                  <c:v>362.20326797385621</c:v>
                </c:pt>
                <c:pt idx="34">
                  <c:v>362.20326797385621</c:v>
                </c:pt>
                <c:pt idx="35">
                  <c:v>362.20326797385621</c:v>
                </c:pt>
                <c:pt idx="36">
                  <c:v>362.20326797385621</c:v>
                </c:pt>
                <c:pt idx="37">
                  <c:v>362.20326797385621</c:v>
                </c:pt>
                <c:pt idx="38">
                  <c:v>362.20326797385621</c:v>
                </c:pt>
                <c:pt idx="39">
                  <c:v>362.20326797385621</c:v>
                </c:pt>
                <c:pt idx="40">
                  <c:v>362.20326797385621</c:v>
                </c:pt>
                <c:pt idx="41">
                  <c:v>362.20326797385621</c:v>
                </c:pt>
                <c:pt idx="42">
                  <c:v>362.20326797385621</c:v>
                </c:pt>
                <c:pt idx="43">
                  <c:v>362.20326797385621</c:v>
                </c:pt>
                <c:pt idx="44">
                  <c:v>362.20326797385621</c:v>
                </c:pt>
                <c:pt idx="45">
                  <c:v>362.20326797385621</c:v>
                </c:pt>
                <c:pt idx="46">
                  <c:v>362.20326797385621</c:v>
                </c:pt>
                <c:pt idx="47">
                  <c:v>362.20326797385621</c:v>
                </c:pt>
                <c:pt idx="48">
                  <c:v>364.81111111111107</c:v>
                </c:pt>
                <c:pt idx="49">
                  <c:v>364.81111111111107</c:v>
                </c:pt>
                <c:pt idx="50">
                  <c:v>364.81111111111107</c:v>
                </c:pt>
                <c:pt idx="51">
                  <c:v>364.81111111111107</c:v>
                </c:pt>
                <c:pt idx="52">
                  <c:v>364.81111111111107</c:v>
                </c:pt>
                <c:pt idx="53">
                  <c:v>364.81111111111107</c:v>
                </c:pt>
                <c:pt idx="54">
                  <c:v>364.81111111111107</c:v>
                </c:pt>
                <c:pt idx="55">
                  <c:v>364.81111111111107</c:v>
                </c:pt>
                <c:pt idx="56">
                  <c:v>364.81111111111107</c:v>
                </c:pt>
                <c:pt idx="57">
                  <c:v>364.81111111111107</c:v>
                </c:pt>
                <c:pt idx="58">
                  <c:v>364.81111111111107</c:v>
                </c:pt>
                <c:pt idx="59">
                  <c:v>364.81111111111107</c:v>
                </c:pt>
                <c:pt idx="60">
                  <c:v>364.81111111111107</c:v>
                </c:pt>
                <c:pt idx="61">
                  <c:v>364.81111111111107</c:v>
                </c:pt>
                <c:pt idx="62">
                  <c:v>364.81111111111107</c:v>
                </c:pt>
                <c:pt idx="63">
                  <c:v>364.81111111111107</c:v>
                </c:pt>
                <c:pt idx="64">
                  <c:v>364.81111111111107</c:v>
                </c:pt>
                <c:pt idx="65">
                  <c:v>364.81111111111107</c:v>
                </c:pt>
                <c:pt idx="66">
                  <c:v>364.81111111111107</c:v>
                </c:pt>
                <c:pt idx="67">
                  <c:v>364.81111111111107</c:v>
                </c:pt>
                <c:pt idx="68">
                  <c:v>364.81111111111107</c:v>
                </c:pt>
                <c:pt idx="69">
                  <c:v>364.81111111111107</c:v>
                </c:pt>
                <c:pt idx="70">
                  <c:v>364.81111111111107</c:v>
                </c:pt>
                <c:pt idx="71">
                  <c:v>364.81111111111107</c:v>
                </c:pt>
                <c:pt idx="72">
                  <c:v>364.81111111111107</c:v>
                </c:pt>
                <c:pt idx="73">
                  <c:v>364.81111111111107</c:v>
                </c:pt>
                <c:pt idx="74">
                  <c:v>364.81111111111107</c:v>
                </c:pt>
                <c:pt idx="75">
                  <c:v>364.81111111111107</c:v>
                </c:pt>
                <c:pt idx="76">
                  <c:v>364.81111111111107</c:v>
                </c:pt>
                <c:pt idx="77">
                  <c:v>364.81111111111107</c:v>
                </c:pt>
                <c:pt idx="78">
                  <c:v>364.81111111111107</c:v>
                </c:pt>
                <c:pt idx="79">
                  <c:v>364.81111111111107</c:v>
                </c:pt>
                <c:pt idx="80">
                  <c:v>364.81111111111107</c:v>
                </c:pt>
                <c:pt idx="81">
                  <c:v>364.81111111111107</c:v>
                </c:pt>
                <c:pt idx="82">
                  <c:v>364.81111111111107</c:v>
                </c:pt>
                <c:pt idx="83">
                  <c:v>372.68611111111107</c:v>
                </c:pt>
                <c:pt idx="84">
                  <c:v>372.68611111111107</c:v>
                </c:pt>
                <c:pt idx="85">
                  <c:v>372.68611111111107</c:v>
                </c:pt>
                <c:pt idx="86">
                  <c:v>372.68611111111107</c:v>
                </c:pt>
                <c:pt idx="87">
                  <c:v>372.68611111111107</c:v>
                </c:pt>
                <c:pt idx="88">
                  <c:v>372.68611111111107</c:v>
                </c:pt>
                <c:pt idx="89">
                  <c:v>372.68611111111107</c:v>
                </c:pt>
                <c:pt idx="90">
                  <c:v>372.68611111111107</c:v>
                </c:pt>
                <c:pt idx="91">
                  <c:v>372.68611111111107</c:v>
                </c:pt>
                <c:pt idx="92">
                  <c:v>376.57499999999999</c:v>
                </c:pt>
                <c:pt idx="93">
                  <c:v>378.51944444444445</c:v>
                </c:pt>
                <c:pt idx="94">
                  <c:v>378.51944444444445</c:v>
                </c:pt>
                <c:pt idx="95">
                  <c:v>378.51944444444445</c:v>
                </c:pt>
                <c:pt idx="96">
                  <c:v>378.51944444444445</c:v>
                </c:pt>
                <c:pt idx="97">
                  <c:v>379.49166666666667</c:v>
                </c:pt>
                <c:pt idx="98">
                  <c:v>379.49166666666667</c:v>
                </c:pt>
                <c:pt idx="99">
                  <c:v>379.49166666666667</c:v>
                </c:pt>
                <c:pt idx="100">
                  <c:v>379.49166666666667</c:v>
                </c:pt>
                <c:pt idx="101">
                  <c:v>379.49166666666667</c:v>
                </c:pt>
                <c:pt idx="102">
                  <c:v>379.49166666666667</c:v>
                </c:pt>
                <c:pt idx="103">
                  <c:v>379.49166666666667</c:v>
                </c:pt>
                <c:pt idx="104">
                  <c:v>379.49166666666667</c:v>
                </c:pt>
                <c:pt idx="105">
                  <c:v>379.49166666666667</c:v>
                </c:pt>
                <c:pt idx="106">
                  <c:v>379.49166666666667</c:v>
                </c:pt>
                <c:pt idx="107">
                  <c:v>379.49166666666667</c:v>
                </c:pt>
                <c:pt idx="108">
                  <c:v>379.49166666666667</c:v>
                </c:pt>
                <c:pt idx="109">
                  <c:v>379.49166666666667</c:v>
                </c:pt>
                <c:pt idx="110">
                  <c:v>379.49166666666667</c:v>
                </c:pt>
                <c:pt idx="111">
                  <c:v>379.49166666666667</c:v>
                </c:pt>
                <c:pt idx="112">
                  <c:v>379.49166666666667</c:v>
                </c:pt>
                <c:pt idx="113">
                  <c:v>379.49166666666667</c:v>
                </c:pt>
                <c:pt idx="114">
                  <c:v>379.49166666666667</c:v>
                </c:pt>
                <c:pt idx="115">
                  <c:v>380.46388888888885</c:v>
                </c:pt>
                <c:pt idx="116">
                  <c:v>380.46388888888885</c:v>
                </c:pt>
                <c:pt idx="117">
                  <c:v>380.46388888888885</c:v>
                </c:pt>
                <c:pt idx="118">
                  <c:v>380.46388888888885</c:v>
                </c:pt>
                <c:pt idx="119">
                  <c:v>380.46388888888885</c:v>
                </c:pt>
                <c:pt idx="120">
                  <c:v>380.46388888888885</c:v>
                </c:pt>
                <c:pt idx="121">
                  <c:v>380.46388888888885</c:v>
                </c:pt>
                <c:pt idx="122">
                  <c:v>380.46388888888885</c:v>
                </c:pt>
                <c:pt idx="123">
                  <c:v>380.46388888888885</c:v>
                </c:pt>
                <c:pt idx="124">
                  <c:v>380.46388888888885</c:v>
                </c:pt>
                <c:pt idx="125">
                  <c:v>380.46388888888885</c:v>
                </c:pt>
                <c:pt idx="126">
                  <c:v>380.46388888888885</c:v>
                </c:pt>
                <c:pt idx="127">
                  <c:v>380.46388888888885</c:v>
                </c:pt>
                <c:pt idx="128">
                  <c:v>380.46388888888885</c:v>
                </c:pt>
                <c:pt idx="129">
                  <c:v>380.46388888888885</c:v>
                </c:pt>
                <c:pt idx="130">
                  <c:v>380.46388888888885</c:v>
                </c:pt>
                <c:pt idx="131">
                  <c:v>380.46388888888885</c:v>
                </c:pt>
                <c:pt idx="132">
                  <c:v>380.46388888888885</c:v>
                </c:pt>
                <c:pt idx="133">
                  <c:v>380.46388888888885</c:v>
                </c:pt>
                <c:pt idx="134">
                  <c:v>380.46388888888885</c:v>
                </c:pt>
                <c:pt idx="135">
                  <c:v>380.46388888888885</c:v>
                </c:pt>
                <c:pt idx="136">
                  <c:v>380.46388888888885</c:v>
                </c:pt>
                <c:pt idx="137">
                  <c:v>380.46388888888885</c:v>
                </c:pt>
                <c:pt idx="138">
                  <c:v>380.46388888888885</c:v>
                </c:pt>
                <c:pt idx="139">
                  <c:v>380.46388888888885</c:v>
                </c:pt>
                <c:pt idx="140">
                  <c:v>380.46388888888885</c:v>
                </c:pt>
                <c:pt idx="141">
                  <c:v>380.46388888888885</c:v>
                </c:pt>
                <c:pt idx="142">
                  <c:v>380.46388888888885</c:v>
                </c:pt>
                <c:pt idx="143">
                  <c:v>380.46388888888885</c:v>
                </c:pt>
                <c:pt idx="144">
                  <c:v>380.46388888888885</c:v>
                </c:pt>
                <c:pt idx="145">
                  <c:v>380.46388888888885</c:v>
                </c:pt>
                <c:pt idx="146">
                  <c:v>380.46388888888885</c:v>
                </c:pt>
                <c:pt idx="147">
                  <c:v>380.46388888888885</c:v>
                </c:pt>
                <c:pt idx="148">
                  <c:v>380.46388888888885</c:v>
                </c:pt>
                <c:pt idx="149">
                  <c:v>380.46388888888885</c:v>
                </c:pt>
                <c:pt idx="150">
                  <c:v>380.46388888888885</c:v>
                </c:pt>
                <c:pt idx="151">
                  <c:v>380.46388888888885</c:v>
                </c:pt>
                <c:pt idx="152">
                  <c:v>380.46388888888885</c:v>
                </c:pt>
                <c:pt idx="153">
                  <c:v>380.46388888888885</c:v>
                </c:pt>
                <c:pt idx="154">
                  <c:v>380.46388888888885</c:v>
                </c:pt>
                <c:pt idx="155">
                  <c:v>380.46388888888885</c:v>
                </c:pt>
                <c:pt idx="156">
                  <c:v>380.46388888888885</c:v>
                </c:pt>
                <c:pt idx="157">
                  <c:v>381.43611111111107</c:v>
                </c:pt>
                <c:pt idx="158">
                  <c:v>381.43611111111107</c:v>
                </c:pt>
                <c:pt idx="159">
                  <c:v>381.43611111111107</c:v>
                </c:pt>
                <c:pt idx="160">
                  <c:v>381.43611111111107</c:v>
                </c:pt>
                <c:pt idx="161">
                  <c:v>381.43611111111107</c:v>
                </c:pt>
                <c:pt idx="162">
                  <c:v>381.43611111111107</c:v>
                </c:pt>
                <c:pt idx="163">
                  <c:v>381.43611111111107</c:v>
                </c:pt>
                <c:pt idx="164">
                  <c:v>381.43611111111107</c:v>
                </c:pt>
                <c:pt idx="165">
                  <c:v>381.43611111111107</c:v>
                </c:pt>
                <c:pt idx="166">
                  <c:v>381.43611111111107</c:v>
                </c:pt>
                <c:pt idx="167">
                  <c:v>381.43611111111107</c:v>
                </c:pt>
                <c:pt idx="168">
                  <c:v>382.4083333333333</c:v>
                </c:pt>
                <c:pt idx="169">
                  <c:v>382.4083333333333</c:v>
                </c:pt>
                <c:pt idx="170">
                  <c:v>382.4083333333333</c:v>
                </c:pt>
                <c:pt idx="171">
                  <c:v>383.23846153846154</c:v>
                </c:pt>
                <c:pt idx="172">
                  <c:v>383.23846153846154</c:v>
                </c:pt>
                <c:pt idx="173">
                  <c:v>384.77692307692308</c:v>
                </c:pt>
                <c:pt idx="174">
                  <c:v>385.5461538461538</c:v>
                </c:pt>
                <c:pt idx="175">
                  <c:v>385.5461538461538</c:v>
                </c:pt>
                <c:pt idx="176">
                  <c:v>385.5461538461538</c:v>
                </c:pt>
                <c:pt idx="177">
                  <c:v>385.5461538461538</c:v>
                </c:pt>
                <c:pt idx="178">
                  <c:v>385.5461538461538</c:v>
                </c:pt>
                <c:pt idx="179">
                  <c:v>385.5461538461538</c:v>
                </c:pt>
                <c:pt idx="180">
                  <c:v>385.5461538461538</c:v>
                </c:pt>
                <c:pt idx="181">
                  <c:v>385.5461538461538</c:v>
                </c:pt>
                <c:pt idx="182">
                  <c:v>385.5461538461538</c:v>
                </c:pt>
                <c:pt idx="183">
                  <c:v>385.5461538461538</c:v>
                </c:pt>
                <c:pt idx="184">
                  <c:v>385.5461538461538</c:v>
                </c:pt>
                <c:pt idx="185">
                  <c:v>385.5461538461538</c:v>
                </c:pt>
                <c:pt idx="186">
                  <c:v>385.5461538461538</c:v>
                </c:pt>
                <c:pt idx="187">
                  <c:v>387.85384615384612</c:v>
                </c:pt>
                <c:pt idx="188">
                  <c:v>387.85384615384612</c:v>
                </c:pt>
                <c:pt idx="189">
                  <c:v>387.85384615384612</c:v>
                </c:pt>
                <c:pt idx="190">
                  <c:v>387.89649122807015</c:v>
                </c:pt>
                <c:pt idx="191">
                  <c:v>387.89649122807015</c:v>
                </c:pt>
                <c:pt idx="192">
                  <c:v>387.89649122807015</c:v>
                </c:pt>
                <c:pt idx="193">
                  <c:v>394.0526315789474</c:v>
                </c:pt>
                <c:pt idx="194">
                  <c:v>394.0526315789474</c:v>
                </c:pt>
                <c:pt idx="195">
                  <c:v>394.0526315789474</c:v>
                </c:pt>
                <c:pt idx="196">
                  <c:v>394.0526315789474</c:v>
                </c:pt>
                <c:pt idx="197">
                  <c:v>394.0526315789474</c:v>
                </c:pt>
                <c:pt idx="198">
                  <c:v>394.0526315789474</c:v>
                </c:pt>
                <c:pt idx="199">
                  <c:v>394.0526315789474</c:v>
                </c:pt>
                <c:pt idx="200">
                  <c:v>397.06315789473683</c:v>
                </c:pt>
                <c:pt idx="201">
                  <c:v>397.06315789473683</c:v>
                </c:pt>
                <c:pt idx="202">
                  <c:v>400.07368421052632</c:v>
                </c:pt>
                <c:pt idx="203">
                  <c:v>401.5789473684211</c:v>
                </c:pt>
                <c:pt idx="204">
                  <c:v>402.33157894736843</c:v>
                </c:pt>
                <c:pt idx="205">
                  <c:v>402.33157894736843</c:v>
                </c:pt>
                <c:pt idx="206">
                  <c:v>402.33157894736843</c:v>
                </c:pt>
                <c:pt idx="207">
                  <c:v>402.33157894736843</c:v>
                </c:pt>
                <c:pt idx="208">
                  <c:v>402.33157894736843</c:v>
                </c:pt>
                <c:pt idx="209">
                  <c:v>402.33157894736843</c:v>
                </c:pt>
                <c:pt idx="210">
                  <c:v>402.33157894736843</c:v>
                </c:pt>
                <c:pt idx="211">
                  <c:v>402.33157894736843</c:v>
                </c:pt>
                <c:pt idx="212">
                  <c:v>402.33157894736843</c:v>
                </c:pt>
                <c:pt idx="213">
                  <c:v>402.33157894736843</c:v>
                </c:pt>
                <c:pt idx="214">
                  <c:v>402.33157894736843</c:v>
                </c:pt>
                <c:pt idx="215">
                  <c:v>402.33157894736843</c:v>
                </c:pt>
                <c:pt idx="216">
                  <c:v>402.33157894736843</c:v>
                </c:pt>
                <c:pt idx="217">
                  <c:v>402.33157894736843</c:v>
                </c:pt>
                <c:pt idx="218">
                  <c:v>402.33157894736843</c:v>
                </c:pt>
                <c:pt idx="219">
                  <c:v>402.33157894736843</c:v>
                </c:pt>
                <c:pt idx="220">
                  <c:v>402.33157894736843</c:v>
                </c:pt>
                <c:pt idx="221">
                  <c:v>402.33157894736843</c:v>
                </c:pt>
                <c:pt idx="222">
                  <c:v>402.33157894736843</c:v>
                </c:pt>
                <c:pt idx="223">
                  <c:v>402.33157894736843</c:v>
                </c:pt>
                <c:pt idx="224">
                  <c:v>402.33157894736843</c:v>
                </c:pt>
                <c:pt idx="225">
                  <c:v>402.33157894736843</c:v>
                </c:pt>
                <c:pt idx="226">
                  <c:v>402.33157894736843</c:v>
                </c:pt>
                <c:pt idx="227">
                  <c:v>402.33157894736843</c:v>
                </c:pt>
                <c:pt idx="228">
                  <c:v>402.33157894736843</c:v>
                </c:pt>
                <c:pt idx="229">
                  <c:v>402.33157894736843</c:v>
                </c:pt>
                <c:pt idx="230">
                  <c:v>402.33157894736843</c:v>
                </c:pt>
                <c:pt idx="231">
                  <c:v>402.33157894736843</c:v>
                </c:pt>
                <c:pt idx="232">
                  <c:v>402.33157894736843</c:v>
                </c:pt>
                <c:pt idx="233">
                  <c:v>402.33157894736843</c:v>
                </c:pt>
                <c:pt idx="234">
                  <c:v>402.33157894736843</c:v>
                </c:pt>
                <c:pt idx="235">
                  <c:v>402.33157894736843</c:v>
                </c:pt>
                <c:pt idx="236">
                  <c:v>402.33157894736843</c:v>
                </c:pt>
                <c:pt idx="237">
                  <c:v>402.33157894736843</c:v>
                </c:pt>
                <c:pt idx="238">
                  <c:v>402.33157894736843</c:v>
                </c:pt>
                <c:pt idx="239">
                  <c:v>402.33157894736843</c:v>
                </c:pt>
                <c:pt idx="240">
                  <c:v>402.33157894736843</c:v>
                </c:pt>
                <c:pt idx="241">
                  <c:v>402.33157894736843</c:v>
                </c:pt>
                <c:pt idx="242">
                  <c:v>402.33157894736843</c:v>
                </c:pt>
                <c:pt idx="243">
                  <c:v>402.33157894736843</c:v>
                </c:pt>
                <c:pt idx="244">
                  <c:v>402.33157894736843</c:v>
                </c:pt>
                <c:pt idx="245">
                  <c:v>402.33157894736843</c:v>
                </c:pt>
                <c:pt idx="246">
                  <c:v>402.33157894736843</c:v>
                </c:pt>
                <c:pt idx="247">
                  <c:v>402.33157894736843</c:v>
                </c:pt>
                <c:pt idx="248">
                  <c:v>402.33157894736843</c:v>
                </c:pt>
                <c:pt idx="249">
                  <c:v>402.33157894736843</c:v>
                </c:pt>
                <c:pt idx="250">
                  <c:v>402.33157894736843</c:v>
                </c:pt>
                <c:pt idx="251">
                  <c:v>402.33157894736843</c:v>
                </c:pt>
                <c:pt idx="252">
                  <c:v>402.33157894736843</c:v>
                </c:pt>
                <c:pt idx="253">
                  <c:v>402.33157894736843</c:v>
                </c:pt>
                <c:pt idx="254">
                  <c:v>402.33157894736843</c:v>
                </c:pt>
                <c:pt idx="255">
                  <c:v>402.33157894736843</c:v>
                </c:pt>
                <c:pt idx="256">
                  <c:v>402.33157894736843</c:v>
                </c:pt>
                <c:pt idx="257">
                  <c:v>402.33157894736843</c:v>
                </c:pt>
                <c:pt idx="258">
                  <c:v>402.33157894736843</c:v>
                </c:pt>
                <c:pt idx="259">
                  <c:v>402.33157894736843</c:v>
                </c:pt>
                <c:pt idx="260">
                  <c:v>402.33157894736843</c:v>
                </c:pt>
                <c:pt idx="261">
                  <c:v>402.33157894736843</c:v>
                </c:pt>
                <c:pt idx="262">
                  <c:v>402.33157894736843</c:v>
                </c:pt>
                <c:pt idx="263">
                  <c:v>402.33157894736843</c:v>
                </c:pt>
                <c:pt idx="264">
                  <c:v>402.33157894736843</c:v>
                </c:pt>
                <c:pt idx="265">
                  <c:v>402.33157894736843</c:v>
                </c:pt>
                <c:pt idx="266">
                  <c:v>402.33157894736843</c:v>
                </c:pt>
                <c:pt idx="267">
                  <c:v>402.33157894736843</c:v>
                </c:pt>
                <c:pt idx="268">
                  <c:v>402.33157894736843</c:v>
                </c:pt>
                <c:pt idx="269">
                  <c:v>402.33157894736843</c:v>
                </c:pt>
                <c:pt idx="270">
                  <c:v>402.33157894736843</c:v>
                </c:pt>
                <c:pt idx="271">
                  <c:v>402.33157894736843</c:v>
                </c:pt>
                <c:pt idx="272">
                  <c:v>402.33157894736843</c:v>
                </c:pt>
                <c:pt idx="273">
                  <c:v>402.33157894736843</c:v>
                </c:pt>
                <c:pt idx="274">
                  <c:v>402.33157894736843</c:v>
                </c:pt>
                <c:pt idx="275">
                  <c:v>402.33157894736843</c:v>
                </c:pt>
                <c:pt idx="276">
                  <c:v>402.33157894736843</c:v>
                </c:pt>
                <c:pt idx="277">
                  <c:v>402.33157894736843</c:v>
                </c:pt>
                <c:pt idx="278">
                  <c:v>402.33157894736843</c:v>
                </c:pt>
                <c:pt idx="279">
                  <c:v>402.33157894736843</c:v>
                </c:pt>
                <c:pt idx="280">
                  <c:v>402.33157894736843</c:v>
                </c:pt>
                <c:pt idx="281">
                  <c:v>402.33157894736843</c:v>
                </c:pt>
                <c:pt idx="282">
                  <c:v>402.33157894736843</c:v>
                </c:pt>
                <c:pt idx="283">
                  <c:v>402.33157894736843</c:v>
                </c:pt>
                <c:pt idx="284">
                  <c:v>402.33157894736843</c:v>
                </c:pt>
                <c:pt idx="285">
                  <c:v>402.33157894736843</c:v>
                </c:pt>
                <c:pt idx="286">
                  <c:v>402.33157894736843</c:v>
                </c:pt>
                <c:pt idx="287">
                  <c:v>402.33157894736843</c:v>
                </c:pt>
                <c:pt idx="288">
                  <c:v>402.33157894736843</c:v>
                </c:pt>
                <c:pt idx="289">
                  <c:v>402.33157894736843</c:v>
                </c:pt>
                <c:pt idx="290">
                  <c:v>404.58947368421053</c:v>
                </c:pt>
                <c:pt idx="291">
                  <c:v>404.58947368421053</c:v>
                </c:pt>
                <c:pt idx="292">
                  <c:v>404.58947368421053</c:v>
                </c:pt>
                <c:pt idx="293">
                  <c:v>404.58947368421053</c:v>
                </c:pt>
                <c:pt idx="294">
                  <c:v>404.58947368421053</c:v>
                </c:pt>
                <c:pt idx="295">
                  <c:v>404.58947368421053</c:v>
                </c:pt>
                <c:pt idx="296">
                  <c:v>404.58947368421053</c:v>
                </c:pt>
                <c:pt idx="297">
                  <c:v>404.58947368421053</c:v>
                </c:pt>
                <c:pt idx="298">
                  <c:v>404.58947368421053</c:v>
                </c:pt>
                <c:pt idx="299">
                  <c:v>404.58947368421053</c:v>
                </c:pt>
                <c:pt idx="300">
                  <c:v>404.58947368421053</c:v>
                </c:pt>
                <c:pt idx="301">
                  <c:v>404.58947368421053</c:v>
                </c:pt>
                <c:pt idx="302">
                  <c:v>404.58947368421053</c:v>
                </c:pt>
                <c:pt idx="303">
                  <c:v>404.58947368421053</c:v>
                </c:pt>
                <c:pt idx="304">
                  <c:v>404.58947368421053</c:v>
                </c:pt>
                <c:pt idx="305">
                  <c:v>404.58947368421053</c:v>
                </c:pt>
                <c:pt idx="306">
                  <c:v>404.58947368421053</c:v>
                </c:pt>
                <c:pt idx="307">
                  <c:v>404.58947368421053</c:v>
                </c:pt>
                <c:pt idx="308">
                  <c:v>408.36190476190478</c:v>
                </c:pt>
              </c:numCache>
            </c:numRef>
          </c:xVal>
          <c:yVal>
            <c:numRef>
              <c:f>'Wan2018 d13C'!$I$2:$I$310</c:f>
              <c:numCache>
                <c:formatCode>0.00</c:formatCode>
                <c:ptCount val="309"/>
                <c:pt idx="0">
                  <c:v>-23.09365125174827</c:v>
                </c:pt>
                <c:pt idx="1">
                  <c:v>-22.560172696073664</c:v>
                </c:pt>
                <c:pt idx="2">
                  <c:v>-25.576810372639784</c:v>
                </c:pt>
                <c:pt idx="3">
                  <c:v>-22.986409493199972</c:v>
                </c:pt>
                <c:pt idx="4">
                  <c:v>-22.803009537999969</c:v>
                </c:pt>
                <c:pt idx="5">
                  <c:v>-22.519312732299909</c:v>
                </c:pt>
                <c:pt idx="6">
                  <c:v>-23.08</c:v>
                </c:pt>
                <c:pt idx="7">
                  <c:v>-23.285194735433038</c:v>
                </c:pt>
                <c:pt idx="8">
                  <c:v>-25.47994587068672</c:v>
                </c:pt>
                <c:pt idx="9">
                  <c:v>-22.980448756713372</c:v>
                </c:pt>
                <c:pt idx="10">
                  <c:v>-23.06375026938133</c:v>
                </c:pt>
                <c:pt idx="11">
                  <c:v>-22.821000000000002</c:v>
                </c:pt>
                <c:pt idx="12">
                  <c:v>-24.43</c:v>
                </c:pt>
                <c:pt idx="13">
                  <c:v>-23.75</c:v>
                </c:pt>
                <c:pt idx="14">
                  <c:v>-23.14</c:v>
                </c:pt>
                <c:pt idx="15">
                  <c:v>-24.99</c:v>
                </c:pt>
                <c:pt idx="16">
                  <c:v>-25.98</c:v>
                </c:pt>
                <c:pt idx="17">
                  <c:v>-22.403097599179091</c:v>
                </c:pt>
                <c:pt idx="18">
                  <c:v>-24.90651457097772</c:v>
                </c:pt>
                <c:pt idx="19">
                  <c:v>-27.1</c:v>
                </c:pt>
                <c:pt idx="20">
                  <c:v>-24.51</c:v>
                </c:pt>
                <c:pt idx="21">
                  <c:v>-24.209959857942636</c:v>
                </c:pt>
                <c:pt idx="22">
                  <c:v>-24.34</c:v>
                </c:pt>
                <c:pt idx="23">
                  <c:v>-24.61</c:v>
                </c:pt>
                <c:pt idx="24">
                  <c:v>-24.71</c:v>
                </c:pt>
                <c:pt idx="25">
                  <c:v>-27.842276824160098</c:v>
                </c:pt>
                <c:pt idx="26">
                  <c:v>-26.84</c:v>
                </c:pt>
                <c:pt idx="27">
                  <c:v>-26.35</c:v>
                </c:pt>
                <c:pt idx="28">
                  <c:v>-21.75</c:v>
                </c:pt>
                <c:pt idx="29">
                  <c:v>-27.380485803876422</c:v>
                </c:pt>
                <c:pt idx="30">
                  <c:v>-25.17</c:v>
                </c:pt>
                <c:pt idx="31">
                  <c:v>-24.32</c:v>
                </c:pt>
                <c:pt idx="32">
                  <c:v>-25.5</c:v>
                </c:pt>
                <c:pt idx="33">
                  <c:v>-24.68</c:v>
                </c:pt>
                <c:pt idx="34">
                  <c:v>-23.63</c:v>
                </c:pt>
                <c:pt idx="35">
                  <c:v>-23.72</c:v>
                </c:pt>
                <c:pt idx="36">
                  <c:v>-24.03</c:v>
                </c:pt>
                <c:pt idx="37">
                  <c:v>-24.036865232808964</c:v>
                </c:pt>
                <c:pt idx="38">
                  <c:v>-23.93</c:v>
                </c:pt>
                <c:pt idx="39">
                  <c:v>-23.77</c:v>
                </c:pt>
                <c:pt idx="40">
                  <c:v>-25.120151770657674</c:v>
                </c:pt>
                <c:pt idx="41">
                  <c:v>-25.6</c:v>
                </c:pt>
                <c:pt idx="42">
                  <c:v>-23.21</c:v>
                </c:pt>
                <c:pt idx="43">
                  <c:v>-24.14</c:v>
                </c:pt>
                <c:pt idx="44">
                  <c:v>-26.12</c:v>
                </c:pt>
                <c:pt idx="45">
                  <c:v>-24.25</c:v>
                </c:pt>
                <c:pt idx="46">
                  <c:v>-25.98</c:v>
                </c:pt>
                <c:pt idx="47">
                  <c:v>-29.402267564974181</c:v>
                </c:pt>
                <c:pt idx="48">
                  <c:v>-26.360844838272669</c:v>
                </c:pt>
                <c:pt idx="49">
                  <c:v>-25.523442206799814</c:v>
                </c:pt>
                <c:pt idx="50">
                  <c:v>-29.176193331384184</c:v>
                </c:pt>
                <c:pt idx="51">
                  <c:v>-25.620501757389889</c:v>
                </c:pt>
                <c:pt idx="52">
                  <c:v>-25.83</c:v>
                </c:pt>
                <c:pt idx="53">
                  <c:v>-25.21</c:v>
                </c:pt>
                <c:pt idx="54">
                  <c:v>-25.16</c:v>
                </c:pt>
                <c:pt idx="55">
                  <c:v>-25.40050590219224</c:v>
                </c:pt>
                <c:pt idx="56">
                  <c:v>-25.78</c:v>
                </c:pt>
                <c:pt idx="57">
                  <c:v>-25.915555879391036</c:v>
                </c:pt>
                <c:pt idx="58">
                  <c:v>-26.1</c:v>
                </c:pt>
                <c:pt idx="59">
                  <c:v>-25.25</c:v>
                </c:pt>
                <c:pt idx="60">
                  <c:v>-25.556865543754839</c:v>
                </c:pt>
                <c:pt idx="61">
                  <c:v>-25.58</c:v>
                </c:pt>
                <c:pt idx="62">
                  <c:v>-25.399809507385726</c:v>
                </c:pt>
                <c:pt idx="63">
                  <c:v>-25.42</c:v>
                </c:pt>
                <c:pt idx="64">
                  <c:v>-26.013000000000002</c:v>
                </c:pt>
                <c:pt idx="65">
                  <c:v>-25.27</c:v>
                </c:pt>
                <c:pt idx="66">
                  <c:v>-25.39</c:v>
                </c:pt>
                <c:pt idx="67">
                  <c:v>-27.010701218499889</c:v>
                </c:pt>
                <c:pt idx="68">
                  <c:v>-25.783258809999893</c:v>
                </c:pt>
                <c:pt idx="69">
                  <c:v>-25.028000000000002</c:v>
                </c:pt>
                <c:pt idx="70">
                  <c:v>-25.4</c:v>
                </c:pt>
                <c:pt idx="71">
                  <c:v>-24.978920741989882</c:v>
                </c:pt>
                <c:pt idx="72">
                  <c:v>-24.47</c:v>
                </c:pt>
                <c:pt idx="73">
                  <c:v>-25.55</c:v>
                </c:pt>
                <c:pt idx="74">
                  <c:v>-25.511172006745365</c:v>
                </c:pt>
                <c:pt idx="75">
                  <c:v>-25.284569983136592</c:v>
                </c:pt>
                <c:pt idx="76">
                  <c:v>-24.54</c:v>
                </c:pt>
                <c:pt idx="77">
                  <c:v>-24.6</c:v>
                </c:pt>
                <c:pt idx="78">
                  <c:v>-25.446880269814507</c:v>
                </c:pt>
                <c:pt idx="79">
                  <c:v>-25.284640181799887</c:v>
                </c:pt>
                <c:pt idx="80">
                  <c:v>-24.92</c:v>
                </c:pt>
                <c:pt idx="81">
                  <c:v>-25.19</c:v>
                </c:pt>
                <c:pt idx="82">
                  <c:v>-24.388664235635474</c:v>
                </c:pt>
                <c:pt idx="83">
                  <c:v>-25.333517165276703</c:v>
                </c:pt>
                <c:pt idx="84">
                  <c:v>-25.712705370098206</c:v>
                </c:pt>
                <c:pt idx="85">
                  <c:v>-27.901491485585552</c:v>
                </c:pt>
                <c:pt idx="86">
                  <c:v>-25.290352105798888</c:v>
                </c:pt>
                <c:pt idx="87">
                  <c:v>-28.725506899037896</c:v>
                </c:pt>
                <c:pt idx="88">
                  <c:v>-23.166169969245743</c:v>
                </c:pt>
                <c:pt idx="89">
                  <c:v>-26.431025696953952</c:v>
                </c:pt>
                <c:pt idx="90">
                  <c:v>-26.404745518744789</c:v>
                </c:pt>
                <c:pt idx="91">
                  <c:v>-28.502688208744985</c:v>
                </c:pt>
                <c:pt idx="92">
                  <c:v>-27.491594269257689</c:v>
                </c:pt>
                <c:pt idx="93">
                  <c:v>-26.148000000000003</c:v>
                </c:pt>
                <c:pt idx="94">
                  <c:v>-26.026000000000003</c:v>
                </c:pt>
                <c:pt idx="95">
                  <c:v>-25.68</c:v>
                </c:pt>
                <c:pt idx="96">
                  <c:v>-26.37</c:v>
                </c:pt>
                <c:pt idx="97">
                  <c:v>-25.856376158074113</c:v>
                </c:pt>
                <c:pt idx="98">
                  <c:v>-27.624913753972464</c:v>
                </c:pt>
                <c:pt idx="99">
                  <c:v>-26.702288668960819</c:v>
                </c:pt>
                <c:pt idx="100">
                  <c:v>-25.65</c:v>
                </c:pt>
                <c:pt idx="101">
                  <c:v>-25.63</c:v>
                </c:pt>
                <c:pt idx="102">
                  <c:v>-25.69</c:v>
                </c:pt>
                <c:pt idx="103">
                  <c:v>-26.36</c:v>
                </c:pt>
                <c:pt idx="104">
                  <c:v>-25.77</c:v>
                </c:pt>
                <c:pt idx="105">
                  <c:v>-28.318675450461001</c:v>
                </c:pt>
                <c:pt idx="106">
                  <c:v>-28.040722656618982</c:v>
                </c:pt>
                <c:pt idx="107">
                  <c:v>-28.555579906792559</c:v>
                </c:pt>
                <c:pt idx="108">
                  <c:v>-26.669708296135628</c:v>
                </c:pt>
                <c:pt idx="109">
                  <c:v>-28.434510657375426</c:v>
                </c:pt>
                <c:pt idx="110">
                  <c:v>-27.359211438437342</c:v>
                </c:pt>
                <c:pt idx="111">
                  <c:v>-28.31</c:v>
                </c:pt>
                <c:pt idx="112">
                  <c:v>-28.643575463618618</c:v>
                </c:pt>
                <c:pt idx="113">
                  <c:v>-28.381543856221811</c:v>
                </c:pt>
                <c:pt idx="114">
                  <c:v>-27.935472941679564</c:v>
                </c:pt>
                <c:pt idx="115">
                  <c:v>-25.92</c:v>
                </c:pt>
                <c:pt idx="116">
                  <c:v>-25.93908094435076</c:v>
                </c:pt>
                <c:pt idx="117">
                  <c:v>-26.209949409780776</c:v>
                </c:pt>
                <c:pt idx="118">
                  <c:v>-25.961214165261385</c:v>
                </c:pt>
                <c:pt idx="119">
                  <c:v>-26.9</c:v>
                </c:pt>
                <c:pt idx="120">
                  <c:v>-25.81</c:v>
                </c:pt>
                <c:pt idx="121">
                  <c:v>-25.6</c:v>
                </c:pt>
                <c:pt idx="122">
                  <c:v>-25.58</c:v>
                </c:pt>
                <c:pt idx="123">
                  <c:v>-26.575836192914153</c:v>
                </c:pt>
                <c:pt idx="124">
                  <c:v>-26.507000000000001</c:v>
                </c:pt>
                <c:pt idx="125">
                  <c:v>-26.525492799122162</c:v>
                </c:pt>
                <c:pt idx="126">
                  <c:v>-27.133499647382791</c:v>
                </c:pt>
                <c:pt idx="127">
                  <c:v>-22.295000000000002</c:v>
                </c:pt>
                <c:pt idx="128">
                  <c:v>-25.104158108805905</c:v>
                </c:pt>
                <c:pt idx="129">
                  <c:v>-26.54</c:v>
                </c:pt>
                <c:pt idx="130">
                  <c:v>-26.32</c:v>
                </c:pt>
                <c:pt idx="131">
                  <c:v>-27.512397284633607</c:v>
                </c:pt>
                <c:pt idx="132">
                  <c:v>-26.090652629869624</c:v>
                </c:pt>
                <c:pt idx="133">
                  <c:v>-27.023723347568875</c:v>
                </c:pt>
                <c:pt idx="134">
                  <c:v>-24.94</c:v>
                </c:pt>
                <c:pt idx="135">
                  <c:v>-24.94</c:v>
                </c:pt>
                <c:pt idx="136">
                  <c:v>-27.88</c:v>
                </c:pt>
                <c:pt idx="137">
                  <c:v>-27.85</c:v>
                </c:pt>
                <c:pt idx="138">
                  <c:v>-26.32</c:v>
                </c:pt>
                <c:pt idx="139">
                  <c:v>-26.27</c:v>
                </c:pt>
                <c:pt idx="140">
                  <c:v>-24.8</c:v>
                </c:pt>
                <c:pt idx="141">
                  <c:v>-25.01</c:v>
                </c:pt>
                <c:pt idx="142">
                  <c:v>-25.76</c:v>
                </c:pt>
                <c:pt idx="143">
                  <c:v>-25.88</c:v>
                </c:pt>
                <c:pt idx="144">
                  <c:v>-25.43</c:v>
                </c:pt>
                <c:pt idx="145">
                  <c:v>-25.4</c:v>
                </c:pt>
                <c:pt idx="146">
                  <c:v>-26.45</c:v>
                </c:pt>
                <c:pt idx="147">
                  <c:v>-25.56</c:v>
                </c:pt>
                <c:pt idx="148">
                  <c:v>-26.386011879579087</c:v>
                </c:pt>
                <c:pt idx="149">
                  <c:v>-27.353591411876778</c:v>
                </c:pt>
                <c:pt idx="150">
                  <c:v>-28.099494126846821</c:v>
                </c:pt>
                <c:pt idx="151">
                  <c:v>-28.08942350119321</c:v>
                </c:pt>
                <c:pt idx="152">
                  <c:v>-27.189826629162212</c:v>
                </c:pt>
                <c:pt idx="153">
                  <c:v>-25.367386640342716</c:v>
                </c:pt>
                <c:pt idx="154">
                  <c:v>-29.282343000747915</c:v>
                </c:pt>
                <c:pt idx="155">
                  <c:v>-25.502780667565958</c:v>
                </c:pt>
                <c:pt idx="156">
                  <c:v>-25.702724151891516</c:v>
                </c:pt>
                <c:pt idx="157">
                  <c:v>-26.29</c:v>
                </c:pt>
                <c:pt idx="158">
                  <c:v>-26.38</c:v>
                </c:pt>
                <c:pt idx="159">
                  <c:v>-24.9</c:v>
                </c:pt>
                <c:pt idx="160">
                  <c:v>-25.57</c:v>
                </c:pt>
                <c:pt idx="161">
                  <c:v>-25.908999999999999</c:v>
                </c:pt>
                <c:pt idx="162">
                  <c:v>-25.57</c:v>
                </c:pt>
                <c:pt idx="163">
                  <c:v>-26.32</c:v>
                </c:pt>
                <c:pt idx="164">
                  <c:v>-26.58</c:v>
                </c:pt>
                <c:pt idx="165">
                  <c:v>-26.614492080060472</c:v>
                </c:pt>
                <c:pt idx="166">
                  <c:v>-26.467197142227747</c:v>
                </c:pt>
                <c:pt idx="167">
                  <c:v>-27.528346720360787</c:v>
                </c:pt>
                <c:pt idx="168">
                  <c:v>-23.986000000000001</c:v>
                </c:pt>
                <c:pt idx="169">
                  <c:v>-24.54</c:v>
                </c:pt>
                <c:pt idx="170">
                  <c:v>-23.926000000000002</c:v>
                </c:pt>
                <c:pt idx="171">
                  <c:v>-23.725000000000001</c:v>
                </c:pt>
                <c:pt idx="172">
                  <c:v>-20.82</c:v>
                </c:pt>
                <c:pt idx="173">
                  <c:v>-23.306709320055347</c:v>
                </c:pt>
                <c:pt idx="174">
                  <c:v>-23.756</c:v>
                </c:pt>
                <c:pt idx="175">
                  <c:v>-20.810000000000002</c:v>
                </c:pt>
                <c:pt idx="176">
                  <c:v>-22.849000000000004</c:v>
                </c:pt>
                <c:pt idx="177">
                  <c:v>-20.337617431899844</c:v>
                </c:pt>
                <c:pt idx="178">
                  <c:v>-22.169706567699905</c:v>
                </c:pt>
                <c:pt idx="179">
                  <c:v>-21.918486837399882</c:v>
                </c:pt>
                <c:pt idx="180">
                  <c:v>-21.075993293199872</c:v>
                </c:pt>
                <c:pt idx="181">
                  <c:v>-20.745491290599944</c:v>
                </c:pt>
                <c:pt idx="182">
                  <c:v>-22.72</c:v>
                </c:pt>
                <c:pt idx="183">
                  <c:v>-22.65</c:v>
                </c:pt>
                <c:pt idx="184">
                  <c:v>-21.8</c:v>
                </c:pt>
                <c:pt idx="185">
                  <c:v>-22.677772764322185</c:v>
                </c:pt>
                <c:pt idx="186">
                  <c:v>-23.346625116162841</c:v>
                </c:pt>
                <c:pt idx="187">
                  <c:v>-24.504001102850907</c:v>
                </c:pt>
                <c:pt idx="188">
                  <c:v>-25.322307703533056</c:v>
                </c:pt>
                <c:pt idx="189">
                  <c:v>-23.322788683835711</c:v>
                </c:pt>
                <c:pt idx="190">
                  <c:v>-23.043774031889257</c:v>
                </c:pt>
                <c:pt idx="191">
                  <c:v>-21.577012721617052</c:v>
                </c:pt>
                <c:pt idx="192">
                  <c:v>-22.406129739263747</c:v>
                </c:pt>
                <c:pt idx="193">
                  <c:v>-23.95</c:v>
                </c:pt>
                <c:pt idx="194">
                  <c:v>-23.41</c:v>
                </c:pt>
                <c:pt idx="195">
                  <c:v>-23.45</c:v>
                </c:pt>
                <c:pt idx="196">
                  <c:v>-25.46193995647036</c:v>
                </c:pt>
                <c:pt idx="197">
                  <c:v>-24.549578545460804</c:v>
                </c:pt>
                <c:pt idx="198">
                  <c:v>-24.414999999999999</c:v>
                </c:pt>
                <c:pt idx="199">
                  <c:v>-23.305133238003009</c:v>
                </c:pt>
                <c:pt idx="200">
                  <c:v>-24.67</c:v>
                </c:pt>
                <c:pt idx="201">
                  <c:v>-24.342963062127069</c:v>
                </c:pt>
                <c:pt idx="202">
                  <c:v>-26.273065275634735</c:v>
                </c:pt>
                <c:pt idx="203">
                  <c:v>-25.484208402431364</c:v>
                </c:pt>
                <c:pt idx="204">
                  <c:v>-24.926000000000002</c:v>
                </c:pt>
                <c:pt idx="205">
                  <c:v>-25.27</c:v>
                </c:pt>
                <c:pt idx="206">
                  <c:v>-25.73</c:v>
                </c:pt>
                <c:pt idx="207">
                  <c:v>-25.255492365044461</c:v>
                </c:pt>
                <c:pt idx="208">
                  <c:v>-25.42</c:v>
                </c:pt>
                <c:pt idx="209">
                  <c:v>-25.301586872504686</c:v>
                </c:pt>
                <c:pt idx="210">
                  <c:v>-27.286212910207496</c:v>
                </c:pt>
                <c:pt idx="211">
                  <c:v>-26.132546584194415</c:v>
                </c:pt>
                <c:pt idx="212">
                  <c:v>-27.448096285054362</c:v>
                </c:pt>
                <c:pt idx="213">
                  <c:v>-26.942214423239534</c:v>
                </c:pt>
                <c:pt idx="214">
                  <c:v>-22.060036551695248</c:v>
                </c:pt>
                <c:pt idx="215">
                  <c:v>-28.02</c:v>
                </c:pt>
                <c:pt idx="216">
                  <c:v>-27.689186403360281</c:v>
                </c:pt>
                <c:pt idx="217">
                  <c:v>-24.7</c:v>
                </c:pt>
                <c:pt idx="218">
                  <c:v>-24.699365933037939</c:v>
                </c:pt>
                <c:pt idx="219">
                  <c:v>-25.169879107291649</c:v>
                </c:pt>
                <c:pt idx="220">
                  <c:v>-23.86</c:v>
                </c:pt>
                <c:pt idx="221">
                  <c:v>-23.93888305315761</c:v>
                </c:pt>
                <c:pt idx="222">
                  <c:v>-21.53</c:v>
                </c:pt>
                <c:pt idx="223">
                  <c:v>-21.86</c:v>
                </c:pt>
                <c:pt idx="224">
                  <c:v>-24.643760539629007</c:v>
                </c:pt>
                <c:pt idx="225">
                  <c:v>-24.946247892074201</c:v>
                </c:pt>
                <c:pt idx="226">
                  <c:v>-27.49</c:v>
                </c:pt>
                <c:pt idx="227">
                  <c:v>-27.339797639123105</c:v>
                </c:pt>
                <c:pt idx="228">
                  <c:v>-26.693718381112987</c:v>
                </c:pt>
                <c:pt idx="229">
                  <c:v>-27.73</c:v>
                </c:pt>
                <c:pt idx="230">
                  <c:v>-26.02</c:v>
                </c:pt>
                <c:pt idx="231">
                  <c:v>-26.16</c:v>
                </c:pt>
                <c:pt idx="232">
                  <c:v>-25.76</c:v>
                </c:pt>
                <c:pt idx="233">
                  <c:v>-26.02</c:v>
                </c:pt>
                <c:pt idx="234">
                  <c:v>-27.92</c:v>
                </c:pt>
                <c:pt idx="235">
                  <c:v>-28.459053867957778</c:v>
                </c:pt>
                <c:pt idx="236">
                  <c:v>-25.009</c:v>
                </c:pt>
                <c:pt idx="237">
                  <c:v>-26.604131534569984</c:v>
                </c:pt>
                <c:pt idx="238">
                  <c:v>-25.73</c:v>
                </c:pt>
                <c:pt idx="239">
                  <c:v>-25.61</c:v>
                </c:pt>
                <c:pt idx="240">
                  <c:v>-25.5</c:v>
                </c:pt>
                <c:pt idx="241">
                  <c:v>-24.8</c:v>
                </c:pt>
                <c:pt idx="242">
                  <c:v>-25.3</c:v>
                </c:pt>
                <c:pt idx="243">
                  <c:v>-26.25417640329988</c:v>
                </c:pt>
                <c:pt idx="244">
                  <c:v>-26.138596223200011</c:v>
                </c:pt>
                <c:pt idx="245">
                  <c:v>-24.676000000000002</c:v>
                </c:pt>
                <c:pt idx="246">
                  <c:v>-26.389000000000003</c:v>
                </c:pt>
                <c:pt idx="247">
                  <c:v>-27.8</c:v>
                </c:pt>
                <c:pt idx="248">
                  <c:v>-29.155775716694773</c:v>
                </c:pt>
                <c:pt idx="249">
                  <c:v>-25.7</c:v>
                </c:pt>
                <c:pt idx="250">
                  <c:v>-27.5</c:v>
                </c:pt>
                <c:pt idx="251">
                  <c:v>-27.483529227999952</c:v>
                </c:pt>
                <c:pt idx="252">
                  <c:v>-29.488511029899882</c:v>
                </c:pt>
                <c:pt idx="253">
                  <c:v>-30.507718072599914</c:v>
                </c:pt>
                <c:pt idx="254">
                  <c:v>-28.49</c:v>
                </c:pt>
                <c:pt idx="255">
                  <c:v>-29.13</c:v>
                </c:pt>
                <c:pt idx="256">
                  <c:v>-26.89</c:v>
                </c:pt>
                <c:pt idx="257">
                  <c:v>-28.14</c:v>
                </c:pt>
                <c:pt idx="258">
                  <c:v>-26.246000000000002</c:v>
                </c:pt>
                <c:pt idx="259">
                  <c:v>-24.031000000000002</c:v>
                </c:pt>
                <c:pt idx="260">
                  <c:v>-26.609000000000002</c:v>
                </c:pt>
                <c:pt idx="261">
                  <c:v>-26.157000000000004</c:v>
                </c:pt>
                <c:pt idx="262">
                  <c:v>-25.776000000000003</c:v>
                </c:pt>
                <c:pt idx="263">
                  <c:v>-26.11</c:v>
                </c:pt>
                <c:pt idx="264">
                  <c:v>-23.570826306913997</c:v>
                </c:pt>
                <c:pt idx="265">
                  <c:v>-23.86</c:v>
                </c:pt>
                <c:pt idx="266">
                  <c:v>-23.927065767284994</c:v>
                </c:pt>
                <c:pt idx="267">
                  <c:v>-23.53</c:v>
                </c:pt>
                <c:pt idx="268">
                  <c:v>-24.92</c:v>
                </c:pt>
                <c:pt idx="269">
                  <c:v>-24.27</c:v>
                </c:pt>
                <c:pt idx="270">
                  <c:v>-23.742000000000001</c:v>
                </c:pt>
                <c:pt idx="271">
                  <c:v>-28.76</c:v>
                </c:pt>
                <c:pt idx="272">
                  <c:v>-28.849072512647552</c:v>
                </c:pt>
                <c:pt idx="273">
                  <c:v>-27.53</c:v>
                </c:pt>
                <c:pt idx="274">
                  <c:v>-27.6</c:v>
                </c:pt>
                <c:pt idx="275">
                  <c:v>-25.911964518343439</c:v>
                </c:pt>
                <c:pt idx="276">
                  <c:v>-25.709129899532627</c:v>
                </c:pt>
                <c:pt idx="277">
                  <c:v>-26.172006745362562</c:v>
                </c:pt>
                <c:pt idx="278">
                  <c:v>-24.77339797639123</c:v>
                </c:pt>
                <c:pt idx="279">
                  <c:v>-26.463954468802697</c:v>
                </c:pt>
                <c:pt idx="280">
                  <c:v>-26.43</c:v>
                </c:pt>
                <c:pt idx="281">
                  <c:v>-26.7</c:v>
                </c:pt>
                <c:pt idx="282">
                  <c:v>-25.541963227269434</c:v>
                </c:pt>
                <c:pt idx="283">
                  <c:v>-25.875635299926671</c:v>
                </c:pt>
                <c:pt idx="284">
                  <c:v>-24.236776896099855</c:v>
                </c:pt>
                <c:pt idx="285">
                  <c:v>-23.644547874099885</c:v>
                </c:pt>
                <c:pt idx="286">
                  <c:v>-26.13</c:v>
                </c:pt>
                <c:pt idx="287">
                  <c:v>-26.31</c:v>
                </c:pt>
                <c:pt idx="288">
                  <c:v>-25.15</c:v>
                </c:pt>
                <c:pt idx="289">
                  <c:v>-25.128786618103049</c:v>
                </c:pt>
                <c:pt idx="290">
                  <c:v>-25.539000000000001</c:v>
                </c:pt>
                <c:pt idx="291">
                  <c:v>-26.703000000000003</c:v>
                </c:pt>
                <c:pt idx="292">
                  <c:v>-25.79</c:v>
                </c:pt>
                <c:pt idx="293">
                  <c:v>-25.33</c:v>
                </c:pt>
                <c:pt idx="294">
                  <c:v>-24.22</c:v>
                </c:pt>
                <c:pt idx="295">
                  <c:v>-24.42</c:v>
                </c:pt>
                <c:pt idx="296">
                  <c:v>-26.51</c:v>
                </c:pt>
                <c:pt idx="297">
                  <c:v>-26.46</c:v>
                </c:pt>
                <c:pt idx="298">
                  <c:v>-25</c:v>
                </c:pt>
                <c:pt idx="299">
                  <c:v>-25.16</c:v>
                </c:pt>
                <c:pt idx="300">
                  <c:v>-26.3</c:v>
                </c:pt>
                <c:pt idx="301">
                  <c:v>-26.199029542283483</c:v>
                </c:pt>
                <c:pt idx="302">
                  <c:v>-24.82</c:v>
                </c:pt>
                <c:pt idx="303">
                  <c:v>-25.137479710119692</c:v>
                </c:pt>
                <c:pt idx="304">
                  <c:v>-28.54</c:v>
                </c:pt>
                <c:pt idx="305">
                  <c:v>-28.31</c:v>
                </c:pt>
                <c:pt idx="306">
                  <c:v>-26.51</c:v>
                </c:pt>
                <c:pt idx="307">
                  <c:v>-26.23</c:v>
                </c:pt>
                <c:pt idx="308">
                  <c:v>-26.027844471920616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63C-5148-8580-BE91BAF48AAF}"/>
            </c:ext>
          </c:extLst>
        </c:ser>
        <c:ser>
          <c:idx val="2"/>
          <c:order val="2"/>
          <c:tx>
            <c:v>Lycophytes</c:v>
          </c:tx>
          <c:spPr>
            <a:ln w="25400">
              <a:noFill/>
            </a:ln>
          </c:spPr>
          <c:marker>
            <c:symbol val="circle"/>
            <c:size val="1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marker>
          <c:dPt>
            <c:idx val="14"/>
            <c:marker>
              <c:spPr>
                <a:noFill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868-A341-9889-D1B2DCB5D8A0}"/>
              </c:ext>
            </c:extLst>
          </c:dPt>
          <c:xVal>
            <c:numRef>
              <c:f>'All data'!$I$3:$I$121</c:f>
              <c:numCache>
                <c:formatCode>0.00</c:formatCode>
                <c:ptCount val="119"/>
                <c:pt idx="0">
                  <c:v>380.46388888888885</c:v>
                </c:pt>
                <c:pt idx="1">
                  <c:v>380.46388888888885</c:v>
                </c:pt>
                <c:pt idx="3">
                  <c:v>382.4083333333333</c:v>
                </c:pt>
                <c:pt idx="4">
                  <c:v>382.4083333333333</c:v>
                </c:pt>
                <c:pt idx="5">
                  <c:v>382.4083333333333</c:v>
                </c:pt>
                <c:pt idx="7">
                  <c:v>387.85384615384612</c:v>
                </c:pt>
                <c:pt idx="8">
                  <c:v>387.85384615384612</c:v>
                </c:pt>
                <c:pt idx="9">
                  <c:v>387.85384615384612</c:v>
                </c:pt>
                <c:pt idx="11">
                  <c:v>387.85384615384612</c:v>
                </c:pt>
                <c:pt idx="12">
                  <c:v>387.85384615384612</c:v>
                </c:pt>
                <c:pt idx="14">
                  <c:v>394.0526315789474</c:v>
                </c:pt>
                <c:pt idx="15">
                  <c:v>394.0526315789474</c:v>
                </c:pt>
                <c:pt idx="16">
                  <c:v>394.0526315789474</c:v>
                </c:pt>
                <c:pt idx="17">
                  <c:v>394.0526315789474</c:v>
                </c:pt>
                <c:pt idx="18">
                  <c:v>394.0526315789474</c:v>
                </c:pt>
                <c:pt idx="20">
                  <c:v>401.5789473684211</c:v>
                </c:pt>
                <c:pt idx="21">
                  <c:v>401.5789473684211</c:v>
                </c:pt>
                <c:pt idx="23">
                  <c:v>402.33157894736843</c:v>
                </c:pt>
                <c:pt idx="24">
                  <c:v>402.33157894736843</c:v>
                </c:pt>
                <c:pt idx="25">
                  <c:v>402.33157894736843</c:v>
                </c:pt>
                <c:pt idx="26">
                  <c:v>402.33157894736843</c:v>
                </c:pt>
                <c:pt idx="27">
                  <c:v>402.33157894736843</c:v>
                </c:pt>
                <c:pt idx="28">
                  <c:v>402.33157894736843</c:v>
                </c:pt>
                <c:pt idx="29">
                  <c:v>402.33157894736843</c:v>
                </c:pt>
                <c:pt idx="30">
                  <c:v>402.33157894736843</c:v>
                </c:pt>
                <c:pt idx="31">
                  <c:v>402.33157894736843</c:v>
                </c:pt>
                <c:pt idx="32">
                  <c:v>402.33157894736843</c:v>
                </c:pt>
                <c:pt idx="33">
                  <c:v>402.33157894736843</c:v>
                </c:pt>
                <c:pt idx="34">
                  <c:v>402.33157894736843</c:v>
                </c:pt>
                <c:pt idx="35">
                  <c:v>402.33157894736843</c:v>
                </c:pt>
                <c:pt idx="36">
                  <c:v>402.33157894736843</c:v>
                </c:pt>
                <c:pt idx="37">
                  <c:v>402.33157894736843</c:v>
                </c:pt>
                <c:pt idx="38">
                  <c:v>402.33157894736843</c:v>
                </c:pt>
                <c:pt idx="39">
                  <c:v>402.33157894736843</c:v>
                </c:pt>
                <c:pt idx="40">
                  <c:v>402.33157894736843</c:v>
                </c:pt>
                <c:pt idx="41">
                  <c:v>402.33157894736843</c:v>
                </c:pt>
                <c:pt idx="42">
                  <c:v>402.33157894736843</c:v>
                </c:pt>
                <c:pt idx="44">
                  <c:v>402.33157894736843</c:v>
                </c:pt>
                <c:pt idx="45">
                  <c:v>402.33157894736843</c:v>
                </c:pt>
                <c:pt idx="46">
                  <c:v>402.33157894736843</c:v>
                </c:pt>
                <c:pt idx="47">
                  <c:v>402.33157894736843</c:v>
                </c:pt>
                <c:pt idx="48">
                  <c:v>402.33157894736843</c:v>
                </c:pt>
                <c:pt idx="49">
                  <c:v>402.33157894736843</c:v>
                </c:pt>
                <c:pt idx="50">
                  <c:v>402.33157894736843</c:v>
                </c:pt>
                <c:pt idx="51">
                  <c:v>402.33157894736843</c:v>
                </c:pt>
                <c:pt idx="52">
                  <c:v>402.33157894736843</c:v>
                </c:pt>
                <c:pt idx="53">
                  <c:v>402.33157894736843</c:v>
                </c:pt>
                <c:pt idx="54">
                  <c:v>402.33157894736843</c:v>
                </c:pt>
                <c:pt idx="55">
                  <c:v>402.33157894736843</c:v>
                </c:pt>
                <c:pt idx="56">
                  <c:v>402.33157894736843</c:v>
                </c:pt>
                <c:pt idx="57">
                  <c:v>402.33157894736843</c:v>
                </c:pt>
                <c:pt idx="58">
                  <c:v>402.33157894736843</c:v>
                </c:pt>
                <c:pt idx="59">
                  <c:v>402.33157894736843</c:v>
                </c:pt>
                <c:pt idx="60">
                  <c:v>402.33157894736843</c:v>
                </c:pt>
                <c:pt idx="61">
                  <c:v>402.33157894736843</c:v>
                </c:pt>
                <c:pt idx="62">
                  <c:v>402.33157894736843</c:v>
                </c:pt>
                <c:pt idx="63">
                  <c:v>402.33157894736843</c:v>
                </c:pt>
                <c:pt idx="64">
                  <c:v>402.33157894736843</c:v>
                </c:pt>
                <c:pt idx="65">
                  <c:v>402.33157894736843</c:v>
                </c:pt>
                <c:pt idx="66">
                  <c:v>402.33157894736843</c:v>
                </c:pt>
                <c:pt idx="69">
                  <c:v>404.58947368421053</c:v>
                </c:pt>
                <c:pt idx="70">
                  <c:v>404.58947368421053</c:v>
                </c:pt>
                <c:pt idx="71">
                  <c:v>404.58947368421053</c:v>
                </c:pt>
                <c:pt idx="72">
                  <c:v>404.58947368421053</c:v>
                </c:pt>
                <c:pt idx="73">
                  <c:v>404.58947368421053</c:v>
                </c:pt>
                <c:pt idx="74">
                  <c:v>404.58947368421053</c:v>
                </c:pt>
                <c:pt idx="75">
                  <c:v>404.58947368421053</c:v>
                </c:pt>
                <c:pt idx="76">
                  <c:v>404.58947368421053</c:v>
                </c:pt>
                <c:pt idx="77">
                  <c:v>404.58947368421053</c:v>
                </c:pt>
                <c:pt idx="78">
                  <c:v>404.58947368421053</c:v>
                </c:pt>
                <c:pt idx="79">
                  <c:v>404.58947368421053</c:v>
                </c:pt>
                <c:pt idx="80">
                  <c:v>404.58947368421053</c:v>
                </c:pt>
                <c:pt idx="82">
                  <c:v>404.58947368421053</c:v>
                </c:pt>
                <c:pt idx="83">
                  <c:v>404.58947368421053</c:v>
                </c:pt>
                <c:pt idx="84">
                  <c:v>404.58947368421053</c:v>
                </c:pt>
                <c:pt idx="85">
                  <c:v>404.58947368421053</c:v>
                </c:pt>
                <c:pt idx="86">
                  <c:v>404.58947368421053</c:v>
                </c:pt>
                <c:pt idx="88">
                  <c:v>408.36190476190478</c:v>
                </c:pt>
                <c:pt idx="89">
                  <c:v>408.36190476190478</c:v>
                </c:pt>
                <c:pt idx="94" formatCode="General">
                  <c:v>409.1</c:v>
                </c:pt>
                <c:pt idx="95" formatCode="General">
                  <c:v>409.1</c:v>
                </c:pt>
                <c:pt idx="96" formatCode="General">
                  <c:v>409.1</c:v>
                </c:pt>
                <c:pt idx="97" formatCode="General">
                  <c:v>409.1</c:v>
                </c:pt>
                <c:pt idx="98" formatCode="General">
                  <c:v>409.1</c:v>
                </c:pt>
                <c:pt idx="99" formatCode="General">
                  <c:v>409.1</c:v>
                </c:pt>
                <c:pt idx="100" formatCode="General">
                  <c:v>409.1</c:v>
                </c:pt>
                <c:pt idx="101" formatCode="General">
                  <c:v>409.1</c:v>
                </c:pt>
                <c:pt idx="102" formatCode="General">
                  <c:v>409.1</c:v>
                </c:pt>
                <c:pt idx="103" formatCode="General">
                  <c:v>409.1</c:v>
                </c:pt>
                <c:pt idx="104" formatCode="General">
                  <c:v>409.1</c:v>
                </c:pt>
                <c:pt idx="105" formatCode="General">
                  <c:v>409.1</c:v>
                </c:pt>
                <c:pt idx="106" formatCode="General">
                  <c:v>409.1</c:v>
                </c:pt>
                <c:pt idx="107" formatCode="General">
                  <c:v>409.1</c:v>
                </c:pt>
                <c:pt idx="108" formatCode="General">
                  <c:v>409.1</c:v>
                </c:pt>
                <c:pt idx="109" formatCode="General">
                  <c:v>409.1</c:v>
                </c:pt>
                <c:pt idx="110" formatCode="General">
                  <c:v>409.1</c:v>
                </c:pt>
                <c:pt idx="111" formatCode="General">
                  <c:v>409.1</c:v>
                </c:pt>
                <c:pt idx="112" formatCode="General">
                  <c:v>409.1</c:v>
                </c:pt>
                <c:pt idx="113" formatCode="General">
                  <c:v>409.1</c:v>
                </c:pt>
                <c:pt idx="114" formatCode="General">
                  <c:v>409.1</c:v>
                </c:pt>
                <c:pt idx="115" formatCode="General">
                  <c:v>409.1</c:v>
                </c:pt>
                <c:pt idx="116" formatCode="General">
                  <c:v>409.1</c:v>
                </c:pt>
                <c:pt idx="117" formatCode="General">
                  <c:v>409.1</c:v>
                </c:pt>
                <c:pt idx="118" formatCode="General">
                  <c:v>409.1</c:v>
                </c:pt>
              </c:numCache>
            </c:numRef>
          </c:xVal>
          <c:yVal>
            <c:numRef>
              <c:f>'All data'!$K$3:$K$121</c:f>
              <c:numCache>
                <c:formatCode>0.00</c:formatCode>
                <c:ptCount val="119"/>
                <c:pt idx="0">
                  <c:v>-26.507000000000001</c:v>
                </c:pt>
                <c:pt idx="1">
                  <c:v>-26.507000000000001</c:v>
                </c:pt>
                <c:pt idx="3">
                  <c:v>-23.986000000000001</c:v>
                </c:pt>
                <c:pt idx="4">
                  <c:v>-24.54</c:v>
                </c:pt>
                <c:pt idx="5">
                  <c:v>-24.262999999999998</c:v>
                </c:pt>
                <c:pt idx="7">
                  <c:v>-24.504001102850907</c:v>
                </c:pt>
                <c:pt idx="8">
                  <c:v>-25.322307703533056</c:v>
                </c:pt>
                <c:pt idx="9">
                  <c:v>-24.913154403191982</c:v>
                </c:pt>
                <c:pt idx="11">
                  <c:v>-23.322788683835711</c:v>
                </c:pt>
                <c:pt idx="12">
                  <c:v>-23.322788683835711</c:v>
                </c:pt>
                <c:pt idx="14">
                  <c:v>-23.95</c:v>
                </c:pt>
                <c:pt idx="15">
                  <c:v>-23.41</c:v>
                </c:pt>
                <c:pt idx="16">
                  <c:v>-23.45</c:v>
                </c:pt>
                <c:pt idx="17">
                  <c:v>-25.46193995647036</c:v>
                </c:pt>
                <c:pt idx="18">
                  <c:v>-24.067984989117591</c:v>
                </c:pt>
                <c:pt idx="20">
                  <c:v>-25.484208402431364</c:v>
                </c:pt>
                <c:pt idx="21">
                  <c:v>-25.484208402431364</c:v>
                </c:pt>
                <c:pt idx="23">
                  <c:v>-27.49</c:v>
                </c:pt>
                <c:pt idx="24">
                  <c:v>-27.339797639123105</c:v>
                </c:pt>
                <c:pt idx="25">
                  <c:v>-26.693718381112987</c:v>
                </c:pt>
                <c:pt idx="26">
                  <c:v>-27.73</c:v>
                </c:pt>
                <c:pt idx="27">
                  <c:v>-26.02</c:v>
                </c:pt>
                <c:pt idx="28">
                  <c:v>-26.16</c:v>
                </c:pt>
                <c:pt idx="29">
                  <c:v>-25.76</c:v>
                </c:pt>
                <c:pt idx="30">
                  <c:v>-26.02</c:v>
                </c:pt>
                <c:pt idx="31">
                  <c:v>-27.92</c:v>
                </c:pt>
                <c:pt idx="32">
                  <c:v>-28.459053867957778</c:v>
                </c:pt>
                <c:pt idx="33">
                  <c:v>-26.89</c:v>
                </c:pt>
                <c:pt idx="34">
                  <c:v>-28.14</c:v>
                </c:pt>
                <c:pt idx="35">
                  <c:v>-26.609000000000002</c:v>
                </c:pt>
                <c:pt idx="36">
                  <c:v>-26.157000000000004</c:v>
                </c:pt>
                <c:pt idx="37">
                  <c:v>-26.172006745362562</c:v>
                </c:pt>
                <c:pt idx="38">
                  <c:v>-24.77339797639123</c:v>
                </c:pt>
                <c:pt idx="39">
                  <c:v>-26.463954468802697</c:v>
                </c:pt>
                <c:pt idx="40">
                  <c:v>-26.43</c:v>
                </c:pt>
                <c:pt idx="41">
                  <c:v>-26.7</c:v>
                </c:pt>
                <c:pt idx="42">
                  <c:v>-26.733048898881592</c:v>
                </c:pt>
                <c:pt idx="44">
                  <c:v>-24.926000000000002</c:v>
                </c:pt>
                <c:pt idx="45">
                  <c:v>-25.27</c:v>
                </c:pt>
                <c:pt idx="46">
                  <c:v>-28.02</c:v>
                </c:pt>
                <c:pt idx="47">
                  <c:v>-27.689186403360281</c:v>
                </c:pt>
                <c:pt idx="48">
                  <c:v>-23.86</c:v>
                </c:pt>
                <c:pt idx="49">
                  <c:v>-23.93888305315761</c:v>
                </c:pt>
                <c:pt idx="50">
                  <c:v>-26.389000000000003</c:v>
                </c:pt>
                <c:pt idx="51">
                  <c:v>-27.8</c:v>
                </c:pt>
                <c:pt idx="52">
                  <c:v>-29.155775716694773</c:v>
                </c:pt>
                <c:pt idx="53">
                  <c:v>-25.7</c:v>
                </c:pt>
                <c:pt idx="54">
                  <c:v>-27.5</c:v>
                </c:pt>
                <c:pt idx="55">
                  <c:v>-27.483529227999952</c:v>
                </c:pt>
                <c:pt idx="56">
                  <c:v>-29.488511029899882</c:v>
                </c:pt>
                <c:pt idx="57">
                  <c:v>-30.507718072599914</c:v>
                </c:pt>
                <c:pt idx="58">
                  <c:v>-28.49</c:v>
                </c:pt>
                <c:pt idx="59">
                  <c:v>-29.13</c:v>
                </c:pt>
                <c:pt idx="60">
                  <c:v>-28.76</c:v>
                </c:pt>
                <c:pt idx="61">
                  <c:v>-28.849072512647552</c:v>
                </c:pt>
                <c:pt idx="62">
                  <c:v>-27.53</c:v>
                </c:pt>
                <c:pt idx="63">
                  <c:v>-27.6</c:v>
                </c:pt>
                <c:pt idx="64">
                  <c:v>-25.911964518343439</c:v>
                </c:pt>
                <c:pt idx="65">
                  <c:v>-25.709129899532627</c:v>
                </c:pt>
                <c:pt idx="66">
                  <c:v>-27.259489565192549</c:v>
                </c:pt>
                <c:pt idx="69">
                  <c:v>-26.703000000000003</c:v>
                </c:pt>
                <c:pt idx="70">
                  <c:v>-25.79</c:v>
                </c:pt>
                <c:pt idx="71">
                  <c:v>-25.33</c:v>
                </c:pt>
                <c:pt idx="72">
                  <c:v>-24.22</c:v>
                </c:pt>
                <c:pt idx="73">
                  <c:v>-24.42</c:v>
                </c:pt>
                <c:pt idx="74">
                  <c:v>-26.51</c:v>
                </c:pt>
                <c:pt idx="75">
                  <c:v>-26.46</c:v>
                </c:pt>
                <c:pt idx="76">
                  <c:v>-25</c:v>
                </c:pt>
                <c:pt idx="77">
                  <c:v>-25.16</c:v>
                </c:pt>
                <c:pt idx="78">
                  <c:v>-26.3</c:v>
                </c:pt>
                <c:pt idx="79">
                  <c:v>-26.199029542283483</c:v>
                </c:pt>
                <c:pt idx="80">
                  <c:v>-25.644729958389409</c:v>
                </c:pt>
                <c:pt idx="82">
                  <c:v>-28.54</c:v>
                </c:pt>
                <c:pt idx="83">
                  <c:v>-28.31</c:v>
                </c:pt>
                <c:pt idx="84">
                  <c:v>-26.51</c:v>
                </c:pt>
                <c:pt idx="85">
                  <c:v>-26.23</c:v>
                </c:pt>
                <c:pt idx="86">
                  <c:v>-27.397500000000001</c:v>
                </c:pt>
                <c:pt idx="88">
                  <c:v>-26.027844471920616</c:v>
                </c:pt>
                <c:pt idx="89">
                  <c:v>-26.027844471920616</c:v>
                </c:pt>
                <c:pt idx="94">
                  <c:v>-24.4</c:v>
                </c:pt>
                <c:pt idx="95">
                  <c:v>-27.6</c:v>
                </c:pt>
                <c:pt idx="96">
                  <c:v>-27.3</c:v>
                </c:pt>
                <c:pt idx="97">
                  <c:v>-25.6</c:v>
                </c:pt>
                <c:pt idx="98">
                  <c:v>-26.95</c:v>
                </c:pt>
                <c:pt idx="99">
                  <c:v>-25.9</c:v>
                </c:pt>
                <c:pt idx="100">
                  <c:v>-25.4</c:v>
                </c:pt>
                <c:pt idx="101">
                  <c:v>-29.8</c:v>
                </c:pt>
                <c:pt idx="102">
                  <c:v>-25.1</c:v>
                </c:pt>
                <c:pt idx="103">
                  <c:v>-28.25</c:v>
                </c:pt>
                <c:pt idx="104">
                  <c:v>-28.5</c:v>
                </c:pt>
                <c:pt idx="105">
                  <c:v>-26.7</c:v>
                </c:pt>
                <c:pt idx="106">
                  <c:v>-27.7</c:v>
                </c:pt>
                <c:pt idx="107">
                  <c:v>-25.1</c:v>
                </c:pt>
                <c:pt idx="108">
                  <c:v>-26.3</c:v>
                </c:pt>
                <c:pt idx="109">
                  <c:v>-26.666666666666668</c:v>
                </c:pt>
                <c:pt idx="110">
                  <c:v>-27.6</c:v>
                </c:pt>
                <c:pt idx="111">
                  <c:v>-28.2</c:v>
                </c:pt>
                <c:pt idx="112">
                  <c:v>-27.25</c:v>
                </c:pt>
                <c:pt idx="113">
                  <c:v>-26.950000000000003</c:v>
                </c:pt>
                <c:pt idx="114">
                  <c:v>-26.6</c:v>
                </c:pt>
                <c:pt idx="115">
                  <c:v>-27</c:v>
                </c:pt>
                <c:pt idx="116">
                  <c:v>-26.166666666666668</c:v>
                </c:pt>
                <c:pt idx="117">
                  <c:v>-25.35</c:v>
                </c:pt>
                <c:pt idx="118">
                  <c:v>-26.35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3C-5148-8580-BE91BAF48AAF}"/>
            </c:ext>
          </c:extLst>
        </c:ser>
        <c:ser>
          <c:idx val="1"/>
          <c:order val="3"/>
          <c:tx>
            <c:v>Air</c:v>
          </c:tx>
          <c:spPr>
            <a:ln w="25400">
              <a:noFill/>
            </a:ln>
          </c:spPr>
          <c:marker>
            <c:symbol val="circl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'Wan2018 d13C'!$K$2:$K$310</c:f>
              <c:numCache>
                <c:formatCode>0.00</c:formatCode>
                <c:ptCount val="309"/>
                <c:pt idx="0">
                  <c:v>349.06978417266185</c:v>
                </c:pt>
                <c:pt idx="1">
                  <c:v>349.06978417266185</c:v>
                </c:pt>
                <c:pt idx="2">
                  <c:v>349.06978417266185</c:v>
                </c:pt>
                <c:pt idx="3">
                  <c:v>349.06978417266185</c:v>
                </c:pt>
                <c:pt idx="4">
                  <c:v>349.06978417266185</c:v>
                </c:pt>
                <c:pt idx="5">
                  <c:v>349.06978417266185</c:v>
                </c:pt>
                <c:pt idx="6">
                  <c:v>349.06978417266185</c:v>
                </c:pt>
                <c:pt idx="7">
                  <c:v>349.06978417266185</c:v>
                </c:pt>
                <c:pt idx="8">
                  <c:v>349.06978417266185</c:v>
                </c:pt>
                <c:pt idx="9">
                  <c:v>349.06978417266185</c:v>
                </c:pt>
                <c:pt idx="10">
                  <c:v>349.06978417266185</c:v>
                </c:pt>
                <c:pt idx="11">
                  <c:v>349.06978417266185</c:v>
                </c:pt>
                <c:pt idx="12">
                  <c:v>349.06978417266185</c:v>
                </c:pt>
                <c:pt idx="13">
                  <c:v>357.84676258992806</c:v>
                </c:pt>
                <c:pt idx="14">
                  <c:v>357.84676258992806</c:v>
                </c:pt>
                <c:pt idx="15">
                  <c:v>357.84676258992806</c:v>
                </c:pt>
                <c:pt idx="16">
                  <c:v>362.20326797385621</c:v>
                </c:pt>
                <c:pt idx="17">
                  <c:v>362.20326797385621</c:v>
                </c:pt>
                <c:pt idx="18">
                  <c:v>362.20326797385621</c:v>
                </c:pt>
                <c:pt idx="19">
                  <c:v>362.20326797385621</c:v>
                </c:pt>
                <c:pt idx="20">
                  <c:v>362.20326797385621</c:v>
                </c:pt>
                <c:pt idx="21">
                  <c:v>362.20326797385621</c:v>
                </c:pt>
                <c:pt idx="22">
                  <c:v>362.20326797385621</c:v>
                </c:pt>
                <c:pt idx="23">
                  <c:v>362.20326797385621</c:v>
                </c:pt>
                <c:pt idx="24">
                  <c:v>362.20326797385621</c:v>
                </c:pt>
                <c:pt idx="25">
                  <c:v>362.20326797385621</c:v>
                </c:pt>
                <c:pt idx="26">
                  <c:v>362.20326797385621</c:v>
                </c:pt>
                <c:pt idx="27">
                  <c:v>362.20326797385621</c:v>
                </c:pt>
                <c:pt idx="28">
                  <c:v>362.20326797385621</c:v>
                </c:pt>
                <c:pt idx="29">
                  <c:v>362.20326797385621</c:v>
                </c:pt>
                <c:pt idx="30">
                  <c:v>362.20326797385621</c:v>
                </c:pt>
                <c:pt idx="31">
                  <c:v>362.20326797385621</c:v>
                </c:pt>
                <c:pt idx="32">
                  <c:v>362.20326797385621</c:v>
                </c:pt>
                <c:pt idx="33">
                  <c:v>362.20326797385621</c:v>
                </c:pt>
                <c:pt idx="34">
                  <c:v>362.20326797385621</c:v>
                </c:pt>
                <c:pt idx="35">
                  <c:v>362.20326797385621</c:v>
                </c:pt>
                <c:pt idx="36">
                  <c:v>362.20326797385621</c:v>
                </c:pt>
                <c:pt idx="37">
                  <c:v>362.20326797385621</c:v>
                </c:pt>
                <c:pt idx="38">
                  <c:v>362.20326797385621</c:v>
                </c:pt>
                <c:pt idx="39">
                  <c:v>362.20326797385621</c:v>
                </c:pt>
                <c:pt idx="40">
                  <c:v>362.20326797385621</c:v>
                </c:pt>
                <c:pt idx="41">
                  <c:v>362.20326797385621</c:v>
                </c:pt>
                <c:pt idx="42">
                  <c:v>362.20326797385621</c:v>
                </c:pt>
                <c:pt idx="43">
                  <c:v>362.20326797385621</c:v>
                </c:pt>
                <c:pt idx="44">
                  <c:v>362.20326797385621</c:v>
                </c:pt>
                <c:pt idx="45">
                  <c:v>362.20326797385621</c:v>
                </c:pt>
                <c:pt idx="46">
                  <c:v>362.20326797385621</c:v>
                </c:pt>
                <c:pt idx="47">
                  <c:v>362.20326797385621</c:v>
                </c:pt>
                <c:pt idx="48">
                  <c:v>364.81111111111107</c:v>
                </c:pt>
                <c:pt idx="49">
                  <c:v>364.81111111111107</c:v>
                </c:pt>
                <c:pt idx="50">
                  <c:v>364.81111111111107</c:v>
                </c:pt>
                <c:pt idx="51">
                  <c:v>364.81111111111107</c:v>
                </c:pt>
                <c:pt idx="52">
                  <c:v>364.81111111111107</c:v>
                </c:pt>
                <c:pt idx="53">
                  <c:v>364.81111111111107</c:v>
                </c:pt>
                <c:pt idx="54">
                  <c:v>364.81111111111107</c:v>
                </c:pt>
                <c:pt idx="55">
                  <c:v>364.81111111111107</c:v>
                </c:pt>
                <c:pt idx="56">
                  <c:v>364.81111111111107</c:v>
                </c:pt>
                <c:pt idx="57">
                  <c:v>364.81111111111107</c:v>
                </c:pt>
                <c:pt idx="58">
                  <c:v>364.81111111111107</c:v>
                </c:pt>
                <c:pt idx="59">
                  <c:v>364.81111111111107</c:v>
                </c:pt>
                <c:pt idx="60">
                  <c:v>364.81111111111107</c:v>
                </c:pt>
                <c:pt idx="61">
                  <c:v>364.81111111111107</c:v>
                </c:pt>
                <c:pt idx="62">
                  <c:v>364.81111111111107</c:v>
                </c:pt>
                <c:pt idx="63">
                  <c:v>364.81111111111107</c:v>
                </c:pt>
                <c:pt idx="64">
                  <c:v>364.81111111111107</c:v>
                </c:pt>
                <c:pt idx="65">
                  <c:v>364.81111111111107</c:v>
                </c:pt>
                <c:pt idx="66">
                  <c:v>364.81111111111107</c:v>
                </c:pt>
                <c:pt idx="67">
                  <c:v>364.81111111111107</c:v>
                </c:pt>
                <c:pt idx="68">
                  <c:v>364.81111111111107</c:v>
                </c:pt>
                <c:pt idx="69">
                  <c:v>364.81111111111107</c:v>
                </c:pt>
                <c:pt idx="70">
                  <c:v>364.81111111111107</c:v>
                </c:pt>
                <c:pt idx="71">
                  <c:v>364.81111111111107</c:v>
                </c:pt>
                <c:pt idx="72">
                  <c:v>364.81111111111107</c:v>
                </c:pt>
                <c:pt idx="73">
                  <c:v>364.81111111111107</c:v>
                </c:pt>
                <c:pt idx="74">
                  <c:v>364.81111111111107</c:v>
                </c:pt>
                <c:pt idx="75">
                  <c:v>364.81111111111107</c:v>
                </c:pt>
                <c:pt idx="76">
                  <c:v>364.81111111111107</c:v>
                </c:pt>
                <c:pt idx="77">
                  <c:v>364.81111111111107</c:v>
                </c:pt>
                <c:pt idx="78">
                  <c:v>364.81111111111107</c:v>
                </c:pt>
                <c:pt idx="79">
                  <c:v>364.81111111111107</c:v>
                </c:pt>
                <c:pt idx="80">
                  <c:v>364.81111111111107</c:v>
                </c:pt>
                <c:pt idx="81">
                  <c:v>364.81111111111107</c:v>
                </c:pt>
                <c:pt idx="82">
                  <c:v>364.81111111111107</c:v>
                </c:pt>
                <c:pt idx="83">
                  <c:v>372.68611111111107</c:v>
                </c:pt>
                <c:pt idx="84">
                  <c:v>372.68611111111107</c:v>
                </c:pt>
                <c:pt idx="85">
                  <c:v>372.68611111111107</c:v>
                </c:pt>
                <c:pt idx="86">
                  <c:v>372.68611111111107</c:v>
                </c:pt>
                <c:pt idx="87">
                  <c:v>372.68611111111107</c:v>
                </c:pt>
                <c:pt idx="88">
                  <c:v>372.68611111111107</c:v>
                </c:pt>
                <c:pt idx="89">
                  <c:v>372.68611111111107</c:v>
                </c:pt>
                <c:pt idx="90">
                  <c:v>372.68611111111107</c:v>
                </c:pt>
                <c:pt idx="91">
                  <c:v>372.68611111111107</c:v>
                </c:pt>
                <c:pt idx="92">
                  <c:v>376.57499999999999</c:v>
                </c:pt>
                <c:pt idx="93">
                  <c:v>378.51944444444445</c:v>
                </c:pt>
                <c:pt idx="94">
                  <c:v>378.51944444444445</c:v>
                </c:pt>
                <c:pt idx="95">
                  <c:v>378.51944444444445</c:v>
                </c:pt>
                <c:pt idx="96">
                  <c:v>378.51944444444445</c:v>
                </c:pt>
                <c:pt idx="97">
                  <c:v>379.49166666666667</c:v>
                </c:pt>
                <c:pt idx="98">
                  <c:v>379.49166666666667</c:v>
                </c:pt>
                <c:pt idx="99">
                  <c:v>379.49166666666667</c:v>
                </c:pt>
                <c:pt idx="100">
                  <c:v>379.49166666666667</c:v>
                </c:pt>
                <c:pt idx="101">
                  <c:v>379.49166666666667</c:v>
                </c:pt>
                <c:pt idx="102">
                  <c:v>379.49166666666667</c:v>
                </c:pt>
                <c:pt idx="103">
                  <c:v>379.49166666666667</c:v>
                </c:pt>
                <c:pt idx="104">
                  <c:v>379.49166666666667</c:v>
                </c:pt>
                <c:pt idx="105">
                  <c:v>379.49166666666667</c:v>
                </c:pt>
                <c:pt idx="106">
                  <c:v>379.49166666666667</c:v>
                </c:pt>
                <c:pt idx="107">
                  <c:v>379.49166666666667</c:v>
                </c:pt>
                <c:pt idx="108">
                  <c:v>379.49166666666667</c:v>
                </c:pt>
                <c:pt idx="109">
                  <c:v>379.49166666666667</c:v>
                </c:pt>
                <c:pt idx="110">
                  <c:v>379.49166666666667</c:v>
                </c:pt>
                <c:pt idx="111">
                  <c:v>379.49166666666667</c:v>
                </c:pt>
                <c:pt idx="112">
                  <c:v>379.49166666666667</c:v>
                </c:pt>
                <c:pt idx="113">
                  <c:v>379.49166666666667</c:v>
                </c:pt>
                <c:pt idx="114">
                  <c:v>379.49166666666667</c:v>
                </c:pt>
                <c:pt idx="115">
                  <c:v>380.46388888888885</c:v>
                </c:pt>
                <c:pt idx="116">
                  <c:v>380.46388888888885</c:v>
                </c:pt>
                <c:pt idx="117">
                  <c:v>380.46388888888885</c:v>
                </c:pt>
                <c:pt idx="118">
                  <c:v>380.46388888888885</c:v>
                </c:pt>
                <c:pt idx="119">
                  <c:v>380.46388888888885</c:v>
                </c:pt>
                <c:pt idx="120">
                  <c:v>380.46388888888885</c:v>
                </c:pt>
                <c:pt idx="121">
                  <c:v>380.46388888888885</c:v>
                </c:pt>
                <c:pt idx="122">
                  <c:v>380.46388888888885</c:v>
                </c:pt>
                <c:pt idx="123">
                  <c:v>380.46388888888885</c:v>
                </c:pt>
                <c:pt idx="124">
                  <c:v>380.46388888888885</c:v>
                </c:pt>
                <c:pt idx="125">
                  <c:v>380.46388888888885</c:v>
                </c:pt>
                <c:pt idx="126">
                  <c:v>380.46388888888885</c:v>
                </c:pt>
                <c:pt idx="127">
                  <c:v>380.46388888888885</c:v>
                </c:pt>
                <c:pt idx="128">
                  <c:v>380.46388888888885</c:v>
                </c:pt>
                <c:pt idx="129">
                  <c:v>380.46388888888885</c:v>
                </c:pt>
                <c:pt idx="130">
                  <c:v>380.46388888888885</c:v>
                </c:pt>
                <c:pt idx="131">
                  <c:v>380.46388888888885</c:v>
                </c:pt>
                <c:pt idx="132">
                  <c:v>380.46388888888885</c:v>
                </c:pt>
                <c:pt idx="133">
                  <c:v>380.46388888888885</c:v>
                </c:pt>
                <c:pt idx="134">
                  <c:v>380.46388888888885</c:v>
                </c:pt>
                <c:pt idx="135">
                  <c:v>380.46388888888885</c:v>
                </c:pt>
                <c:pt idx="136">
                  <c:v>380.46388888888885</c:v>
                </c:pt>
                <c:pt idx="137">
                  <c:v>380.46388888888885</c:v>
                </c:pt>
                <c:pt idx="138">
                  <c:v>380.46388888888885</c:v>
                </c:pt>
                <c:pt idx="139">
                  <c:v>380.46388888888885</c:v>
                </c:pt>
                <c:pt idx="140">
                  <c:v>380.46388888888885</c:v>
                </c:pt>
                <c:pt idx="141">
                  <c:v>380.46388888888885</c:v>
                </c:pt>
                <c:pt idx="142">
                  <c:v>380.46388888888885</c:v>
                </c:pt>
                <c:pt idx="143">
                  <c:v>380.46388888888885</c:v>
                </c:pt>
                <c:pt idx="144">
                  <c:v>380.46388888888885</c:v>
                </c:pt>
                <c:pt idx="145">
                  <c:v>380.46388888888885</c:v>
                </c:pt>
                <c:pt idx="146">
                  <c:v>380.46388888888885</c:v>
                </c:pt>
                <c:pt idx="147">
                  <c:v>380.46388888888885</c:v>
                </c:pt>
                <c:pt idx="148">
                  <c:v>380.46388888888885</c:v>
                </c:pt>
                <c:pt idx="149">
                  <c:v>380.46388888888885</c:v>
                </c:pt>
                <c:pt idx="150">
                  <c:v>380.46388888888885</c:v>
                </c:pt>
                <c:pt idx="151">
                  <c:v>380.46388888888885</c:v>
                </c:pt>
                <c:pt idx="152">
                  <c:v>380.46388888888885</c:v>
                </c:pt>
                <c:pt idx="153">
                  <c:v>380.46388888888885</c:v>
                </c:pt>
                <c:pt idx="154">
                  <c:v>380.46388888888885</c:v>
                </c:pt>
                <c:pt idx="155">
                  <c:v>380.46388888888885</c:v>
                </c:pt>
                <c:pt idx="156">
                  <c:v>380.46388888888885</c:v>
                </c:pt>
                <c:pt idx="157">
                  <c:v>381.43611111111107</c:v>
                </c:pt>
                <c:pt idx="158">
                  <c:v>381.43611111111107</c:v>
                </c:pt>
                <c:pt idx="159">
                  <c:v>381.43611111111107</c:v>
                </c:pt>
                <c:pt idx="160">
                  <c:v>381.43611111111107</c:v>
                </c:pt>
                <c:pt idx="161">
                  <c:v>381.43611111111107</c:v>
                </c:pt>
                <c:pt idx="162">
                  <c:v>381.43611111111107</c:v>
                </c:pt>
                <c:pt idx="163">
                  <c:v>381.43611111111107</c:v>
                </c:pt>
                <c:pt idx="164">
                  <c:v>381.43611111111107</c:v>
                </c:pt>
                <c:pt idx="165">
                  <c:v>381.43611111111107</c:v>
                </c:pt>
                <c:pt idx="166">
                  <c:v>381.43611111111107</c:v>
                </c:pt>
                <c:pt idx="167">
                  <c:v>381.43611111111107</c:v>
                </c:pt>
                <c:pt idx="168">
                  <c:v>382.4083333333333</c:v>
                </c:pt>
                <c:pt idx="169">
                  <c:v>382.4083333333333</c:v>
                </c:pt>
                <c:pt idx="170">
                  <c:v>382.4083333333333</c:v>
                </c:pt>
                <c:pt idx="171">
                  <c:v>383.23846153846154</c:v>
                </c:pt>
                <c:pt idx="172">
                  <c:v>383.23846153846154</c:v>
                </c:pt>
                <c:pt idx="173">
                  <c:v>384.77692307692308</c:v>
                </c:pt>
                <c:pt idx="174">
                  <c:v>385.5461538461538</c:v>
                </c:pt>
                <c:pt idx="175">
                  <c:v>385.5461538461538</c:v>
                </c:pt>
                <c:pt idx="176">
                  <c:v>385.5461538461538</c:v>
                </c:pt>
                <c:pt idx="177">
                  <c:v>385.5461538461538</c:v>
                </c:pt>
                <c:pt idx="178">
                  <c:v>385.5461538461538</c:v>
                </c:pt>
                <c:pt idx="179">
                  <c:v>385.5461538461538</c:v>
                </c:pt>
                <c:pt idx="180">
                  <c:v>385.5461538461538</c:v>
                </c:pt>
                <c:pt idx="181">
                  <c:v>385.5461538461538</c:v>
                </c:pt>
                <c:pt idx="182">
                  <c:v>385.5461538461538</c:v>
                </c:pt>
                <c:pt idx="183">
                  <c:v>385.5461538461538</c:v>
                </c:pt>
                <c:pt idx="184">
                  <c:v>385.5461538461538</c:v>
                </c:pt>
                <c:pt idx="185">
                  <c:v>385.5461538461538</c:v>
                </c:pt>
                <c:pt idx="186">
                  <c:v>385.5461538461538</c:v>
                </c:pt>
                <c:pt idx="187">
                  <c:v>387.85384615384612</c:v>
                </c:pt>
                <c:pt idx="188">
                  <c:v>387.85384615384612</c:v>
                </c:pt>
                <c:pt idx="189">
                  <c:v>387.85384615384612</c:v>
                </c:pt>
                <c:pt idx="190">
                  <c:v>387.89649122807015</c:v>
                </c:pt>
                <c:pt idx="191">
                  <c:v>387.89649122807015</c:v>
                </c:pt>
                <c:pt idx="192">
                  <c:v>387.89649122807015</c:v>
                </c:pt>
                <c:pt idx="193">
                  <c:v>394.0526315789474</c:v>
                </c:pt>
                <c:pt idx="194">
                  <c:v>394.0526315789474</c:v>
                </c:pt>
                <c:pt idx="195">
                  <c:v>394.0526315789474</c:v>
                </c:pt>
                <c:pt idx="196">
                  <c:v>394.0526315789474</c:v>
                </c:pt>
                <c:pt idx="197">
                  <c:v>394.0526315789474</c:v>
                </c:pt>
                <c:pt idx="198">
                  <c:v>394.0526315789474</c:v>
                </c:pt>
                <c:pt idx="199">
                  <c:v>394.0526315789474</c:v>
                </c:pt>
                <c:pt idx="200">
                  <c:v>397.06315789473683</c:v>
                </c:pt>
                <c:pt idx="201">
                  <c:v>397.06315789473683</c:v>
                </c:pt>
                <c:pt idx="202">
                  <c:v>400.07368421052632</c:v>
                </c:pt>
                <c:pt idx="203">
                  <c:v>401.5789473684211</c:v>
                </c:pt>
                <c:pt idx="204">
                  <c:v>402.33157894736843</c:v>
                </c:pt>
                <c:pt idx="205">
                  <c:v>402.33157894736843</c:v>
                </c:pt>
                <c:pt idx="206">
                  <c:v>402.33157894736843</c:v>
                </c:pt>
                <c:pt idx="207">
                  <c:v>402.33157894736843</c:v>
                </c:pt>
                <c:pt idx="208">
                  <c:v>402.33157894736843</c:v>
                </c:pt>
                <c:pt idx="209">
                  <c:v>402.33157894736843</c:v>
                </c:pt>
                <c:pt idx="210">
                  <c:v>402.33157894736843</c:v>
                </c:pt>
                <c:pt idx="211">
                  <c:v>402.33157894736843</c:v>
                </c:pt>
                <c:pt idx="212">
                  <c:v>402.33157894736843</c:v>
                </c:pt>
                <c:pt idx="213">
                  <c:v>402.33157894736843</c:v>
                </c:pt>
                <c:pt idx="214">
                  <c:v>402.33157894736843</c:v>
                </c:pt>
                <c:pt idx="215">
                  <c:v>402.33157894736843</c:v>
                </c:pt>
                <c:pt idx="216">
                  <c:v>402.33157894736843</c:v>
                </c:pt>
                <c:pt idx="217">
                  <c:v>402.33157894736843</c:v>
                </c:pt>
                <c:pt idx="218">
                  <c:v>402.33157894736843</c:v>
                </c:pt>
                <c:pt idx="219">
                  <c:v>402.33157894736843</c:v>
                </c:pt>
                <c:pt idx="220">
                  <c:v>402.33157894736843</c:v>
                </c:pt>
                <c:pt idx="221">
                  <c:v>402.33157894736843</c:v>
                </c:pt>
                <c:pt idx="222">
                  <c:v>402.33157894736843</c:v>
                </c:pt>
                <c:pt idx="223">
                  <c:v>402.33157894736843</c:v>
                </c:pt>
                <c:pt idx="224">
                  <c:v>402.33157894736843</c:v>
                </c:pt>
                <c:pt idx="225">
                  <c:v>402.33157894736843</c:v>
                </c:pt>
                <c:pt idx="226">
                  <c:v>402.33157894736843</c:v>
                </c:pt>
                <c:pt idx="227">
                  <c:v>402.33157894736843</c:v>
                </c:pt>
                <c:pt idx="228">
                  <c:v>402.33157894736843</c:v>
                </c:pt>
                <c:pt idx="229">
                  <c:v>402.33157894736843</c:v>
                </c:pt>
                <c:pt idx="230">
                  <c:v>402.33157894736843</c:v>
                </c:pt>
                <c:pt idx="231">
                  <c:v>402.33157894736843</c:v>
                </c:pt>
                <c:pt idx="232">
                  <c:v>402.33157894736843</c:v>
                </c:pt>
                <c:pt idx="233">
                  <c:v>402.33157894736843</c:v>
                </c:pt>
                <c:pt idx="234">
                  <c:v>402.33157894736843</c:v>
                </c:pt>
                <c:pt idx="235">
                  <c:v>402.33157894736843</c:v>
                </c:pt>
                <c:pt idx="236">
                  <c:v>402.33157894736843</c:v>
                </c:pt>
                <c:pt idx="237">
                  <c:v>402.33157894736843</c:v>
                </c:pt>
                <c:pt idx="238">
                  <c:v>402.33157894736843</c:v>
                </c:pt>
                <c:pt idx="239">
                  <c:v>402.33157894736843</c:v>
                </c:pt>
                <c:pt idx="240">
                  <c:v>402.33157894736843</c:v>
                </c:pt>
                <c:pt idx="241">
                  <c:v>402.33157894736843</c:v>
                </c:pt>
                <c:pt idx="242">
                  <c:v>402.33157894736843</c:v>
                </c:pt>
                <c:pt idx="243">
                  <c:v>402.33157894736843</c:v>
                </c:pt>
                <c:pt idx="244">
                  <c:v>402.33157894736843</c:v>
                </c:pt>
                <c:pt idx="245">
                  <c:v>402.33157894736843</c:v>
                </c:pt>
                <c:pt idx="246">
                  <c:v>402.33157894736843</c:v>
                </c:pt>
                <c:pt idx="247">
                  <c:v>402.33157894736843</c:v>
                </c:pt>
                <c:pt idx="248">
                  <c:v>402.33157894736843</c:v>
                </c:pt>
                <c:pt idx="249">
                  <c:v>402.33157894736843</c:v>
                </c:pt>
                <c:pt idx="250">
                  <c:v>402.33157894736843</c:v>
                </c:pt>
                <c:pt idx="251">
                  <c:v>402.33157894736843</c:v>
                </c:pt>
                <c:pt idx="252">
                  <c:v>402.33157894736843</c:v>
                </c:pt>
                <c:pt idx="253">
                  <c:v>402.33157894736843</c:v>
                </c:pt>
                <c:pt idx="254">
                  <c:v>402.33157894736843</c:v>
                </c:pt>
                <c:pt idx="255">
                  <c:v>402.33157894736843</c:v>
                </c:pt>
                <c:pt idx="256">
                  <c:v>402.33157894736843</c:v>
                </c:pt>
                <c:pt idx="257">
                  <c:v>402.33157894736843</c:v>
                </c:pt>
                <c:pt idx="258">
                  <c:v>402.33157894736843</c:v>
                </c:pt>
                <c:pt idx="259">
                  <c:v>402.33157894736843</c:v>
                </c:pt>
                <c:pt idx="260">
                  <c:v>402.33157894736843</c:v>
                </c:pt>
                <c:pt idx="261">
                  <c:v>402.33157894736843</c:v>
                </c:pt>
                <c:pt idx="262">
                  <c:v>402.33157894736843</c:v>
                </c:pt>
                <c:pt idx="263">
                  <c:v>402.33157894736843</c:v>
                </c:pt>
                <c:pt idx="264">
                  <c:v>402.33157894736843</c:v>
                </c:pt>
                <c:pt idx="265">
                  <c:v>402.33157894736843</c:v>
                </c:pt>
                <c:pt idx="266">
                  <c:v>402.33157894736843</c:v>
                </c:pt>
                <c:pt idx="267">
                  <c:v>402.33157894736843</c:v>
                </c:pt>
                <c:pt idx="268">
                  <c:v>402.33157894736843</c:v>
                </c:pt>
                <c:pt idx="269">
                  <c:v>402.33157894736843</c:v>
                </c:pt>
                <c:pt idx="270">
                  <c:v>402.33157894736843</c:v>
                </c:pt>
                <c:pt idx="271">
                  <c:v>402.33157894736843</c:v>
                </c:pt>
                <c:pt idx="272">
                  <c:v>402.33157894736843</c:v>
                </c:pt>
                <c:pt idx="273">
                  <c:v>402.33157894736843</c:v>
                </c:pt>
                <c:pt idx="274">
                  <c:v>402.33157894736843</c:v>
                </c:pt>
                <c:pt idx="275">
                  <c:v>402.33157894736843</c:v>
                </c:pt>
                <c:pt idx="276">
                  <c:v>402.33157894736843</c:v>
                </c:pt>
                <c:pt idx="277">
                  <c:v>402.33157894736843</c:v>
                </c:pt>
                <c:pt idx="278">
                  <c:v>402.33157894736843</c:v>
                </c:pt>
                <c:pt idx="279">
                  <c:v>402.33157894736843</c:v>
                </c:pt>
                <c:pt idx="280">
                  <c:v>402.33157894736843</c:v>
                </c:pt>
                <c:pt idx="281">
                  <c:v>402.33157894736843</c:v>
                </c:pt>
                <c:pt idx="282">
                  <c:v>402.33157894736843</c:v>
                </c:pt>
                <c:pt idx="283">
                  <c:v>402.33157894736843</c:v>
                </c:pt>
                <c:pt idx="284">
                  <c:v>402.33157894736843</c:v>
                </c:pt>
                <c:pt idx="285">
                  <c:v>402.33157894736843</c:v>
                </c:pt>
                <c:pt idx="286">
                  <c:v>402.33157894736843</c:v>
                </c:pt>
                <c:pt idx="287">
                  <c:v>402.33157894736843</c:v>
                </c:pt>
                <c:pt idx="288">
                  <c:v>402.33157894736843</c:v>
                </c:pt>
                <c:pt idx="289">
                  <c:v>402.33157894736843</c:v>
                </c:pt>
                <c:pt idx="290">
                  <c:v>404.58947368421053</c:v>
                </c:pt>
                <c:pt idx="291">
                  <c:v>404.58947368421053</c:v>
                </c:pt>
                <c:pt idx="292">
                  <c:v>404.58947368421053</c:v>
                </c:pt>
                <c:pt idx="293">
                  <c:v>404.58947368421053</c:v>
                </c:pt>
                <c:pt idx="294">
                  <c:v>404.58947368421053</c:v>
                </c:pt>
                <c:pt idx="295">
                  <c:v>404.58947368421053</c:v>
                </c:pt>
                <c:pt idx="296">
                  <c:v>404.58947368421053</c:v>
                </c:pt>
                <c:pt idx="297">
                  <c:v>404.58947368421053</c:v>
                </c:pt>
                <c:pt idx="298">
                  <c:v>404.58947368421053</c:v>
                </c:pt>
                <c:pt idx="299">
                  <c:v>404.58947368421053</c:v>
                </c:pt>
                <c:pt idx="300">
                  <c:v>404.58947368421053</c:v>
                </c:pt>
                <c:pt idx="301">
                  <c:v>404.58947368421053</c:v>
                </c:pt>
                <c:pt idx="302">
                  <c:v>404.58947368421053</c:v>
                </c:pt>
                <c:pt idx="303">
                  <c:v>404.58947368421053</c:v>
                </c:pt>
                <c:pt idx="304">
                  <c:v>404.58947368421053</c:v>
                </c:pt>
                <c:pt idx="305">
                  <c:v>404.58947368421053</c:v>
                </c:pt>
                <c:pt idx="306">
                  <c:v>404.58947368421053</c:v>
                </c:pt>
                <c:pt idx="307">
                  <c:v>404.58947368421053</c:v>
                </c:pt>
                <c:pt idx="308">
                  <c:v>408.36190476190478</c:v>
                </c:pt>
              </c:numCache>
            </c:numRef>
          </c:xVal>
          <c:yVal>
            <c:numRef>
              <c:f>'Wan2018 d13C'!$L$2:$L$310</c:f>
              <c:numCache>
                <c:formatCode>General</c:formatCode>
                <c:ptCount val="309"/>
                <c:pt idx="0">
                  <c:v>-7.8240999999999996</c:v>
                </c:pt>
                <c:pt idx="1">
                  <c:v>-7.8240999999999996</c:v>
                </c:pt>
                <c:pt idx="2">
                  <c:v>-7.8240999999999996</c:v>
                </c:pt>
                <c:pt idx="3">
                  <c:v>-7.8240999999999996</c:v>
                </c:pt>
                <c:pt idx="4">
                  <c:v>-7.8240999999999996</c:v>
                </c:pt>
                <c:pt idx="5">
                  <c:v>-7.8240999999999996</c:v>
                </c:pt>
                <c:pt idx="6">
                  <c:v>-7.8240999999999996</c:v>
                </c:pt>
                <c:pt idx="7">
                  <c:v>-7.8240999999999996</c:v>
                </c:pt>
                <c:pt idx="8">
                  <c:v>-7.8240999999999996</c:v>
                </c:pt>
                <c:pt idx="9">
                  <c:v>-7.8240999999999996</c:v>
                </c:pt>
                <c:pt idx="10">
                  <c:v>-7.8240999999999996</c:v>
                </c:pt>
                <c:pt idx="11">
                  <c:v>-7.8240999999999996</c:v>
                </c:pt>
                <c:pt idx="12">
                  <c:v>-7.8240999999999996</c:v>
                </c:pt>
                <c:pt idx="13">
                  <c:v>-5.2934000000000001</c:v>
                </c:pt>
                <c:pt idx="14">
                  <c:v>-5.2934000000000001</c:v>
                </c:pt>
                <c:pt idx="15">
                  <c:v>-5.2934000000000001</c:v>
                </c:pt>
                <c:pt idx="16">
                  <c:v>-5.7446999999999999</c:v>
                </c:pt>
                <c:pt idx="17">
                  <c:v>-5.7446999999999999</c:v>
                </c:pt>
                <c:pt idx="18">
                  <c:v>-5.7446999999999999</c:v>
                </c:pt>
                <c:pt idx="19">
                  <c:v>-5.7446999999999999</c:v>
                </c:pt>
                <c:pt idx="20">
                  <c:v>-5.7446999999999999</c:v>
                </c:pt>
                <c:pt idx="21">
                  <c:v>-5.7446999999999999</c:v>
                </c:pt>
                <c:pt idx="22">
                  <c:v>-5.7446999999999999</c:v>
                </c:pt>
                <c:pt idx="23">
                  <c:v>-5.7446999999999999</c:v>
                </c:pt>
                <c:pt idx="24">
                  <c:v>-5.7446999999999999</c:v>
                </c:pt>
                <c:pt idx="25">
                  <c:v>-5.7446999999999999</c:v>
                </c:pt>
                <c:pt idx="26">
                  <c:v>-5.7446999999999999</c:v>
                </c:pt>
                <c:pt idx="27">
                  <c:v>-5.7446999999999999</c:v>
                </c:pt>
                <c:pt idx="28">
                  <c:v>-5.7446999999999999</c:v>
                </c:pt>
                <c:pt idx="29">
                  <c:v>-5.7446999999999999</c:v>
                </c:pt>
                <c:pt idx="30">
                  <c:v>-5.7446999999999999</c:v>
                </c:pt>
                <c:pt idx="31">
                  <c:v>-5.7446999999999999</c:v>
                </c:pt>
                <c:pt idx="32">
                  <c:v>-5.7446999999999999</c:v>
                </c:pt>
                <c:pt idx="33">
                  <c:v>-5.7446999999999999</c:v>
                </c:pt>
                <c:pt idx="34">
                  <c:v>-5.7446999999999999</c:v>
                </c:pt>
                <c:pt idx="35">
                  <c:v>-5.7446999999999999</c:v>
                </c:pt>
                <c:pt idx="36">
                  <c:v>-5.7446999999999999</c:v>
                </c:pt>
                <c:pt idx="37">
                  <c:v>-5.7446999999999999</c:v>
                </c:pt>
                <c:pt idx="38">
                  <c:v>-5.7446999999999999</c:v>
                </c:pt>
                <c:pt idx="39">
                  <c:v>-5.7446999999999999</c:v>
                </c:pt>
                <c:pt idx="40">
                  <c:v>-5.7446999999999999</c:v>
                </c:pt>
                <c:pt idx="41">
                  <c:v>-5.7446999999999999</c:v>
                </c:pt>
                <c:pt idx="42">
                  <c:v>-5.7446999999999999</c:v>
                </c:pt>
                <c:pt idx="43">
                  <c:v>-5.7446999999999999</c:v>
                </c:pt>
                <c:pt idx="44">
                  <c:v>-5.7446999999999999</c:v>
                </c:pt>
                <c:pt idx="45">
                  <c:v>-5.7446999999999999</c:v>
                </c:pt>
                <c:pt idx="46">
                  <c:v>-5.7446999999999999</c:v>
                </c:pt>
                <c:pt idx="47">
                  <c:v>-5.7446999999999999</c:v>
                </c:pt>
                <c:pt idx="48">
                  <c:v>-7.3525999999999998</c:v>
                </c:pt>
                <c:pt idx="49">
                  <c:v>-7.3525999999999998</c:v>
                </c:pt>
                <c:pt idx="50">
                  <c:v>-7.3525999999999998</c:v>
                </c:pt>
                <c:pt idx="51">
                  <c:v>-7.3525999999999998</c:v>
                </c:pt>
                <c:pt idx="52">
                  <c:v>-7.3525999999999998</c:v>
                </c:pt>
                <c:pt idx="53">
                  <c:v>-7.3525999999999998</c:v>
                </c:pt>
                <c:pt idx="54">
                  <c:v>-7.3525999999999998</c:v>
                </c:pt>
                <c:pt idx="55">
                  <c:v>-7.3525999999999998</c:v>
                </c:pt>
                <c:pt idx="56">
                  <c:v>-7.3525999999999998</c:v>
                </c:pt>
                <c:pt idx="57">
                  <c:v>-7.3525999999999998</c:v>
                </c:pt>
                <c:pt idx="58">
                  <c:v>-7.3525999999999998</c:v>
                </c:pt>
                <c:pt idx="59">
                  <c:v>-7.3525999999999998</c:v>
                </c:pt>
                <c:pt idx="60">
                  <c:v>-7.3525999999999998</c:v>
                </c:pt>
                <c:pt idx="61">
                  <c:v>-7.3525999999999998</c:v>
                </c:pt>
                <c:pt idx="62">
                  <c:v>-7.3525999999999998</c:v>
                </c:pt>
                <c:pt idx="63">
                  <c:v>-7.3525999999999998</c:v>
                </c:pt>
                <c:pt idx="64">
                  <c:v>-7.3525999999999998</c:v>
                </c:pt>
                <c:pt idx="65">
                  <c:v>-7.3525999999999998</c:v>
                </c:pt>
                <c:pt idx="66">
                  <c:v>-7.3525999999999998</c:v>
                </c:pt>
                <c:pt idx="67">
                  <c:v>-7.3525999999999998</c:v>
                </c:pt>
                <c:pt idx="68">
                  <c:v>-7.3525999999999998</c:v>
                </c:pt>
                <c:pt idx="69">
                  <c:v>-7.3525999999999998</c:v>
                </c:pt>
                <c:pt idx="70">
                  <c:v>-7.3525999999999998</c:v>
                </c:pt>
                <c:pt idx="71">
                  <c:v>-7.3525999999999998</c:v>
                </c:pt>
                <c:pt idx="72">
                  <c:v>-7.3525999999999998</c:v>
                </c:pt>
                <c:pt idx="73">
                  <c:v>-7.3525999999999998</c:v>
                </c:pt>
                <c:pt idx="74">
                  <c:v>-7.3525999999999998</c:v>
                </c:pt>
                <c:pt idx="75">
                  <c:v>-7.3525999999999998</c:v>
                </c:pt>
                <c:pt idx="76">
                  <c:v>-7.3525999999999998</c:v>
                </c:pt>
                <c:pt idx="77">
                  <c:v>-7.3525999999999998</c:v>
                </c:pt>
                <c:pt idx="78">
                  <c:v>-7.3525999999999998</c:v>
                </c:pt>
                <c:pt idx="79">
                  <c:v>-7.3525999999999998</c:v>
                </c:pt>
                <c:pt idx="80">
                  <c:v>-7.3525999999999998</c:v>
                </c:pt>
                <c:pt idx="81">
                  <c:v>-7.3525999999999998</c:v>
                </c:pt>
                <c:pt idx="82">
                  <c:v>-7.3525999999999998</c:v>
                </c:pt>
                <c:pt idx="83">
                  <c:v>-7.6654999999999998</c:v>
                </c:pt>
                <c:pt idx="84">
                  <c:v>-7.6654999999999998</c:v>
                </c:pt>
                <c:pt idx="85">
                  <c:v>-7.6654999999999998</c:v>
                </c:pt>
                <c:pt idx="86">
                  <c:v>-7.6654999999999998</c:v>
                </c:pt>
                <c:pt idx="87">
                  <c:v>-7.6654999999999998</c:v>
                </c:pt>
                <c:pt idx="88">
                  <c:v>-7.6654999999999998</c:v>
                </c:pt>
                <c:pt idx="89">
                  <c:v>-7.6654999999999998</c:v>
                </c:pt>
                <c:pt idx="90">
                  <c:v>-7.6654999999999998</c:v>
                </c:pt>
                <c:pt idx="91">
                  <c:v>-7.6654999999999998</c:v>
                </c:pt>
                <c:pt idx="92">
                  <c:v>-7.7774999999999999</c:v>
                </c:pt>
                <c:pt idx="93">
                  <c:v>-6.3112000000000004</c:v>
                </c:pt>
                <c:pt idx="94">
                  <c:v>-6.3112000000000004</c:v>
                </c:pt>
                <c:pt idx="95">
                  <c:v>-6.3112000000000004</c:v>
                </c:pt>
                <c:pt idx="96">
                  <c:v>-6.3112000000000004</c:v>
                </c:pt>
                <c:pt idx="97">
                  <c:v>-4.6051000000000002</c:v>
                </c:pt>
                <c:pt idx="98">
                  <c:v>-4.6051000000000002</c:v>
                </c:pt>
                <c:pt idx="99">
                  <c:v>-4.6051000000000002</c:v>
                </c:pt>
                <c:pt idx="100">
                  <c:v>-4.6051000000000002</c:v>
                </c:pt>
                <c:pt idx="101">
                  <c:v>-4.6051000000000002</c:v>
                </c:pt>
                <c:pt idx="102">
                  <c:v>-4.6051000000000002</c:v>
                </c:pt>
                <c:pt idx="103">
                  <c:v>-4.6051000000000002</c:v>
                </c:pt>
                <c:pt idx="104">
                  <c:v>-4.6051000000000002</c:v>
                </c:pt>
                <c:pt idx="105">
                  <c:v>-4.6051000000000002</c:v>
                </c:pt>
                <c:pt idx="106">
                  <c:v>-4.6051000000000002</c:v>
                </c:pt>
                <c:pt idx="107">
                  <c:v>-4.6051000000000002</c:v>
                </c:pt>
                <c:pt idx="108">
                  <c:v>-4.6051000000000002</c:v>
                </c:pt>
                <c:pt idx="109">
                  <c:v>-4.6051000000000002</c:v>
                </c:pt>
                <c:pt idx="110">
                  <c:v>-4.6051000000000002</c:v>
                </c:pt>
                <c:pt idx="111">
                  <c:v>-4.6051000000000002</c:v>
                </c:pt>
                <c:pt idx="112">
                  <c:v>-4.6051000000000002</c:v>
                </c:pt>
                <c:pt idx="113">
                  <c:v>-4.6051000000000002</c:v>
                </c:pt>
                <c:pt idx="114">
                  <c:v>-4.6051000000000002</c:v>
                </c:pt>
                <c:pt idx="115">
                  <c:v>-8.1110000000000007</c:v>
                </c:pt>
                <c:pt idx="116">
                  <c:v>-8.1110000000000007</c:v>
                </c:pt>
                <c:pt idx="117">
                  <c:v>-8.1110000000000007</c:v>
                </c:pt>
                <c:pt idx="118">
                  <c:v>-8.1110000000000007</c:v>
                </c:pt>
                <c:pt idx="119">
                  <c:v>-8.1110000000000007</c:v>
                </c:pt>
                <c:pt idx="120">
                  <c:v>-8.1110000000000007</c:v>
                </c:pt>
                <c:pt idx="121">
                  <c:v>-8.1110000000000007</c:v>
                </c:pt>
                <c:pt idx="122">
                  <c:v>-8.1110000000000007</c:v>
                </c:pt>
                <c:pt idx="123">
                  <c:v>-8.1110000000000007</c:v>
                </c:pt>
                <c:pt idx="124">
                  <c:v>-8.1110000000000007</c:v>
                </c:pt>
                <c:pt idx="125">
                  <c:v>-8.1110000000000007</c:v>
                </c:pt>
                <c:pt idx="126">
                  <c:v>-8.1110000000000007</c:v>
                </c:pt>
                <c:pt idx="127">
                  <c:v>-8.1110000000000007</c:v>
                </c:pt>
                <c:pt idx="128">
                  <c:v>-8.1110000000000007</c:v>
                </c:pt>
                <c:pt idx="129">
                  <c:v>-8.1110000000000007</c:v>
                </c:pt>
                <c:pt idx="130">
                  <c:v>-8.1110000000000007</c:v>
                </c:pt>
                <c:pt idx="131">
                  <c:v>-8.1110000000000007</c:v>
                </c:pt>
                <c:pt idx="132">
                  <c:v>-8.1110000000000007</c:v>
                </c:pt>
                <c:pt idx="133">
                  <c:v>-8.1110000000000007</c:v>
                </c:pt>
                <c:pt idx="134">
                  <c:v>-8.1110000000000007</c:v>
                </c:pt>
                <c:pt idx="135">
                  <c:v>-8.1110000000000007</c:v>
                </c:pt>
                <c:pt idx="136">
                  <c:v>-8.1110000000000007</c:v>
                </c:pt>
                <c:pt idx="137">
                  <c:v>-8.1110000000000007</c:v>
                </c:pt>
                <c:pt idx="138">
                  <c:v>-8.1110000000000007</c:v>
                </c:pt>
                <c:pt idx="139">
                  <c:v>-8.1110000000000007</c:v>
                </c:pt>
                <c:pt idx="140">
                  <c:v>-8.1110000000000007</c:v>
                </c:pt>
                <c:pt idx="141">
                  <c:v>-8.1110000000000007</c:v>
                </c:pt>
                <c:pt idx="142">
                  <c:v>-8.1110000000000007</c:v>
                </c:pt>
                <c:pt idx="143">
                  <c:v>-8.1110000000000007</c:v>
                </c:pt>
                <c:pt idx="144">
                  <c:v>-8.1110000000000007</c:v>
                </c:pt>
                <c:pt idx="145">
                  <c:v>-8.1110000000000007</c:v>
                </c:pt>
                <c:pt idx="146">
                  <c:v>-8.1110000000000007</c:v>
                </c:pt>
                <c:pt idx="147">
                  <c:v>-8.1110000000000007</c:v>
                </c:pt>
                <c:pt idx="148">
                  <c:v>-8.1110000000000007</c:v>
                </c:pt>
                <c:pt idx="149">
                  <c:v>-8.1110000000000007</c:v>
                </c:pt>
                <c:pt idx="150">
                  <c:v>-8.1110000000000007</c:v>
                </c:pt>
                <c:pt idx="151">
                  <c:v>-8.1110000000000007</c:v>
                </c:pt>
                <c:pt idx="152">
                  <c:v>-8.1110000000000007</c:v>
                </c:pt>
                <c:pt idx="153">
                  <c:v>-8.1110000000000007</c:v>
                </c:pt>
                <c:pt idx="154">
                  <c:v>-8.1110000000000007</c:v>
                </c:pt>
                <c:pt idx="155">
                  <c:v>-8.1110000000000007</c:v>
                </c:pt>
                <c:pt idx="156">
                  <c:v>-8.1110000000000007</c:v>
                </c:pt>
                <c:pt idx="157">
                  <c:v>-8.0950000000000006</c:v>
                </c:pt>
                <c:pt idx="158">
                  <c:v>-8.0950000000000006</c:v>
                </c:pt>
                <c:pt idx="159">
                  <c:v>-8.0950000000000006</c:v>
                </c:pt>
                <c:pt idx="160">
                  <c:v>-8.0950000000000006</c:v>
                </c:pt>
                <c:pt idx="161">
                  <c:v>-8.0950000000000006</c:v>
                </c:pt>
                <c:pt idx="162">
                  <c:v>-8.0950000000000006</c:v>
                </c:pt>
                <c:pt idx="163">
                  <c:v>-8.0950000000000006</c:v>
                </c:pt>
                <c:pt idx="164">
                  <c:v>-8.0950000000000006</c:v>
                </c:pt>
                <c:pt idx="165">
                  <c:v>-8.0950000000000006</c:v>
                </c:pt>
                <c:pt idx="166">
                  <c:v>-8.0950000000000006</c:v>
                </c:pt>
                <c:pt idx="167">
                  <c:v>-8.0950000000000006</c:v>
                </c:pt>
                <c:pt idx="168">
                  <c:v>-6.5016999999999996</c:v>
                </c:pt>
                <c:pt idx="169">
                  <c:v>-6.5016999999999996</c:v>
                </c:pt>
                <c:pt idx="170">
                  <c:v>-6.5016999999999996</c:v>
                </c:pt>
                <c:pt idx="171">
                  <c:v>-9.0904000000000007</c:v>
                </c:pt>
                <c:pt idx="172">
                  <c:v>-9.0904000000000007</c:v>
                </c:pt>
                <c:pt idx="173">
                  <c:v>-7.6837999999999997</c:v>
                </c:pt>
                <c:pt idx="174">
                  <c:v>-7.0517000000000003</c:v>
                </c:pt>
                <c:pt idx="175">
                  <c:v>-7.0517000000000003</c:v>
                </c:pt>
                <c:pt idx="176">
                  <c:v>-7.0517000000000003</c:v>
                </c:pt>
                <c:pt idx="177">
                  <c:v>-7.0517000000000003</c:v>
                </c:pt>
                <c:pt idx="178">
                  <c:v>-7.0517000000000003</c:v>
                </c:pt>
                <c:pt idx="179">
                  <c:v>-7.0517000000000003</c:v>
                </c:pt>
                <c:pt idx="180">
                  <c:v>-7.0517000000000003</c:v>
                </c:pt>
                <c:pt idx="181">
                  <c:v>-7.0517000000000003</c:v>
                </c:pt>
                <c:pt idx="182">
                  <c:v>-7.0517000000000003</c:v>
                </c:pt>
                <c:pt idx="183">
                  <c:v>-7.0517000000000003</c:v>
                </c:pt>
                <c:pt idx="184">
                  <c:v>-7.0517000000000003</c:v>
                </c:pt>
                <c:pt idx="185">
                  <c:v>-7.0517000000000003</c:v>
                </c:pt>
                <c:pt idx="186">
                  <c:v>-7.0517000000000003</c:v>
                </c:pt>
                <c:pt idx="187">
                  <c:v>-5.8967999999999998</c:v>
                </c:pt>
                <c:pt idx="188">
                  <c:v>-5.8967999999999998</c:v>
                </c:pt>
                <c:pt idx="189">
                  <c:v>-5.8967999999999998</c:v>
                </c:pt>
                <c:pt idx="190">
                  <c:v>-5.9413999999999998</c:v>
                </c:pt>
                <c:pt idx="191">
                  <c:v>-5.9413999999999998</c:v>
                </c:pt>
                <c:pt idx="192">
                  <c:v>-5.9413999999999998</c:v>
                </c:pt>
                <c:pt idx="193">
                  <c:v>-7.4725999999999999</c:v>
                </c:pt>
                <c:pt idx="194">
                  <c:v>-7.4725999999999999</c:v>
                </c:pt>
                <c:pt idx="195">
                  <c:v>-7.4725999999999999</c:v>
                </c:pt>
                <c:pt idx="196">
                  <c:v>-7.4725999999999999</c:v>
                </c:pt>
                <c:pt idx="197">
                  <c:v>-7.4725999999999999</c:v>
                </c:pt>
                <c:pt idx="198">
                  <c:v>-7.4725999999999999</c:v>
                </c:pt>
                <c:pt idx="199">
                  <c:v>-7.4725999999999999</c:v>
                </c:pt>
                <c:pt idx="200">
                  <c:v>-8.2651000000000003</c:v>
                </c:pt>
                <c:pt idx="201">
                  <c:v>-8.2651000000000003</c:v>
                </c:pt>
                <c:pt idx="202">
                  <c:v>-8.3475999999999999</c:v>
                </c:pt>
                <c:pt idx="203">
                  <c:v>-8.2205999999999992</c:v>
                </c:pt>
                <c:pt idx="204">
                  <c:v>-8.2481000000000009</c:v>
                </c:pt>
                <c:pt idx="205">
                  <c:v>-8.2481000000000009</c:v>
                </c:pt>
                <c:pt idx="206">
                  <c:v>-8.2481000000000009</c:v>
                </c:pt>
                <c:pt idx="207">
                  <c:v>-8.2481000000000009</c:v>
                </c:pt>
                <c:pt idx="208">
                  <c:v>-8.2481000000000009</c:v>
                </c:pt>
                <c:pt idx="209">
                  <c:v>-8.2481000000000009</c:v>
                </c:pt>
                <c:pt idx="210">
                  <c:v>-8.2481000000000009</c:v>
                </c:pt>
                <c:pt idx="211">
                  <c:v>-8.2481000000000009</c:v>
                </c:pt>
                <c:pt idx="212">
                  <c:v>-8.2481000000000009</c:v>
                </c:pt>
                <c:pt idx="213">
                  <c:v>-8.2481000000000009</c:v>
                </c:pt>
                <c:pt idx="214">
                  <c:v>-8.2481000000000009</c:v>
                </c:pt>
                <c:pt idx="215">
                  <c:v>-8.2481000000000009</c:v>
                </c:pt>
                <c:pt idx="216">
                  <c:v>-8.2481000000000009</c:v>
                </c:pt>
                <c:pt idx="217">
                  <c:v>-8.2481000000000009</c:v>
                </c:pt>
                <c:pt idx="218">
                  <c:v>-8.2481000000000009</c:v>
                </c:pt>
                <c:pt idx="219">
                  <c:v>-8.2481000000000009</c:v>
                </c:pt>
                <c:pt idx="220">
                  <c:v>-8.2481000000000009</c:v>
                </c:pt>
                <c:pt idx="221">
                  <c:v>-8.2481000000000009</c:v>
                </c:pt>
                <c:pt idx="222">
                  <c:v>-8.2481000000000009</c:v>
                </c:pt>
                <c:pt idx="223">
                  <c:v>-8.2481000000000009</c:v>
                </c:pt>
                <c:pt idx="224">
                  <c:v>-8.2481000000000009</c:v>
                </c:pt>
                <c:pt idx="225">
                  <c:v>-8.2481000000000009</c:v>
                </c:pt>
                <c:pt idx="226">
                  <c:v>-8.2481000000000009</c:v>
                </c:pt>
                <c:pt idx="227">
                  <c:v>-8.2481000000000009</c:v>
                </c:pt>
                <c:pt idx="228">
                  <c:v>-8.2481000000000009</c:v>
                </c:pt>
                <c:pt idx="229">
                  <c:v>-8.2481000000000009</c:v>
                </c:pt>
                <c:pt idx="230">
                  <c:v>-8.2481000000000009</c:v>
                </c:pt>
                <c:pt idx="231">
                  <c:v>-8.2481000000000009</c:v>
                </c:pt>
                <c:pt idx="232">
                  <c:v>-8.2481000000000009</c:v>
                </c:pt>
                <c:pt idx="233">
                  <c:v>-8.2481000000000009</c:v>
                </c:pt>
                <c:pt idx="234">
                  <c:v>-8.2481000000000009</c:v>
                </c:pt>
                <c:pt idx="235">
                  <c:v>-8.2481000000000009</c:v>
                </c:pt>
                <c:pt idx="236">
                  <c:v>-8.2481000000000009</c:v>
                </c:pt>
                <c:pt idx="237">
                  <c:v>-8.2481000000000009</c:v>
                </c:pt>
                <c:pt idx="238">
                  <c:v>-8.2481000000000009</c:v>
                </c:pt>
                <c:pt idx="239">
                  <c:v>-8.2481000000000009</c:v>
                </c:pt>
                <c:pt idx="240">
                  <c:v>-8.2481000000000009</c:v>
                </c:pt>
                <c:pt idx="241">
                  <c:v>-8.2481000000000009</c:v>
                </c:pt>
                <c:pt idx="242">
                  <c:v>-8.2481000000000009</c:v>
                </c:pt>
                <c:pt idx="243">
                  <c:v>-8.2481000000000009</c:v>
                </c:pt>
                <c:pt idx="244">
                  <c:v>-8.2481000000000009</c:v>
                </c:pt>
                <c:pt idx="245">
                  <c:v>-8.2481000000000009</c:v>
                </c:pt>
                <c:pt idx="246">
                  <c:v>-8.2481000000000009</c:v>
                </c:pt>
                <c:pt idx="247">
                  <c:v>-8.2481000000000009</c:v>
                </c:pt>
                <c:pt idx="248">
                  <c:v>-8.2481000000000009</c:v>
                </c:pt>
                <c:pt idx="249">
                  <c:v>-8.2481000000000009</c:v>
                </c:pt>
                <c:pt idx="250">
                  <c:v>-8.2481000000000009</c:v>
                </c:pt>
                <c:pt idx="251">
                  <c:v>-8.2481000000000009</c:v>
                </c:pt>
                <c:pt idx="252">
                  <c:v>-8.2481000000000009</c:v>
                </c:pt>
                <c:pt idx="253">
                  <c:v>-8.2481000000000009</c:v>
                </c:pt>
                <c:pt idx="254">
                  <c:v>-8.2481000000000009</c:v>
                </c:pt>
                <c:pt idx="255">
                  <c:v>-8.2481000000000009</c:v>
                </c:pt>
                <c:pt idx="256">
                  <c:v>-8.2481000000000009</c:v>
                </c:pt>
                <c:pt idx="257">
                  <c:v>-8.2481000000000009</c:v>
                </c:pt>
                <c:pt idx="258">
                  <c:v>-8.2481000000000009</c:v>
                </c:pt>
                <c:pt idx="259">
                  <c:v>-8.2481000000000009</c:v>
                </c:pt>
                <c:pt idx="260">
                  <c:v>-8.2481000000000009</c:v>
                </c:pt>
                <c:pt idx="261">
                  <c:v>-8.2481000000000009</c:v>
                </c:pt>
                <c:pt idx="262">
                  <c:v>-8.2481000000000009</c:v>
                </c:pt>
                <c:pt idx="263">
                  <c:v>-8.2481000000000009</c:v>
                </c:pt>
                <c:pt idx="264">
                  <c:v>-8.2481000000000009</c:v>
                </c:pt>
                <c:pt idx="265">
                  <c:v>-8.2481000000000009</c:v>
                </c:pt>
                <c:pt idx="266">
                  <c:v>-8.2481000000000009</c:v>
                </c:pt>
                <c:pt idx="267">
                  <c:v>-8.2481000000000009</c:v>
                </c:pt>
                <c:pt idx="268">
                  <c:v>-8.2481000000000009</c:v>
                </c:pt>
                <c:pt idx="269">
                  <c:v>-8.2481000000000009</c:v>
                </c:pt>
                <c:pt idx="270">
                  <c:v>-8.2481000000000009</c:v>
                </c:pt>
                <c:pt idx="271">
                  <c:v>-8.2481000000000009</c:v>
                </c:pt>
                <c:pt idx="272">
                  <c:v>-8.2481000000000009</c:v>
                </c:pt>
                <c:pt idx="273">
                  <c:v>-8.2481000000000009</c:v>
                </c:pt>
                <c:pt idx="274">
                  <c:v>-8.2481000000000009</c:v>
                </c:pt>
                <c:pt idx="275">
                  <c:v>-8.2481000000000009</c:v>
                </c:pt>
                <c:pt idx="276">
                  <c:v>-8.2481000000000009</c:v>
                </c:pt>
                <c:pt idx="277">
                  <c:v>-8.2481000000000009</c:v>
                </c:pt>
                <c:pt idx="278">
                  <c:v>-8.2481000000000009</c:v>
                </c:pt>
                <c:pt idx="279">
                  <c:v>-8.2481000000000009</c:v>
                </c:pt>
                <c:pt idx="280">
                  <c:v>-8.2481000000000009</c:v>
                </c:pt>
                <c:pt idx="281">
                  <c:v>-8.2481000000000009</c:v>
                </c:pt>
                <c:pt idx="282">
                  <c:v>-8.2481000000000009</c:v>
                </c:pt>
                <c:pt idx="283">
                  <c:v>-8.2481000000000009</c:v>
                </c:pt>
                <c:pt idx="284">
                  <c:v>-8.2481000000000009</c:v>
                </c:pt>
                <c:pt idx="285">
                  <c:v>-8.2481000000000009</c:v>
                </c:pt>
                <c:pt idx="286">
                  <c:v>-8.2481000000000009</c:v>
                </c:pt>
                <c:pt idx="287">
                  <c:v>-8.2481000000000009</c:v>
                </c:pt>
                <c:pt idx="288">
                  <c:v>-8.2481000000000009</c:v>
                </c:pt>
                <c:pt idx="289">
                  <c:v>-8.2481000000000009</c:v>
                </c:pt>
                <c:pt idx="290">
                  <c:v>-7.8293999999999997</c:v>
                </c:pt>
                <c:pt idx="291">
                  <c:v>-7.8293999999999997</c:v>
                </c:pt>
                <c:pt idx="292">
                  <c:v>-7.8293999999999997</c:v>
                </c:pt>
                <c:pt idx="293">
                  <c:v>-7.8293999999999997</c:v>
                </c:pt>
                <c:pt idx="294">
                  <c:v>-7.8293999999999997</c:v>
                </c:pt>
                <c:pt idx="295">
                  <c:v>-7.8293999999999997</c:v>
                </c:pt>
                <c:pt idx="296">
                  <c:v>-7.8293999999999997</c:v>
                </c:pt>
                <c:pt idx="297">
                  <c:v>-7.8293999999999997</c:v>
                </c:pt>
                <c:pt idx="298">
                  <c:v>-7.8293999999999997</c:v>
                </c:pt>
                <c:pt idx="299">
                  <c:v>-7.8293999999999997</c:v>
                </c:pt>
                <c:pt idx="300">
                  <c:v>-7.8293999999999997</c:v>
                </c:pt>
                <c:pt idx="301">
                  <c:v>-7.8293999999999997</c:v>
                </c:pt>
                <c:pt idx="302">
                  <c:v>-7.8293999999999997</c:v>
                </c:pt>
                <c:pt idx="303">
                  <c:v>-7.8293999999999997</c:v>
                </c:pt>
                <c:pt idx="304">
                  <c:v>-7.8293999999999997</c:v>
                </c:pt>
                <c:pt idx="305">
                  <c:v>-7.8293999999999997</c:v>
                </c:pt>
                <c:pt idx="306">
                  <c:v>-7.8293999999999997</c:v>
                </c:pt>
                <c:pt idx="307">
                  <c:v>-7.8293999999999997</c:v>
                </c:pt>
                <c:pt idx="308">
                  <c:v>-6.4074999999999998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3C-5148-8580-BE91BAF48AAF}"/>
            </c:ext>
          </c:extLst>
        </c:ser>
        <c:ser>
          <c:idx val="3"/>
          <c:order val="4"/>
          <c:tx>
            <c:v>Air lycophytes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7030A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'All data'!$I$3:$I$121</c:f>
              <c:numCache>
                <c:formatCode>0.00</c:formatCode>
                <c:ptCount val="119"/>
                <c:pt idx="0">
                  <c:v>380.46388888888885</c:v>
                </c:pt>
                <c:pt idx="1">
                  <c:v>380.46388888888885</c:v>
                </c:pt>
                <c:pt idx="3">
                  <c:v>382.4083333333333</c:v>
                </c:pt>
                <c:pt idx="4">
                  <c:v>382.4083333333333</c:v>
                </c:pt>
                <c:pt idx="5">
                  <c:v>382.4083333333333</c:v>
                </c:pt>
                <c:pt idx="7">
                  <c:v>387.85384615384612</c:v>
                </c:pt>
                <c:pt idx="8">
                  <c:v>387.85384615384612</c:v>
                </c:pt>
                <c:pt idx="9">
                  <c:v>387.85384615384612</c:v>
                </c:pt>
                <c:pt idx="11">
                  <c:v>387.85384615384612</c:v>
                </c:pt>
                <c:pt idx="12">
                  <c:v>387.85384615384612</c:v>
                </c:pt>
                <c:pt idx="14">
                  <c:v>394.0526315789474</c:v>
                </c:pt>
                <c:pt idx="15">
                  <c:v>394.0526315789474</c:v>
                </c:pt>
                <c:pt idx="16">
                  <c:v>394.0526315789474</c:v>
                </c:pt>
                <c:pt idx="17">
                  <c:v>394.0526315789474</c:v>
                </c:pt>
                <c:pt idx="18">
                  <c:v>394.0526315789474</c:v>
                </c:pt>
                <c:pt idx="20">
                  <c:v>401.5789473684211</c:v>
                </c:pt>
                <c:pt idx="21">
                  <c:v>401.5789473684211</c:v>
                </c:pt>
                <c:pt idx="23">
                  <c:v>402.33157894736843</c:v>
                </c:pt>
                <c:pt idx="24">
                  <c:v>402.33157894736843</c:v>
                </c:pt>
                <c:pt idx="25">
                  <c:v>402.33157894736843</c:v>
                </c:pt>
                <c:pt idx="26">
                  <c:v>402.33157894736843</c:v>
                </c:pt>
                <c:pt idx="27">
                  <c:v>402.33157894736843</c:v>
                </c:pt>
                <c:pt idx="28">
                  <c:v>402.33157894736843</c:v>
                </c:pt>
                <c:pt idx="29">
                  <c:v>402.33157894736843</c:v>
                </c:pt>
                <c:pt idx="30">
                  <c:v>402.33157894736843</c:v>
                </c:pt>
                <c:pt idx="31">
                  <c:v>402.33157894736843</c:v>
                </c:pt>
                <c:pt idx="32">
                  <c:v>402.33157894736843</c:v>
                </c:pt>
                <c:pt idx="33">
                  <c:v>402.33157894736843</c:v>
                </c:pt>
                <c:pt idx="34">
                  <c:v>402.33157894736843</c:v>
                </c:pt>
                <c:pt idx="35">
                  <c:v>402.33157894736843</c:v>
                </c:pt>
                <c:pt idx="36">
                  <c:v>402.33157894736843</c:v>
                </c:pt>
                <c:pt idx="37">
                  <c:v>402.33157894736843</c:v>
                </c:pt>
                <c:pt idx="38">
                  <c:v>402.33157894736843</c:v>
                </c:pt>
                <c:pt idx="39">
                  <c:v>402.33157894736843</c:v>
                </c:pt>
                <c:pt idx="40">
                  <c:v>402.33157894736843</c:v>
                </c:pt>
                <c:pt idx="41">
                  <c:v>402.33157894736843</c:v>
                </c:pt>
                <c:pt idx="42">
                  <c:v>402.33157894736843</c:v>
                </c:pt>
                <c:pt idx="44">
                  <c:v>402.33157894736843</c:v>
                </c:pt>
                <c:pt idx="45">
                  <c:v>402.33157894736843</c:v>
                </c:pt>
                <c:pt idx="46">
                  <c:v>402.33157894736843</c:v>
                </c:pt>
                <c:pt idx="47">
                  <c:v>402.33157894736843</c:v>
                </c:pt>
                <c:pt idx="48">
                  <c:v>402.33157894736843</c:v>
                </c:pt>
                <c:pt idx="49">
                  <c:v>402.33157894736843</c:v>
                </c:pt>
                <c:pt idx="50">
                  <c:v>402.33157894736843</c:v>
                </c:pt>
                <c:pt idx="51">
                  <c:v>402.33157894736843</c:v>
                </c:pt>
                <c:pt idx="52">
                  <c:v>402.33157894736843</c:v>
                </c:pt>
                <c:pt idx="53">
                  <c:v>402.33157894736843</c:v>
                </c:pt>
                <c:pt idx="54">
                  <c:v>402.33157894736843</c:v>
                </c:pt>
                <c:pt idx="55">
                  <c:v>402.33157894736843</c:v>
                </c:pt>
                <c:pt idx="56">
                  <c:v>402.33157894736843</c:v>
                </c:pt>
                <c:pt idx="57">
                  <c:v>402.33157894736843</c:v>
                </c:pt>
                <c:pt idx="58">
                  <c:v>402.33157894736843</c:v>
                </c:pt>
                <c:pt idx="59">
                  <c:v>402.33157894736843</c:v>
                </c:pt>
                <c:pt idx="60">
                  <c:v>402.33157894736843</c:v>
                </c:pt>
                <c:pt idx="61">
                  <c:v>402.33157894736843</c:v>
                </c:pt>
                <c:pt idx="62">
                  <c:v>402.33157894736843</c:v>
                </c:pt>
                <c:pt idx="63">
                  <c:v>402.33157894736843</c:v>
                </c:pt>
                <c:pt idx="64">
                  <c:v>402.33157894736843</c:v>
                </c:pt>
                <c:pt idx="65">
                  <c:v>402.33157894736843</c:v>
                </c:pt>
                <c:pt idx="66">
                  <c:v>402.33157894736843</c:v>
                </c:pt>
                <c:pt idx="69">
                  <c:v>404.58947368421053</c:v>
                </c:pt>
                <c:pt idx="70">
                  <c:v>404.58947368421053</c:v>
                </c:pt>
                <c:pt idx="71">
                  <c:v>404.58947368421053</c:v>
                </c:pt>
                <c:pt idx="72">
                  <c:v>404.58947368421053</c:v>
                </c:pt>
                <c:pt idx="73">
                  <c:v>404.58947368421053</c:v>
                </c:pt>
                <c:pt idx="74">
                  <c:v>404.58947368421053</c:v>
                </c:pt>
                <c:pt idx="75">
                  <c:v>404.58947368421053</c:v>
                </c:pt>
                <c:pt idx="76">
                  <c:v>404.58947368421053</c:v>
                </c:pt>
                <c:pt idx="77">
                  <c:v>404.58947368421053</c:v>
                </c:pt>
                <c:pt idx="78">
                  <c:v>404.58947368421053</c:v>
                </c:pt>
                <c:pt idx="79">
                  <c:v>404.58947368421053</c:v>
                </c:pt>
                <c:pt idx="80">
                  <c:v>404.58947368421053</c:v>
                </c:pt>
                <c:pt idx="82">
                  <c:v>404.58947368421053</c:v>
                </c:pt>
                <c:pt idx="83">
                  <c:v>404.58947368421053</c:v>
                </c:pt>
                <c:pt idx="84">
                  <c:v>404.58947368421053</c:v>
                </c:pt>
                <c:pt idx="85">
                  <c:v>404.58947368421053</c:v>
                </c:pt>
                <c:pt idx="86">
                  <c:v>404.58947368421053</c:v>
                </c:pt>
                <c:pt idx="88">
                  <c:v>408.36190476190478</c:v>
                </c:pt>
                <c:pt idx="89">
                  <c:v>408.36190476190478</c:v>
                </c:pt>
                <c:pt idx="94" formatCode="General">
                  <c:v>409.1</c:v>
                </c:pt>
                <c:pt idx="95" formatCode="General">
                  <c:v>409.1</c:v>
                </c:pt>
                <c:pt idx="96" formatCode="General">
                  <c:v>409.1</c:v>
                </c:pt>
                <c:pt idx="97" formatCode="General">
                  <c:v>409.1</c:v>
                </c:pt>
                <c:pt idx="98" formatCode="General">
                  <c:v>409.1</c:v>
                </c:pt>
                <c:pt idx="99" formatCode="General">
                  <c:v>409.1</c:v>
                </c:pt>
                <c:pt idx="100" formatCode="General">
                  <c:v>409.1</c:v>
                </c:pt>
                <c:pt idx="101" formatCode="General">
                  <c:v>409.1</c:v>
                </c:pt>
                <c:pt idx="102" formatCode="General">
                  <c:v>409.1</c:v>
                </c:pt>
                <c:pt idx="103" formatCode="General">
                  <c:v>409.1</c:v>
                </c:pt>
                <c:pt idx="104" formatCode="General">
                  <c:v>409.1</c:v>
                </c:pt>
                <c:pt idx="105" formatCode="General">
                  <c:v>409.1</c:v>
                </c:pt>
                <c:pt idx="106" formatCode="General">
                  <c:v>409.1</c:v>
                </c:pt>
                <c:pt idx="107" formatCode="General">
                  <c:v>409.1</c:v>
                </c:pt>
                <c:pt idx="108" formatCode="General">
                  <c:v>409.1</c:v>
                </c:pt>
                <c:pt idx="109" formatCode="General">
                  <c:v>409.1</c:v>
                </c:pt>
                <c:pt idx="110" formatCode="General">
                  <c:v>409.1</c:v>
                </c:pt>
                <c:pt idx="111" formatCode="General">
                  <c:v>409.1</c:v>
                </c:pt>
                <c:pt idx="112" formatCode="General">
                  <c:v>409.1</c:v>
                </c:pt>
                <c:pt idx="113" formatCode="General">
                  <c:v>409.1</c:v>
                </c:pt>
                <c:pt idx="114" formatCode="General">
                  <c:v>409.1</c:v>
                </c:pt>
                <c:pt idx="115" formatCode="General">
                  <c:v>409.1</c:v>
                </c:pt>
                <c:pt idx="116" formatCode="General">
                  <c:v>409.1</c:v>
                </c:pt>
                <c:pt idx="117" formatCode="General">
                  <c:v>409.1</c:v>
                </c:pt>
                <c:pt idx="118" formatCode="General">
                  <c:v>409.1</c:v>
                </c:pt>
              </c:numCache>
            </c:numRef>
          </c:xVal>
          <c:yVal>
            <c:numRef>
              <c:f>'All data'!$M$3:$M$121</c:f>
              <c:numCache>
                <c:formatCode>0.0</c:formatCode>
                <c:ptCount val="119"/>
                <c:pt idx="1">
                  <c:v>-8.1109662946887706</c:v>
                </c:pt>
                <c:pt idx="5">
                  <c:v>-6.5016595770889198</c:v>
                </c:pt>
                <c:pt idx="9">
                  <c:v>-5.8967787194530699</c:v>
                </c:pt>
                <c:pt idx="12">
                  <c:v>-5.8967787194530699</c:v>
                </c:pt>
                <c:pt idx="18">
                  <c:v>-7.4726145809619098</c:v>
                </c:pt>
                <c:pt idx="21">
                  <c:v>-8.2205960530941002</c:v>
                </c:pt>
                <c:pt idx="42">
                  <c:v>-8.2205960530941002</c:v>
                </c:pt>
                <c:pt idx="66">
                  <c:v>-8.2481152843040597</c:v>
                </c:pt>
                <c:pt idx="80">
                  <c:v>-7.8293704460871396</c:v>
                </c:pt>
                <c:pt idx="86">
                  <c:v>-7.8293704460871396</c:v>
                </c:pt>
                <c:pt idx="89">
                  <c:v>-6.4074958222224003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3C-5148-8580-BE91BAF48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4292512"/>
        <c:axId val="1554294160"/>
      </c:scatterChart>
      <c:scatterChart>
        <c:scatterStyle val="smoothMarker"/>
        <c:varyColors val="0"/>
        <c:ser>
          <c:idx val="4"/>
          <c:order val="1"/>
          <c:tx>
            <c:v>Marine carbonates</c:v>
          </c:tx>
          <c:marker>
            <c:symbol val="none"/>
          </c:marker>
          <c:xVal>
            <c:numRef>
              <c:f>'GTS2020 – marine d13Ccarb'!$A$2:$A$1801</c:f>
              <c:numCache>
                <c:formatCode>General</c:formatCode>
                <c:ptCount val="1800"/>
                <c:pt idx="0">
                  <c:v>419.98</c:v>
                </c:pt>
                <c:pt idx="1">
                  <c:v>419.89</c:v>
                </c:pt>
                <c:pt idx="2">
                  <c:v>419.87</c:v>
                </c:pt>
                <c:pt idx="3">
                  <c:v>419.82</c:v>
                </c:pt>
                <c:pt idx="4">
                  <c:v>419.78</c:v>
                </c:pt>
                <c:pt idx="5">
                  <c:v>419.75</c:v>
                </c:pt>
                <c:pt idx="6">
                  <c:v>419.71</c:v>
                </c:pt>
                <c:pt idx="7">
                  <c:v>419.7</c:v>
                </c:pt>
                <c:pt idx="8">
                  <c:v>419.67</c:v>
                </c:pt>
                <c:pt idx="9">
                  <c:v>419.6</c:v>
                </c:pt>
                <c:pt idx="10">
                  <c:v>419.56</c:v>
                </c:pt>
                <c:pt idx="11">
                  <c:v>419.54</c:v>
                </c:pt>
                <c:pt idx="12">
                  <c:v>419.5</c:v>
                </c:pt>
                <c:pt idx="13">
                  <c:v>419.48</c:v>
                </c:pt>
                <c:pt idx="14">
                  <c:v>419.44</c:v>
                </c:pt>
                <c:pt idx="15">
                  <c:v>419.42</c:v>
                </c:pt>
                <c:pt idx="16">
                  <c:v>419.38</c:v>
                </c:pt>
                <c:pt idx="17">
                  <c:v>419.36</c:v>
                </c:pt>
                <c:pt idx="18">
                  <c:v>419.32</c:v>
                </c:pt>
                <c:pt idx="19">
                  <c:v>419.2</c:v>
                </c:pt>
                <c:pt idx="20">
                  <c:v>418.94</c:v>
                </c:pt>
                <c:pt idx="21">
                  <c:v>418.87</c:v>
                </c:pt>
                <c:pt idx="22">
                  <c:v>418.68</c:v>
                </c:pt>
                <c:pt idx="23">
                  <c:v>418.56</c:v>
                </c:pt>
                <c:pt idx="24">
                  <c:v>418.41</c:v>
                </c:pt>
                <c:pt idx="25">
                  <c:v>418.18</c:v>
                </c:pt>
                <c:pt idx="26">
                  <c:v>418.1</c:v>
                </c:pt>
                <c:pt idx="27">
                  <c:v>417.99</c:v>
                </c:pt>
                <c:pt idx="28">
                  <c:v>417.87</c:v>
                </c:pt>
                <c:pt idx="29">
                  <c:v>417.76</c:v>
                </c:pt>
                <c:pt idx="30">
                  <c:v>417.65</c:v>
                </c:pt>
                <c:pt idx="31">
                  <c:v>417.53</c:v>
                </c:pt>
                <c:pt idx="32">
                  <c:v>417.42</c:v>
                </c:pt>
                <c:pt idx="33">
                  <c:v>417.33</c:v>
                </c:pt>
                <c:pt idx="34">
                  <c:v>417.25</c:v>
                </c:pt>
                <c:pt idx="35">
                  <c:v>417.14</c:v>
                </c:pt>
                <c:pt idx="36">
                  <c:v>417</c:v>
                </c:pt>
                <c:pt idx="37">
                  <c:v>416.88</c:v>
                </c:pt>
                <c:pt idx="38">
                  <c:v>416.77</c:v>
                </c:pt>
                <c:pt idx="39">
                  <c:v>416.65</c:v>
                </c:pt>
                <c:pt idx="40">
                  <c:v>416.54</c:v>
                </c:pt>
                <c:pt idx="41">
                  <c:v>416.42</c:v>
                </c:pt>
                <c:pt idx="42">
                  <c:v>416.31</c:v>
                </c:pt>
                <c:pt idx="43">
                  <c:v>416.18</c:v>
                </c:pt>
                <c:pt idx="44">
                  <c:v>416.09</c:v>
                </c:pt>
                <c:pt idx="45">
                  <c:v>415.98</c:v>
                </c:pt>
                <c:pt idx="46">
                  <c:v>415.87</c:v>
                </c:pt>
                <c:pt idx="47">
                  <c:v>415.76</c:v>
                </c:pt>
                <c:pt idx="48">
                  <c:v>415.65</c:v>
                </c:pt>
                <c:pt idx="49">
                  <c:v>415.53</c:v>
                </c:pt>
                <c:pt idx="50">
                  <c:v>415.42</c:v>
                </c:pt>
                <c:pt idx="51">
                  <c:v>415.3</c:v>
                </c:pt>
                <c:pt idx="52">
                  <c:v>415.19</c:v>
                </c:pt>
                <c:pt idx="53">
                  <c:v>414.96</c:v>
                </c:pt>
                <c:pt idx="54">
                  <c:v>414.73</c:v>
                </c:pt>
                <c:pt idx="55">
                  <c:v>414.61</c:v>
                </c:pt>
                <c:pt idx="56">
                  <c:v>414.5</c:v>
                </c:pt>
                <c:pt idx="57">
                  <c:v>414.38</c:v>
                </c:pt>
                <c:pt idx="58">
                  <c:v>414.23</c:v>
                </c:pt>
                <c:pt idx="59">
                  <c:v>414.12</c:v>
                </c:pt>
                <c:pt idx="60">
                  <c:v>413.94</c:v>
                </c:pt>
                <c:pt idx="61">
                  <c:v>413.85</c:v>
                </c:pt>
                <c:pt idx="62">
                  <c:v>413.74</c:v>
                </c:pt>
                <c:pt idx="63">
                  <c:v>413.62</c:v>
                </c:pt>
                <c:pt idx="64">
                  <c:v>413.51</c:v>
                </c:pt>
                <c:pt idx="65">
                  <c:v>413.39</c:v>
                </c:pt>
                <c:pt idx="66">
                  <c:v>413.16</c:v>
                </c:pt>
                <c:pt idx="67">
                  <c:v>413.05</c:v>
                </c:pt>
                <c:pt idx="68">
                  <c:v>412.93</c:v>
                </c:pt>
                <c:pt idx="69">
                  <c:v>412.82</c:v>
                </c:pt>
                <c:pt idx="70">
                  <c:v>412.7</c:v>
                </c:pt>
                <c:pt idx="71">
                  <c:v>412.59</c:v>
                </c:pt>
                <c:pt idx="72">
                  <c:v>412.47</c:v>
                </c:pt>
                <c:pt idx="73">
                  <c:v>412.36</c:v>
                </c:pt>
                <c:pt idx="74">
                  <c:v>412.24</c:v>
                </c:pt>
                <c:pt idx="75">
                  <c:v>412.13</c:v>
                </c:pt>
                <c:pt idx="76">
                  <c:v>412.02</c:v>
                </c:pt>
                <c:pt idx="77">
                  <c:v>411.91</c:v>
                </c:pt>
                <c:pt idx="78">
                  <c:v>411.79</c:v>
                </c:pt>
                <c:pt idx="79">
                  <c:v>411.63</c:v>
                </c:pt>
                <c:pt idx="80">
                  <c:v>411.52</c:v>
                </c:pt>
                <c:pt idx="81">
                  <c:v>411.4</c:v>
                </c:pt>
                <c:pt idx="82">
                  <c:v>411.29</c:v>
                </c:pt>
                <c:pt idx="83">
                  <c:v>411.17</c:v>
                </c:pt>
                <c:pt idx="84">
                  <c:v>411.06</c:v>
                </c:pt>
                <c:pt idx="85">
                  <c:v>410.95</c:v>
                </c:pt>
                <c:pt idx="86">
                  <c:v>410.83</c:v>
                </c:pt>
                <c:pt idx="87">
                  <c:v>410.81</c:v>
                </c:pt>
                <c:pt idx="88">
                  <c:v>410.8</c:v>
                </c:pt>
                <c:pt idx="89">
                  <c:v>410.78</c:v>
                </c:pt>
                <c:pt idx="90">
                  <c:v>410.66</c:v>
                </c:pt>
                <c:pt idx="91">
                  <c:v>410.53</c:v>
                </c:pt>
                <c:pt idx="92">
                  <c:v>410.41</c:v>
                </c:pt>
                <c:pt idx="93">
                  <c:v>410.28</c:v>
                </c:pt>
                <c:pt idx="94">
                  <c:v>410.16</c:v>
                </c:pt>
                <c:pt idx="95">
                  <c:v>410.03</c:v>
                </c:pt>
                <c:pt idx="96">
                  <c:v>409.91</c:v>
                </c:pt>
                <c:pt idx="97">
                  <c:v>409.79</c:v>
                </c:pt>
                <c:pt idx="98">
                  <c:v>409.66</c:v>
                </c:pt>
                <c:pt idx="99">
                  <c:v>409.26</c:v>
                </c:pt>
                <c:pt idx="100">
                  <c:v>408.55</c:v>
                </c:pt>
                <c:pt idx="101">
                  <c:v>408.42</c:v>
                </c:pt>
                <c:pt idx="102">
                  <c:v>408.3</c:v>
                </c:pt>
                <c:pt idx="103">
                  <c:v>408.25</c:v>
                </c:pt>
                <c:pt idx="104">
                  <c:v>408.19</c:v>
                </c:pt>
                <c:pt idx="105">
                  <c:v>408.14</c:v>
                </c:pt>
                <c:pt idx="106">
                  <c:v>408.09</c:v>
                </c:pt>
                <c:pt idx="107">
                  <c:v>408.03</c:v>
                </c:pt>
                <c:pt idx="108">
                  <c:v>407.98</c:v>
                </c:pt>
                <c:pt idx="109">
                  <c:v>407.94</c:v>
                </c:pt>
                <c:pt idx="110">
                  <c:v>407.88</c:v>
                </c:pt>
                <c:pt idx="111">
                  <c:v>407.84</c:v>
                </c:pt>
                <c:pt idx="112">
                  <c:v>407.78</c:v>
                </c:pt>
                <c:pt idx="113">
                  <c:v>407.69</c:v>
                </c:pt>
                <c:pt idx="114">
                  <c:v>407.62</c:v>
                </c:pt>
                <c:pt idx="115">
                  <c:v>407.58</c:v>
                </c:pt>
                <c:pt idx="116">
                  <c:v>407.57</c:v>
                </c:pt>
                <c:pt idx="117">
                  <c:v>407.24</c:v>
                </c:pt>
                <c:pt idx="118">
                  <c:v>406.73</c:v>
                </c:pt>
                <c:pt idx="119">
                  <c:v>406.23</c:v>
                </c:pt>
                <c:pt idx="120">
                  <c:v>405.73</c:v>
                </c:pt>
                <c:pt idx="121">
                  <c:v>405.23</c:v>
                </c:pt>
                <c:pt idx="122">
                  <c:v>404.73</c:v>
                </c:pt>
                <c:pt idx="123">
                  <c:v>404.22</c:v>
                </c:pt>
                <c:pt idx="124">
                  <c:v>403.72</c:v>
                </c:pt>
                <c:pt idx="125">
                  <c:v>403.22</c:v>
                </c:pt>
                <c:pt idx="126">
                  <c:v>402.72</c:v>
                </c:pt>
                <c:pt idx="127">
                  <c:v>402.22</c:v>
                </c:pt>
                <c:pt idx="128">
                  <c:v>401.66</c:v>
                </c:pt>
                <c:pt idx="129">
                  <c:v>401.16</c:v>
                </c:pt>
                <c:pt idx="130">
                  <c:v>400.66</c:v>
                </c:pt>
                <c:pt idx="131">
                  <c:v>400.41</c:v>
                </c:pt>
                <c:pt idx="132">
                  <c:v>400.41</c:v>
                </c:pt>
                <c:pt idx="133">
                  <c:v>400.2</c:v>
                </c:pt>
                <c:pt idx="134">
                  <c:v>400.05</c:v>
                </c:pt>
                <c:pt idx="135">
                  <c:v>399.69</c:v>
                </c:pt>
                <c:pt idx="136">
                  <c:v>399.69</c:v>
                </c:pt>
                <c:pt idx="137">
                  <c:v>399.69</c:v>
                </c:pt>
                <c:pt idx="138">
                  <c:v>398.98</c:v>
                </c:pt>
                <c:pt idx="139">
                  <c:v>398.98</c:v>
                </c:pt>
                <c:pt idx="140">
                  <c:v>398.98</c:v>
                </c:pt>
                <c:pt idx="141">
                  <c:v>398.98</c:v>
                </c:pt>
                <c:pt idx="142">
                  <c:v>398.98</c:v>
                </c:pt>
                <c:pt idx="143">
                  <c:v>398.98</c:v>
                </c:pt>
                <c:pt idx="144">
                  <c:v>398.98</c:v>
                </c:pt>
                <c:pt idx="145">
                  <c:v>398.62</c:v>
                </c:pt>
                <c:pt idx="146">
                  <c:v>398.62</c:v>
                </c:pt>
                <c:pt idx="147">
                  <c:v>398.62</c:v>
                </c:pt>
                <c:pt idx="148">
                  <c:v>398.62</c:v>
                </c:pt>
                <c:pt idx="149">
                  <c:v>398.62</c:v>
                </c:pt>
                <c:pt idx="150">
                  <c:v>398.48</c:v>
                </c:pt>
                <c:pt idx="151">
                  <c:v>398.48</c:v>
                </c:pt>
                <c:pt idx="152">
                  <c:v>398.45</c:v>
                </c:pt>
                <c:pt idx="153">
                  <c:v>398.44</c:v>
                </c:pt>
                <c:pt idx="154">
                  <c:v>398.44</c:v>
                </c:pt>
                <c:pt idx="155">
                  <c:v>398.31</c:v>
                </c:pt>
                <c:pt idx="156">
                  <c:v>398.31</c:v>
                </c:pt>
                <c:pt idx="157">
                  <c:v>398.24</c:v>
                </c:pt>
                <c:pt idx="158">
                  <c:v>398.24</c:v>
                </c:pt>
                <c:pt idx="159">
                  <c:v>398.24</c:v>
                </c:pt>
                <c:pt idx="160">
                  <c:v>398.22</c:v>
                </c:pt>
                <c:pt idx="161">
                  <c:v>398.18</c:v>
                </c:pt>
                <c:pt idx="162">
                  <c:v>398.13</c:v>
                </c:pt>
                <c:pt idx="163">
                  <c:v>398.13</c:v>
                </c:pt>
                <c:pt idx="164">
                  <c:v>398.13</c:v>
                </c:pt>
                <c:pt idx="165">
                  <c:v>398.12</c:v>
                </c:pt>
                <c:pt idx="166">
                  <c:v>398.11</c:v>
                </c:pt>
                <c:pt idx="167">
                  <c:v>398.07</c:v>
                </c:pt>
                <c:pt idx="168">
                  <c:v>397.84</c:v>
                </c:pt>
                <c:pt idx="169">
                  <c:v>397.84</c:v>
                </c:pt>
                <c:pt idx="170">
                  <c:v>397.41</c:v>
                </c:pt>
                <c:pt idx="171">
                  <c:v>397.08</c:v>
                </c:pt>
                <c:pt idx="172">
                  <c:v>397.08</c:v>
                </c:pt>
                <c:pt idx="173">
                  <c:v>396.9</c:v>
                </c:pt>
                <c:pt idx="174">
                  <c:v>396.9</c:v>
                </c:pt>
                <c:pt idx="175">
                  <c:v>396.72</c:v>
                </c:pt>
                <c:pt idx="176">
                  <c:v>396.72</c:v>
                </c:pt>
                <c:pt idx="177">
                  <c:v>396.72</c:v>
                </c:pt>
                <c:pt idx="178">
                  <c:v>396.72</c:v>
                </c:pt>
                <c:pt idx="179">
                  <c:v>396.72</c:v>
                </c:pt>
                <c:pt idx="180">
                  <c:v>396.72</c:v>
                </c:pt>
                <c:pt idx="181">
                  <c:v>396.61</c:v>
                </c:pt>
                <c:pt idx="182">
                  <c:v>396.61</c:v>
                </c:pt>
                <c:pt idx="183">
                  <c:v>396.61</c:v>
                </c:pt>
                <c:pt idx="184">
                  <c:v>396.46</c:v>
                </c:pt>
                <c:pt idx="185">
                  <c:v>396.33</c:v>
                </c:pt>
                <c:pt idx="186">
                  <c:v>396.33</c:v>
                </c:pt>
                <c:pt idx="187">
                  <c:v>396.33</c:v>
                </c:pt>
                <c:pt idx="188">
                  <c:v>396.33</c:v>
                </c:pt>
                <c:pt idx="189">
                  <c:v>396.11</c:v>
                </c:pt>
                <c:pt idx="190">
                  <c:v>396.07</c:v>
                </c:pt>
                <c:pt idx="191">
                  <c:v>396.07</c:v>
                </c:pt>
                <c:pt idx="192">
                  <c:v>396.07</c:v>
                </c:pt>
                <c:pt idx="193">
                  <c:v>395.96</c:v>
                </c:pt>
                <c:pt idx="194">
                  <c:v>395.96</c:v>
                </c:pt>
                <c:pt idx="195">
                  <c:v>395.83</c:v>
                </c:pt>
                <c:pt idx="196">
                  <c:v>395.83</c:v>
                </c:pt>
                <c:pt idx="197">
                  <c:v>395.83</c:v>
                </c:pt>
                <c:pt idx="198">
                  <c:v>395.83</c:v>
                </c:pt>
                <c:pt idx="199">
                  <c:v>395.83</c:v>
                </c:pt>
                <c:pt idx="200">
                  <c:v>395.83</c:v>
                </c:pt>
                <c:pt idx="201">
                  <c:v>395.83</c:v>
                </c:pt>
                <c:pt idx="202">
                  <c:v>395.83</c:v>
                </c:pt>
                <c:pt idx="203">
                  <c:v>395.79</c:v>
                </c:pt>
                <c:pt idx="204">
                  <c:v>395.79</c:v>
                </c:pt>
                <c:pt idx="205">
                  <c:v>395.79</c:v>
                </c:pt>
                <c:pt idx="206">
                  <c:v>395.79</c:v>
                </c:pt>
                <c:pt idx="207">
                  <c:v>395.8</c:v>
                </c:pt>
                <c:pt idx="208">
                  <c:v>395.75</c:v>
                </c:pt>
                <c:pt idx="209">
                  <c:v>395.75</c:v>
                </c:pt>
                <c:pt idx="210">
                  <c:v>395.75</c:v>
                </c:pt>
                <c:pt idx="211">
                  <c:v>395.75</c:v>
                </c:pt>
                <c:pt idx="212">
                  <c:v>395.68</c:v>
                </c:pt>
                <c:pt idx="213">
                  <c:v>395.68</c:v>
                </c:pt>
                <c:pt idx="214">
                  <c:v>395.68</c:v>
                </c:pt>
                <c:pt idx="215">
                  <c:v>395.44</c:v>
                </c:pt>
                <c:pt idx="216">
                  <c:v>395.44</c:v>
                </c:pt>
                <c:pt idx="217">
                  <c:v>395.23</c:v>
                </c:pt>
                <c:pt idx="218">
                  <c:v>394.62</c:v>
                </c:pt>
                <c:pt idx="219">
                  <c:v>394.51</c:v>
                </c:pt>
                <c:pt idx="220">
                  <c:v>394.45</c:v>
                </c:pt>
                <c:pt idx="221">
                  <c:v>394.45</c:v>
                </c:pt>
                <c:pt idx="222">
                  <c:v>394.45</c:v>
                </c:pt>
                <c:pt idx="223">
                  <c:v>394.45</c:v>
                </c:pt>
                <c:pt idx="224">
                  <c:v>394.45</c:v>
                </c:pt>
                <c:pt idx="225">
                  <c:v>394.45</c:v>
                </c:pt>
                <c:pt idx="226">
                  <c:v>394.45</c:v>
                </c:pt>
                <c:pt idx="227">
                  <c:v>393.25</c:v>
                </c:pt>
                <c:pt idx="228">
                  <c:v>393.25</c:v>
                </c:pt>
                <c:pt idx="229">
                  <c:v>393.25</c:v>
                </c:pt>
                <c:pt idx="230">
                  <c:v>393.25</c:v>
                </c:pt>
                <c:pt idx="231">
                  <c:v>393.25</c:v>
                </c:pt>
                <c:pt idx="232">
                  <c:v>392.82</c:v>
                </c:pt>
                <c:pt idx="233">
                  <c:v>392.51</c:v>
                </c:pt>
                <c:pt idx="234">
                  <c:v>392.19</c:v>
                </c:pt>
                <c:pt idx="235">
                  <c:v>392.19</c:v>
                </c:pt>
                <c:pt idx="236">
                  <c:v>392.08</c:v>
                </c:pt>
                <c:pt idx="237">
                  <c:v>391.65</c:v>
                </c:pt>
                <c:pt idx="238">
                  <c:v>391.65</c:v>
                </c:pt>
                <c:pt idx="239">
                  <c:v>391.65</c:v>
                </c:pt>
                <c:pt idx="240">
                  <c:v>391.65</c:v>
                </c:pt>
                <c:pt idx="241">
                  <c:v>391.12</c:v>
                </c:pt>
                <c:pt idx="242">
                  <c:v>390.59</c:v>
                </c:pt>
                <c:pt idx="243">
                  <c:v>390.59</c:v>
                </c:pt>
                <c:pt idx="244">
                  <c:v>389.53</c:v>
                </c:pt>
                <c:pt idx="245">
                  <c:v>389.44</c:v>
                </c:pt>
                <c:pt idx="246">
                  <c:v>389.33</c:v>
                </c:pt>
                <c:pt idx="247">
                  <c:v>389.33</c:v>
                </c:pt>
                <c:pt idx="248">
                  <c:v>389.33</c:v>
                </c:pt>
                <c:pt idx="249">
                  <c:v>389.26</c:v>
                </c:pt>
                <c:pt idx="250">
                  <c:v>389.21</c:v>
                </c:pt>
                <c:pt idx="251">
                  <c:v>388.48</c:v>
                </c:pt>
                <c:pt idx="252">
                  <c:v>387.72</c:v>
                </c:pt>
                <c:pt idx="253">
                  <c:v>387.62</c:v>
                </c:pt>
                <c:pt idx="254">
                  <c:v>387.62</c:v>
                </c:pt>
                <c:pt idx="255">
                  <c:v>387.62</c:v>
                </c:pt>
                <c:pt idx="256">
                  <c:v>387.62</c:v>
                </c:pt>
                <c:pt idx="257">
                  <c:v>387.62</c:v>
                </c:pt>
                <c:pt idx="258">
                  <c:v>387.62</c:v>
                </c:pt>
                <c:pt idx="259">
                  <c:v>387.62</c:v>
                </c:pt>
                <c:pt idx="260">
                  <c:v>387.62</c:v>
                </c:pt>
                <c:pt idx="261">
                  <c:v>387.44</c:v>
                </c:pt>
                <c:pt idx="262">
                  <c:v>387.44</c:v>
                </c:pt>
                <c:pt idx="263">
                  <c:v>387.44</c:v>
                </c:pt>
                <c:pt idx="264">
                  <c:v>387.44</c:v>
                </c:pt>
                <c:pt idx="265">
                  <c:v>387.35</c:v>
                </c:pt>
                <c:pt idx="266">
                  <c:v>387.35</c:v>
                </c:pt>
                <c:pt idx="267">
                  <c:v>387.35</c:v>
                </c:pt>
                <c:pt idx="268">
                  <c:v>387.35</c:v>
                </c:pt>
                <c:pt idx="269">
                  <c:v>387.35</c:v>
                </c:pt>
                <c:pt idx="270">
                  <c:v>387.35</c:v>
                </c:pt>
                <c:pt idx="271">
                  <c:v>387.35</c:v>
                </c:pt>
                <c:pt idx="272">
                  <c:v>387.28</c:v>
                </c:pt>
                <c:pt idx="273">
                  <c:v>387.14</c:v>
                </c:pt>
                <c:pt idx="274">
                  <c:v>387.14</c:v>
                </c:pt>
                <c:pt idx="275">
                  <c:v>387.14</c:v>
                </c:pt>
                <c:pt idx="276">
                  <c:v>387.14</c:v>
                </c:pt>
                <c:pt idx="277">
                  <c:v>387.02</c:v>
                </c:pt>
                <c:pt idx="278">
                  <c:v>386.91</c:v>
                </c:pt>
                <c:pt idx="279">
                  <c:v>386.91</c:v>
                </c:pt>
                <c:pt idx="280">
                  <c:v>386.91</c:v>
                </c:pt>
                <c:pt idx="281">
                  <c:v>386.91</c:v>
                </c:pt>
                <c:pt idx="282">
                  <c:v>386.87</c:v>
                </c:pt>
                <c:pt idx="283">
                  <c:v>386.83</c:v>
                </c:pt>
                <c:pt idx="284">
                  <c:v>386.83</c:v>
                </c:pt>
                <c:pt idx="285">
                  <c:v>386.8</c:v>
                </c:pt>
                <c:pt idx="286">
                  <c:v>386.72</c:v>
                </c:pt>
                <c:pt idx="287">
                  <c:v>386.72</c:v>
                </c:pt>
                <c:pt idx="288">
                  <c:v>386.72</c:v>
                </c:pt>
                <c:pt idx="289">
                  <c:v>386.68</c:v>
                </c:pt>
                <c:pt idx="290">
                  <c:v>386.68</c:v>
                </c:pt>
                <c:pt idx="291">
                  <c:v>386.68</c:v>
                </c:pt>
                <c:pt idx="292">
                  <c:v>386.63</c:v>
                </c:pt>
                <c:pt idx="293">
                  <c:v>386.59</c:v>
                </c:pt>
                <c:pt idx="294">
                  <c:v>386.55</c:v>
                </c:pt>
                <c:pt idx="295">
                  <c:v>386.29</c:v>
                </c:pt>
                <c:pt idx="296">
                  <c:v>386.29</c:v>
                </c:pt>
                <c:pt idx="297">
                  <c:v>386.29</c:v>
                </c:pt>
                <c:pt idx="298">
                  <c:v>384.93</c:v>
                </c:pt>
                <c:pt idx="299">
                  <c:v>384.89</c:v>
                </c:pt>
                <c:pt idx="300">
                  <c:v>384.68</c:v>
                </c:pt>
                <c:pt idx="301">
                  <c:v>384.56</c:v>
                </c:pt>
                <c:pt idx="302">
                  <c:v>384.54</c:v>
                </c:pt>
                <c:pt idx="303">
                  <c:v>384.54</c:v>
                </c:pt>
                <c:pt idx="304">
                  <c:v>384.51</c:v>
                </c:pt>
                <c:pt idx="305">
                  <c:v>384.49</c:v>
                </c:pt>
                <c:pt idx="306">
                  <c:v>384.49</c:v>
                </c:pt>
                <c:pt idx="307">
                  <c:v>384.49</c:v>
                </c:pt>
                <c:pt idx="308">
                  <c:v>384.48</c:v>
                </c:pt>
                <c:pt idx="309">
                  <c:v>384.41</c:v>
                </c:pt>
                <c:pt idx="310">
                  <c:v>384.43</c:v>
                </c:pt>
                <c:pt idx="311">
                  <c:v>384.39</c:v>
                </c:pt>
                <c:pt idx="312">
                  <c:v>384.38</c:v>
                </c:pt>
                <c:pt idx="313">
                  <c:v>384.34</c:v>
                </c:pt>
                <c:pt idx="314">
                  <c:v>384.34</c:v>
                </c:pt>
                <c:pt idx="315">
                  <c:v>384.24</c:v>
                </c:pt>
                <c:pt idx="316">
                  <c:v>384.24</c:v>
                </c:pt>
                <c:pt idx="317">
                  <c:v>384.26</c:v>
                </c:pt>
                <c:pt idx="318">
                  <c:v>384.18</c:v>
                </c:pt>
                <c:pt idx="319">
                  <c:v>384.18</c:v>
                </c:pt>
                <c:pt idx="320">
                  <c:v>384.18</c:v>
                </c:pt>
                <c:pt idx="321">
                  <c:v>384.19</c:v>
                </c:pt>
                <c:pt idx="322">
                  <c:v>384.19</c:v>
                </c:pt>
                <c:pt idx="323">
                  <c:v>384.14</c:v>
                </c:pt>
                <c:pt idx="324">
                  <c:v>384.16</c:v>
                </c:pt>
                <c:pt idx="325">
                  <c:v>383.62</c:v>
                </c:pt>
                <c:pt idx="326">
                  <c:v>383.61</c:v>
                </c:pt>
                <c:pt idx="327">
                  <c:v>383.6</c:v>
                </c:pt>
                <c:pt idx="328">
                  <c:v>383.59</c:v>
                </c:pt>
                <c:pt idx="329">
                  <c:v>383.58</c:v>
                </c:pt>
                <c:pt idx="330">
                  <c:v>383.57</c:v>
                </c:pt>
                <c:pt idx="331">
                  <c:v>383.56</c:v>
                </c:pt>
                <c:pt idx="332">
                  <c:v>383.55</c:v>
                </c:pt>
                <c:pt idx="333">
                  <c:v>383.53</c:v>
                </c:pt>
                <c:pt idx="334">
                  <c:v>383.52</c:v>
                </c:pt>
                <c:pt idx="335">
                  <c:v>383.51</c:v>
                </c:pt>
                <c:pt idx="336">
                  <c:v>383.5</c:v>
                </c:pt>
                <c:pt idx="337">
                  <c:v>383.49</c:v>
                </c:pt>
                <c:pt idx="338">
                  <c:v>383.48</c:v>
                </c:pt>
                <c:pt idx="339">
                  <c:v>383.47</c:v>
                </c:pt>
                <c:pt idx="340">
                  <c:v>383.44</c:v>
                </c:pt>
                <c:pt idx="341">
                  <c:v>383.43</c:v>
                </c:pt>
                <c:pt idx="342">
                  <c:v>383.42</c:v>
                </c:pt>
                <c:pt idx="343">
                  <c:v>383.41</c:v>
                </c:pt>
                <c:pt idx="344">
                  <c:v>383.39</c:v>
                </c:pt>
                <c:pt idx="345">
                  <c:v>383.38</c:v>
                </c:pt>
                <c:pt idx="346">
                  <c:v>383.37</c:v>
                </c:pt>
                <c:pt idx="347">
                  <c:v>383.36</c:v>
                </c:pt>
                <c:pt idx="348">
                  <c:v>383.35</c:v>
                </c:pt>
                <c:pt idx="349">
                  <c:v>383.34</c:v>
                </c:pt>
                <c:pt idx="350">
                  <c:v>383.33</c:v>
                </c:pt>
                <c:pt idx="351">
                  <c:v>383.32</c:v>
                </c:pt>
                <c:pt idx="352">
                  <c:v>383.31</c:v>
                </c:pt>
                <c:pt idx="353">
                  <c:v>383.3</c:v>
                </c:pt>
                <c:pt idx="354">
                  <c:v>383.29</c:v>
                </c:pt>
                <c:pt idx="355">
                  <c:v>383.28</c:v>
                </c:pt>
                <c:pt idx="356">
                  <c:v>383.27</c:v>
                </c:pt>
                <c:pt idx="357">
                  <c:v>383.26</c:v>
                </c:pt>
                <c:pt idx="358">
                  <c:v>383.25</c:v>
                </c:pt>
                <c:pt idx="359">
                  <c:v>383.24</c:v>
                </c:pt>
                <c:pt idx="360">
                  <c:v>383.23</c:v>
                </c:pt>
                <c:pt idx="361">
                  <c:v>383.22</c:v>
                </c:pt>
                <c:pt idx="362">
                  <c:v>383.21</c:v>
                </c:pt>
                <c:pt idx="363">
                  <c:v>383.2</c:v>
                </c:pt>
                <c:pt idx="364">
                  <c:v>383.19</c:v>
                </c:pt>
                <c:pt idx="365">
                  <c:v>383.17</c:v>
                </c:pt>
                <c:pt idx="366">
                  <c:v>383.16</c:v>
                </c:pt>
                <c:pt idx="367">
                  <c:v>383.15</c:v>
                </c:pt>
                <c:pt idx="368">
                  <c:v>383.14</c:v>
                </c:pt>
                <c:pt idx="369">
                  <c:v>383.13</c:v>
                </c:pt>
                <c:pt idx="370">
                  <c:v>383.12</c:v>
                </c:pt>
                <c:pt idx="371">
                  <c:v>383.11</c:v>
                </c:pt>
                <c:pt idx="372">
                  <c:v>383.1</c:v>
                </c:pt>
                <c:pt idx="373">
                  <c:v>383.09</c:v>
                </c:pt>
                <c:pt idx="374">
                  <c:v>383.08</c:v>
                </c:pt>
                <c:pt idx="375">
                  <c:v>383.07</c:v>
                </c:pt>
                <c:pt idx="376">
                  <c:v>383.06</c:v>
                </c:pt>
                <c:pt idx="377">
                  <c:v>383.04</c:v>
                </c:pt>
                <c:pt idx="378">
                  <c:v>383.03</c:v>
                </c:pt>
                <c:pt idx="379">
                  <c:v>383.02</c:v>
                </c:pt>
                <c:pt idx="380">
                  <c:v>383.01</c:v>
                </c:pt>
                <c:pt idx="381">
                  <c:v>383</c:v>
                </c:pt>
                <c:pt idx="382">
                  <c:v>382.99</c:v>
                </c:pt>
                <c:pt idx="383">
                  <c:v>382.98</c:v>
                </c:pt>
                <c:pt idx="384">
                  <c:v>382.97</c:v>
                </c:pt>
                <c:pt idx="385">
                  <c:v>382.96</c:v>
                </c:pt>
                <c:pt idx="386">
                  <c:v>382.95</c:v>
                </c:pt>
                <c:pt idx="387">
                  <c:v>382.94</c:v>
                </c:pt>
                <c:pt idx="388">
                  <c:v>382.93</c:v>
                </c:pt>
                <c:pt idx="389">
                  <c:v>382.92</c:v>
                </c:pt>
                <c:pt idx="390">
                  <c:v>382.91</c:v>
                </c:pt>
                <c:pt idx="391">
                  <c:v>382.9</c:v>
                </c:pt>
                <c:pt idx="392">
                  <c:v>382.89</c:v>
                </c:pt>
                <c:pt idx="393">
                  <c:v>382.88</c:v>
                </c:pt>
                <c:pt idx="394">
                  <c:v>382.87</c:v>
                </c:pt>
                <c:pt idx="395">
                  <c:v>382.86</c:v>
                </c:pt>
                <c:pt idx="396">
                  <c:v>382.85</c:v>
                </c:pt>
                <c:pt idx="397">
                  <c:v>382.84</c:v>
                </c:pt>
                <c:pt idx="398">
                  <c:v>382.83</c:v>
                </c:pt>
                <c:pt idx="399">
                  <c:v>382.82</c:v>
                </c:pt>
                <c:pt idx="400">
                  <c:v>382.8</c:v>
                </c:pt>
                <c:pt idx="401">
                  <c:v>382.79</c:v>
                </c:pt>
                <c:pt idx="402">
                  <c:v>382.78</c:v>
                </c:pt>
                <c:pt idx="403">
                  <c:v>382.77</c:v>
                </c:pt>
                <c:pt idx="404">
                  <c:v>382.76</c:v>
                </c:pt>
                <c:pt idx="405">
                  <c:v>382.75</c:v>
                </c:pt>
                <c:pt idx="406">
                  <c:v>382.74</c:v>
                </c:pt>
                <c:pt idx="407">
                  <c:v>382.73</c:v>
                </c:pt>
                <c:pt idx="408">
                  <c:v>382.72</c:v>
                </c:pt>
                <c:pt idx="409">
                  <c:v>382.71</c:v>
                </c:pt>
                <c:pt idx="410">
                  <c:v>382.7</c:v>
                </c:pt>
                <c:pt idx="411">
                  <c:v>382.69</c:v>
                </c:pt>
                <c:pt idx="412">
                  <c:v>382.68</c:v>
                </c:pt>
                <c:pt idx="413">
                  <c:v>382.66</c:v>
                </c:pt>
                <c:pt idx="414">
                  <c:v>382.65</c:v>
                </c:pt>
                <c:pt idx="415">
                  <c:v>382.64</c:v>
                </c:pt>
                <c:pt idx="416">
                  <c:v>382.62</c:v>
                </c:pt>
                <c:pt idx="417">
                  <c:v>382.61</c:v>
                </c:pt>
                <c:pt idx="418">
                  <c:v>382.6</c:v>
                </c:pt>
                <c:pt idx="419">
                  <c:v>382.59</c:v>
                </c:pt>
                <c:pt idx="420">
                  <c:v>382.57</c:v>
                </c:pt>
                <c:pt idx="421">
                  <c:v>382.56</c:v>
                </c:pt>
                <c:pt idx="422">
                  <c:v>382.55</c:v>
                </c:pt>
                <c:pt idx="423">
                  <c:v>382.53</c:v>
                </c:pt>
                <c:pt idx="424">
                  <c:v>382.52</c:v>
                </c:pt>
                <c:pt idx="425">
                  <c:v>382.51</c:v>
                </c:pt>
                <c:pt idx="426">
                  <c:v>382.49</c:v>
                </c:pt>
                <c:pt idx="427">
                  <c:v>382.48</c:v>
                </c:pt>
                <c:pt idx="428">
                  <c:v>382.47</c:v>
                </c:pt>
                <c:pt idx="429">
                  <c:v>382.46</c:v>
                </c:pt>
                <c:pt idx="430">
                  <c:v>382.44</c:v>
                </c:pt>
                <c:pt idx="431">
                  <c:v>382.43</c:v>
                </c:pt>
                <c:pt idx="432">
                  <c:v>382.42</c:v>
                </c:pt>
                <c:pt idx="433">
                  <c:v>382.4</c:v>
                </c:pt>
                <c:pt idx="434">
                  <c:v>382.39</c:v>
                </c:pt>
                <c:pt idx="435">
                  <c:v>382.38</c:v>
                </c:pt>
                <c:pt idx="436">
                  <c:v>382.36</c:v>
                </c:pt>
                <c:pt idx="437">
                  <c:v>382.35</c:v>
                </c:pt>
                <c:pt idx="438">
                  <c:v>382.34</c:v>
                </c:pt>
                <c:pt idx="439">
                  <c:v>382.33</c:v>
                </c:pt>
                <c:pt idx="440">
                  <c:v>382.31</c:v>
                </c:pt>
                <c:pt idx="441">
                  <c:v>382.3</c:v>
                </c:pt>
                <c:pt idx="442">
                  <c:v>382.29</c:v>
                </c:pt>
                <c:pt idx="443">
                  <c:v>382.27</c:v>
                </c:pt>
                <c:pt idx="444">
                  <c:v>382.26</c:v>
                </c:pt>
                <c:pt idx="445">
                  <c:v>382.25</c:v>
                </c:pt>
                <c:pt idx="446">
                  <c:v>382.23</c:v>
                </c:pt>
                <c:pt idx="447">
                  <c:v>382.22</c:v>
                </c:pt>
                <c:pt idx="448">
                  <c:v>382.21</c:v>
                </c:pt>
                <c:pt idx="449">
                  <c:v>382.19</c:v>
                </c:pt>
                <c:pt idx="450">
                  <c:v>382.18</c:v>
                </c:pt>
                <c:pt idx="451">
                  <c:v>382.17</c:v>
                </c:pt>
                <c:pt idx="452">
                  <c:v>382.16</c:v>
                </c:pt>
                <c:pt idx="453">
                  <c:v>382.14</c:v>
                </c:pt>
                <c:pt idx="454">
                  <c:v>382.13</c:v>
                </c:pt>
                <c:pt idx="455">
                  <c:v>382.12</c:v>
                </c:pt>
                <c:pt idx="456">
                  <c:v>382.1</c:v>
                </c:pt>
                <c:pt idx="457">
                  <c:v>382.09</c:v>
                </c:pt>
                <c:pt idx="458">
                  <c:v>382.08</c:v>
                </c:pt>
                <c:pt idx="459">
                  <c:v>382.06</c:v>
                </c:pt>
                <c:pt idx="460">
                  <c:v>382.05</c:v>
                </c:pt>
                <c:pt idx="461">
                  <c:v>382.04</c:v>
                </c:pt>
                <c:pt idx="462">
                  <c:v>382.03</c:v>
                </c:pt>
                <c:pt idx="463">
                  <c:v>382.01</c:v>
                </c:pt>
                <c:pt idx="464">
                  <c:v>382</c:v>
                </c:pt>
                <c:pt idx="465">
                  <c:v>381.99</c:v>
                </c:pt>
                <c:pt idx="466">
                  <c:v>381.97</c:v>
                </c:pt>
                <c:pt idx="467">
                  <c:v>381.96</c:v>
                </c:pt>
                <c:pt idx="468">
                  <c:v>381.95</c:v>
                </c:pt>
                <c:pt idx="469">
                  <c:v>381.93</c:v>
                </c:pt>
                <c:pt idx="470">
                  <c:v>381.92</c:v>
                </c:pt>
                <c:pt idx="471">
                  <c:v>381.91</c:v>
                </c:pt>
                <c:pt idx="472">
                  <c:v>381.89</c:v>
                </c:pt>
                <c:pt idx="473">
                  <c:v>381.88</c:v>
                </c:pt>
                <c:pt idx="474">
                  <c:v>381.87</c:v>
                </c:pt>
                <c:pt idx="475">
                  <c:v>381.86</c:v>
                </c:pt>
                <c:pt idx="476">
                  <c:v>381.84</c:v>
                </c:pt>
                <c:pt idx="477">
                  <c:v>381.83</c:v>
                </c:pt>
                <c:pt idx="478">
                  <c:v>381.82</c:v>
                </c:pt>
                <c:pt idx="479">
                  <c:v>381.8</c:v>
                </c:pt>
                <c:pt idx="480">
                  <c:v>381.79</c:v>
                </c:pt>
                <c:pt idx="481">
                  <c:v>381.78</c:v>
                </c:pt>
                <c:pt idx="482">
                  <c:v>381.76</c:v>
                </c:pt>
                <c:pt idx="483">
                  <c:v>381.75</c:v>
                </c:pt>
                <c:pt idx="484">
                  <c:v>381.74</c:v>
                </c:pt>
                <c:pt idx="485">
                  <c:v>381.73</c:v>
                </c:pt>
                <c:pt idx="486">
                  <c:v>381.71</c:v>
                </c:pt>
                <c:pt idx="487">
                  <c:v>381.7</c:v>
                </c:pt>
                <c:pt idx="488">
                  <c:v>381.69</c:v>
                </c:pt>
                <c:pt idx="489">
                  <c:v>381.67</c:v>
                </c:pt>
                <c:pt idx="490">
                  <c:v>381.66</c:v>
                </c:pt>
                <c:pt idx="491">
                  <c:v>381.65</c:v>
                </c:pt>
                <c:pt idx="492">
                  <c:v>381.63</c:v>
                </c:pt>
                <c:pt idx="493">
                  <c:v>381.62</c:v>
                </c:pt>
                <c:pt idx="494">
                  <c:v>381.61</c:v>
                </c:pt>
                <c:pt idx="495">
                  <c:v>381.6</c:v>
                </c:pt>
                <c:pt idx="496">
                  <c:v>381.58</c:v>
                </c:pt>
                <c:pt idx="497">
                  <c:v>381.57</c:v>
                </c:pt>
                <c:pt idx="498">
                  <c:v>381.56</c:v>
                </c:pt>
                <c:pt idx="499">
                  <c:v>381.54</c:v>
                </c:pt>
                <c:pt idx="500">
                  <c:v>381.53</c:v>
                </c:pt>
                <c:pt idx="501">
                  <c:v>381.52</c:v>
                </c:pt>
                <c:pt idx="502">
                  <c:v>381.5</c:v>
                </c:pt>
                <c:pt idx="503">
                  <c:v>381.49</c:v>
                </c:pt>
                <c:pt idx="504">
                  <c:v>381.48</c:v>
                </c:pt>
                <c:pt idx="505">
                  <c:v>381.46</c:v>
                </c:pt>
                <c:pt idx="506">
                  <c:v>381.45</c:v>
                </c:pt>
                <c:pt idx="507">
                  <c:v>381.44</c:v>
                </c:pt>
                <c:pt idx="508">
                  <c:v>381.43</c:v>
                </c:pt>
                <c:pt idx="509">
                  <c:v>381.41</c:v>
                </c:pt>
                <c:pt idx="510">
                  <c:v>381.4</c:v>
                </c:pt>
                <c:pt idx="511">
                  <c:v>381.39</c:v>
                </c:pt>
                <c:pt idx="512">
                  <c:v>381.37</c:v>
                </c:pt>
                <c:pt idx="513">
                  <c:v>381.36</c:v>
                </c:pt>
                <c:pt idx="514">
                  <c:v>381.35</c:v>
                </c:pt>
                <c:pt idx="515">
                  <c:v>381.33</c:v>
                </c:pt>
                <c:pt idx="516">
                  <c:v>381.32</c:v>
                </c:pt>
                <c:pt idx="517">
                  <c:v>381.31</c:v>
                </c:pt>
                <c:pt idx="518">
                  <c:v>381.3</c:v>
                </c:pt>
                <c:pt idx="519">
                  <c:v>381.28</c:v>
                </c:pt>
                <c:pt idx="520">
                  <c:v>381.27</c:v>
                </c:pt>
                <c:pt idx="521">
                  <c:v>381.26</c:v>
                </c:pt>
                <c:pt idx="522">
                  <c:v>381.24</c:v>
                </c:pt>
                <c:pt idx="523">
                  <c:v>381.23</c:v>
                </c:pt>
                <c:pt idx="524">
                  <c:v>381.22</c:v>
                </c:pt>
                <c:pt idx="525">
                  <c:v>381.2</c:v>
                </c:pt>
                <c:pt idx="526">
                  <c:v>381.19</c:v>
                </c:pt>
                <c:pt idx="527">
                  <c:v>381.18</c:v>
                </c:pt>
                <c:pt idx="528">
                  <c:v>381.16</c:v>
                </c:pt>
                <c:pt idx="529">
                  <c:v>381.15</c:v>
                </c:pt>
                <c:pt idx="530">
                  <c:v>381.14</c:v>
                </c:pt>
                <c:pt idx="531">
                  <c:v>381.13</c:v>
                </c:pt>
                <c:pt idx="532">
                  <c:v>381.11</c:v>
                </c:pt>
                <c:pt idx="533">
                  <c:v>381.1</c:v>
                </c:pt>
                <c:pt idx="534">
                  <c:v>381.09</c:v>
                </c:pt>
                <c:pt idx="535">
                  <c:v>381.07</c:v>
                </c:pt>
                <c:pt idx="536">
                  <c:v>381.06</c:v>
                </c:pt>
                <c:pt idx="537">
                  <c:v>381.05</c:v>
                </c:pt>
                <c:pt idx="538">
                  <c:v>381.03</c:v>
                </c:pt>
                <c:pt idx="539">
                  <c:v>381.02</c:v>
                </c:pt>
                <c:pt idx="540">
                  <c:v>381.01</c:v>
                </c:pt>
                <c:pt idx="541">
                  <c:v>381</c:v>
                </c:pt>
                <c:pt idx="542">
                  <c:v>380.98</c:v>
                </c:pt>
                <c:pt idx="543">
                  <c:v>380.97</c:v>
                </c:pt>
                <c:pt idx="544">
                  <c:v>380.96</c:v>
                </c:pt>
                <c:pt idx="545">
                  <c:v>380.94</c:v>
                </c:pt>
                <c:pt idx="546">
                  <c:v>380.93</c:v>
                </c:pt>
                <c:pt idx="547">
                  <c:v>380.92</c:v>
                </c:pt>
                <c:pt idx="548">
                  <c:v>380.9</c:v>
                </c:pt>
                <c:pt idx="549">
                  <c:v>380.89</c:v>
                </c:pt>
                <c:pt idx="550">
                  <c:v>380.88</c:v>
                </c:pt>
                <c:pt idx="551">
                  <c:v>380.87</c:v>
                </c:pt>
                <c:pt idx="552">
                  <c:v>380.85</c:v>
                </c:pt>
                <c:pt idx="553">
                  <c:v>380.84</c:v>
                </c:pt>
                <c:pt idx="554">
                  <c:v>380.83</c:v>
                </c:pt>
                <c:pt idx="555">
                  <c:v>380.81</c:v>
                </c:pt>
                <c:pt idx="556">
                  <c:v>380.8</c:v>
                </c:pt>
                <c:pt idx="557">
                  <c:v>380.79</c:v>
                </c:pt>
                <c:pt idx="558">
                  <c:v>380.77</c:v>
                </c:pt>
                <c:pt idx="559">
                  <c:v>380.76</c:v>
                </c:pt>
                <c:pt idx="560">
                  <c:v>380.75</c:v>
                </c:pt>
                <c:pt idx="561">
                  <c:v>380.73</c:v>
                </c:pt>
                <c:pt idx="562">
                  <c:v>380.72</c:v>
                </c:pt>
                <c:pt idx="563">
                  <c:v>380.71</c:v>
                </c:pt>
                <c:pt idx="564">
                  <c:v>380.7</c:v>
                </c:pt>
                <c:pt idx="565">
                  <c:v>380.68</c:v>
                </c:pt>
                <c:pt idx="566">
                  <c:v>380.67</c:v>
                </c:pt>
                <c:pt idx="567">
                  <c:v>380.66</c:v>
                </c:pt>
                <c:pt idx="568">
                  <c:v>380.64</c:v>
                </c:pt>
                <c:pt idx="569">
                  <c:v>380.63</c:v>
                </c:pt>
                <c:pt idx="570">
                  <c:v>380.62</c:v>
                </c:pt>
                <c:pt idx="571">
                  <c:v>380.6</c:v>
                </c:pt>
                <c:pt idx="572">
                  <c:v>380.59</c:v>
                </c:pt>
                <c:pt idx="573">
                  <c:v>380.58</c:v>
                </c:pt>
                <c:pt idx="574">
                  <c:v>380.57</c:v>
                </c:pt>
                <c:pt idx="575">
                  <c:v>380.55</c:v>
                </c:pt>
                <c:pt idx="576">
                  <c:v>380.54</c:v>
                </c:pt>
                <c:pt idx="577">
                  <c:v>380.53</c:v>
                </c:pt>
                <c:pt idx="578">
                  <c:v>380.51</c:v>
                </c:pt>
                <c:pt idx="579">
                  <c:v>380.5</c:v>
                </c:pt>
                <c:pt idx="580">
                  <c:v>380.49</c:v>
                </c:pt>
                <c:pt idx="581">
                  <c:v>380.42</c:v>
                </c:pt>
                <c:pt idx="582">
                  <c:v>380.41</c:v>
                </c:pt>
                <c:pt idx="583">
                  <c:v>380.4</c:v>
                </c:pt>
                <c:pt idx="584">
                  <c:v>380.38</c:v>
                </c:pt>
                <c:pt idx="585">
                  <c:v>380.37</c:v>
                </c:pt>
                <c:pt idx="586">
                  <c:v>380.36</c:v>
                </c:pt>
                <c:pt idx="587">
                  <c:v>380.34</c:v>
                </c:pt>
                <c:pt idx="588">
                  <c:v>380.33</c:v>
                </c:pt>
                <c:pt idx="589">
                  <c:v>380.32</c:v>
                </c:pt>
                <c:pt idx="590">
                  <c:v>380.3</c:v>
                </c:pt>
                <c:pt idx="591">
                  <c:v>380.29</c:v>
                </c:pt>
                <c:pt idx="592">
                  <c:v>380.28</c:v>
                </c:pt>
                <c:pt idx="593">
                  <c:v>380.27</c:v>
                </c:pt>
                <c:pt idx="594">
                  <c:v>380.25</c:v>
                </c:pt>
                <c:pt idx="595">
                  <c:v>380.24</c:v>
                </c:pt>
                <c:pt idx="596">
                  <c:v>380.23</c:v>
                </c:pt>
                <c:pt idx="597">
                  <c:v>380.21</c:v>
                </c:pt>
                <c:pt idx="598">
                  <c:v>380.2</c:v>
                </c:pt>
                <c:pt idx="599">
                  <c:v>380.19</c:v>
                </c:pt>
                <c:pt idx="600">
                  <c:v>380.17</c:v>
                </c:pt>
                <c:pt idx="601">
                  <c:v>380.16</c:v>
                </c:pt>
                <c:pt idx="602">
                  <c:v>380.15</c:v>
                </c:pt>
                <c:pt idx="603">
                  <c:v>380.14</c:v>
                </c:pt>
                <c:pt idx="604">
                  <c:v>380.12</c:v>
                </c:pt>
                <c:pt idx="605">
                  <c:v>380.11</c:v>
                </c:pt>
                <c:pt idx="606">
                  <c:v>380.09</c:v>
                </c:pt>
                <c:pt idx="607">
                  <c:v>380.08</c:v>
                </c:pt>
                <c:pt idx="608">
                  <c:v>380.06</c:v>
                </c:pt>
                <c:pt idx="609">
                  <c:v>380.04</c:v>
                </c:pt>
                <c:pt idx="610">
                  <c:v>380.03</c:v>
                </c:pt>
                <c:pt idx="611">
                  <c:v>380.01</c:v>
                </c:pt>
                <c:pt idx="612">
                  <c:v>380</c:v>
                </c:pt>
                <c:pt idx="613">
                  <c:v>379.98</c:v>
                </c:pt>
                <c:pt idx="614">
                  <c:v>379.97</c:v>
                </c:pt>
                <c:pt idx="615">
                  <c:v>379.96</c:v>
                </c:pt>
                <c:pt idx="616">
                  <c:v>379.94</c:v>
                </c:pt>
                <c:pt idx="617">
                  <c:v>379.93</c:v>
                </c:pt>
                <c:pt idx="618">
                  <c:v>379.92</c:v>
                </c:pt>
                <c:pt idx="619">
                  <c:v>379.91</c:v>
                </c:pt>
                <c:pt idx="620">
                  <c:v>379.9</c:v>
                </c:pt>
                <c:pt idx="621">
                  <c:v>379.89</c:v>
                </c:pt>
                <c:pt idx="622">
                  <c:v>379.88</c:v>
                </c:pt>
                <c:pt idx="623">
                  <c:v>379.87</c:v>
                </c:pt>
                <c:pt idx="624">
                  <c:v>379.86</c:v>
                </c:pt>
                <c:pt idx="625">
                  <c:v>379.85</c:v>
                </c:pt>
                <c:pt idx="626">
                  <c:v>379.84</c:v>
                </c:pt>
                <c:pt idx="627">
                  <c:v>379.82</c:v>
                </c:pt>
                <c:pt idx="628">
                  <c:v>379.81</c:v>
                </c:pt>
                <c:pt idx="629">
                  <c:v>379.8</c:v>
                </c:pt>
                <c:pt idx="630">
                  <c:v>379.78</c:v>
                </c:pt>
                <c:pt idx="631">
                  <c:v>379.77</c:v>
                </c:pt>
                <c:pt idx="632">
                  <c:v>379.76</c:v>
                </c:pt>
                <c:pt idx="633">
                  <c:v>379.74</c:v>
                </c:pt>
                <c:pt idx="634">
                  <c:v>379.73</c:v>
                </c:pt>
                <c:pt idx="635">
                  <c:v>379.72</c:v>
                </c:pt>
                <c:pt idx="636">
                  <c:v>379.71</c:v>
                </c:pt>
                <c:pt idx="637">
                  <c:v>379.69</c:v>
                </c:pt>
                <c:pt idx="638">
                  <c:v>379.68</c:v>
                </c:pt>
                <c:pt idx="639">
                  <c:v>379.67</c:v>
                </c:pt>
                <c:pt idx="640">
                  <c:v>379.65</c:v>
                </c:pt>
                <c:pt idx="641">
                  <c:v>379.64</c:v>
                </c:pt>
                <c:pt idx="642">
                  <c:v>379.63</c:v>
                </c:pt>
                <c:pt idx="643">
                  <c:v>379.62</c:v>
                </c:pt>
                <c:pt idx="644">
                  <c:v>379.61</c:v>
                </c:pt>
                <c:pt idx="645">
                  <c:v>379.59</c:v>
                </c:pt>
                <c:pt idx="646">
                  <c:v>379.58</c:v>
                </c:pt>
                <c:pt idx="647">
                  <c:v>379.57</c:v>
                </c:pt>
                <c:pt idx="648">
                  <c:v>379.55</c:v>
                </c:pt>
                <c:pt idx="649">
                  <c:v>379.54</c:v>
                </c:pt>
                <c:pt idx="650">
                  <c:v>379.53</c:v>
                </c:pt>
                <c:pt idx="651">
                  <c:v>379.53</c:v>
                </c:pt>
                <c:pt idx="652">
                  <c:v>379.51</c:v>
                </c:pt>
                <c:pt idx="653">
                  <c:v>379.5</c:v>
                </c:pt>
                <c:pt idx="654">
                  <c:v>379.49</c:v>
                </c:pt>
                <c:pt idx="655">
                  <c:v>379.48</c:v>
                </c:pt>
                <c:pt idx="656">
                  <c:v>379.46</c:v>
                </c:pt>
                <c:pt idx="657">
                  <c:v>379.45</c:v>
                </c:pt>
                <c:pt idx="658">
                  <c:v>379.44</c:v>
                </c:pt>
                <c:pt idx="659">
                  <c:v>379.42</c:v>
                </c:pt>
                <c:pt idx="660">
                  <c:v>379.41</c:v>
                </c:pt>
                <c:pt idx="661">
                  <c:v>379.4</c:v>
                </c:pt>
                <c:pt idx="662">
                  <c:v>379.38</c:v>
                </c:pt>
                <c:pt idx="663">
                  <c:v>379.37</c:v>
                </c:pt>
                <c:pt idx="664">
                  <c:v>379.36</c:v>
                </c:pt>
                <c:pt idx="665">
                  <c:v>379.35</c:v>
                </c:pt>
                <c:pt idx="666">
                  <c:v>379.33</c:v>
                </c:pt>
                <c:pt idx="667">
                  <c:v>379.32</c:v>
                </c:pt>
                <c:pt idx="668">
                  <c:v>379.31</c:v>
                </c:pt>
                <c:pt idx="669">
                  <c:v>379.29</c:v>
                </c:pt>
                <c:pt idx="670">
                  <c:v>379.27</c:v>
                </c:pt>
                <c:pt idx="671">
                  <c:v>379.25</c:v>
                </c:pt>
                <c:pt idx="672">
                  <c:v>379.23</c:v>
                </c:pt>
                <c:pt idx="673">
                  <c:v>379.21</c:v>
                </c:pt>
                <c:pt idx="674">
                  <c:v>379.2</c:v>
                </c:pt>
                <c:pt idx="675">
                  <c:v>379.18</c:v>
                </c:pt>
                <c:pt idx="676">
                  <c:v>379.17</c:v>
                </c:pt>
                <c:pt idx="677">
                  <c:v>379.16</c:v>
                </c:pt>
                <c:pt idx="678">
                  <c:v>379.14</c:v>
                </c:pt>
                <c:pt idx="679">
                  <c:v>379.13</c:v>
                </c:pt>
                <c:pt idx="680">
                  <c:v>379.12</c:v>
                </c:pt>
                <c:pt idx="681">
                  <c:v>379.11</c:v>
                </c:pt>
                <c:pt idx="682">
                  <c:v>379.09</c:v>
                </c:pt>
                <c:pt idx="683">
                  <c:v>379.08</c:v>
                </c:pt>
                <c:pt idx="684">
                  <c:v>379.07</c:v>
                </c:pt>
                <c:pt idx="685">
                  <c:v>379.05</c:v>
                </c:pt>
                <c:pt idx="686">
                  <c:v>379.04</c:v>
                </c:pt>
                <c:pt idx="687">
                  <c:v>379.03</c:v>
                </c:pt>
                <c:pt idx="688">
                  <c:v>379.01</c:v>
                </c:pt>
                <c:pt idx="689">
                  <c:v>379</c:v>
                </c:pt>
                <c:pt idx="690">
                  <c:v>378.99</c:v>
                </c:pt>
                <c:pt idx="691">
                  <c:v>378.98</c:v>
                </c:pt>
                <c:pt idx="692">
                  <c:v>378.96</c:v>
                </c:pt>
                <c:pt idx="693">
                  <c:v>378.95</c:v>
                </c:pt>
                <c:pt idx="694">
                  <c:v>378.93</c:v>
                </c:pt>
                <c:pt idx="695">
                  <c:v>378.92</c:v>
                </c:pt>
                <c:pt idx="696">
                  <c:v>378.9</c:v>
                </c:pt>
                <c:pt idx="697">
                  <c:v>378.89</c:v>
                </c:pt>
                <c:pt idx="698">
                  <c:v>378.87</c:v>
                </c:pt>
                <c:pt idx="699">
                  <c:v>378.86</c:v>
                </c:pt>
                <c:pt idx="700">
                  <c:v>378.85</c:v>
                </c:pt>
                <c:pt idx="701">
                  <c:v>378.83</c:v>
                </c:pt>
                <c:pt idx="702">
                  <c:v>378.82</c:v>
                </c:pt>
                <c:pt idx="703">
                  <c:v>378.81</c:v>
                </c:pt>
                <c:pt idx="704">
                  <c:v>378.79</c:v>
                </c:pt>
                <c:pt idx="705">
                  <c:v>378.78</c:v>
                </c:pt>
                <c:pt idx="706">
                  <c:v>378.75</c:v>
                </c:pt>
                <c:pt idx="707">
                  <c:v>378.74</c:v>
                </c:pt>
                <c:pt idx="708">
                  <c:v>378.73</c:v>
                </c:pt>
                <c:pt idx="709">
                  <c:v>378.71</c:v>
                </c:pt>
                <c:pt idx="710">
                  <c:v>378.7</c:v>
                </c:pt>
                <c:pt idx="711">
                  <c:v>378.69</c:v>
                </c:pt>
                <c:pt idx="712">
                  <c:v>378.68</c:v>
                </c:pt>
                <c:pt idx="713">
                  <c:v>378.66</c:v>
                </c:pt>
                <c:pt idx="714">
                  <c:v>378.65</c:v>
                </c:pt>
                <c:pt idx="715">
                  <c:v>378.64</c:v>
                </c:pt>
                <c:pt idx="716">
                  <c:v>378.62</c:v>
                </c:pt>
                <c:pt idx="717">
                  <c:v>378.61</c:v>
                </c:pt>
                <c:pt idx="718">
                  <c:v>378.6</c:v>
                </c:pt>
                <c:pt idx="719">
                  <c:v>378.58</c:v>
                </c:pt>
                <c:pt idx="720">
                  <c:v>378.57</c:v>
                </c:pt>
                <c:pt idx="721">
                  <c:v>378.56</c:v>
                </c:pt>
                <c:pt idx="722">
                  <c:v>378.55</c:v>
                </c:pt>
                <c:pt idx="723">
                  <c:v>378.53</c:v>
                </c:pt>
                <c:pt idx="724">
                  <c:v>378.52</c:v>
                </c:pt>
                <c:pt idx="725">
                  <c:v>378.51</c:v>
                </c:pt>
                <c:pt idx="726">
                  <c:v>378.49</c:v>
                </c:pt>
                <c:pt idx="727">
                  <c:v>378.48</c:v>
                </c:pt>
                <c:pt idx="728">
                  <c:v>378.47</c:v>
                </c:pt>
                <c:pt idx="729">
                  <c:v>378.45</c:v>
                </c:pt>
                <c:pt idx="730">
                  <c:v>378.44</c:v>
                </c:pt>
                <c:pt idx="731">
                  <c:v>378.43</c:v>
                </c:pt>
                <c:pt idx="732">
                  <c:v>378.41</c:v>
                </c:pt>
                <c:pt idx="733">
                  <c:v>378.4</c:v>
                </c:pt>
                <c:pt idx="734">
                  <c:v>378.39</c:v>
                </c:pt>
                <c:pt idx="735">
                  <c:v>378.38</c:v>
                </c:pt>
                <c:pt idx="736">
                  <c:v>378.36</c:v>
                </c:pt>
                <c:pt idx="737">
                  <c:v>378.35</c:v>
                </c:pt>
                <c:pt idx="738">
                  <c:v>378.34</c:v>
                </c:pt>
                <c:pt idx="739">
                  <c:v>378.32</c:v>
                </c:pt>
                <c:pt idx="740">
                  <c:v>378.31</c:v>
                </c:pt>
                <c:pt idx="741">
                  <c:v>378.3</c:v>
                </c:pt>
                <c:pt idx="742">
                  <c:v>378.28</c:v>
                </c:pt>
                <c:pt idx="743">
                  <c:v>378.27</c:v>
                </c:pt>
                <c:pt idx="744">
                  <c:v>378.26</c:v>
                </c:pt>
                <c:pt idx="745">
                  <c:v>378.25</c:v>
                </c:pt>
                <c:pt idx="746">
                  <c:v>378.23</c:v>
                </c:pt>
                <c:pt idx="747">
                  <c:v>378.22</c:v>
                </c:pt>
                <c:pt idx="748">
                  <c:v>378.21</c:v>
                </c:pt>
                <c:pt idx="749">
                  <c:v>378.19</c:v>
                </c:pt>
                <c:pt idx="750">
                  <c:v>378.18</c:v>
                </c:pt>
                <c:pt idx="751">
                  <c:v>378.17</c:v>
                </c:pt>
                <c:pt idx="752">
                  <c:v>378.15</c:v>
                </c:pt>
                <c:pt idx="753">
                  <c:v>378.14</c:v>
                </c:pt>
                <c:pt idx="754">
                  <c:v>377.99</c:v>
                </c:pt>
                <c:pt idx="755">
                  <c:v>377.98</c:v>
                </c:pt>
                <c:pt idx="756">
                  <c:v>377.97</c:v>
                </c:pt>
                <c:pt idx="757">
                  <c:v>377.95</c:v>
                </c:pt>
                <c:pt idx="758">
                  <c:v>377.94</c:v>
                </c:pt>
                <c:pt idx="759">
                  <c:v>377.93</c:v>
                </c:pt>
                <c:pt idx="760">
                  <c:v>377.91</c:v>
                </c:pt>
                <c:pt idx="761">
                  <c:v>377.9</c:v>
                </c:pt>
                <c:pt idx="762">
                  <c:v>377.89</c:v>
                </c:pt>
                <c:pt idx="763">
                  <c:v>377.88</c:v>
                </c:pt>
                <c:pt idx="764">
                  <c:v>377.86</c:v>
                </c:pt>
                <c:pt idx="765">
                  <c:v>377.85</c:v>
                </c:pt>
                <c:pt idx="766">
                  <c:v>377.84</c:v>
                </c:pt>
                <c:pt idx="767">
                  <c:v>377.82</c:v>
                </c:pt>
                <c:pt idx="768">
                  <c:v>377.81</c:v>
                </c:pt>
                <c:pt idx="769">
                  <c:v>377.8</c:v>
                </c:pt>
                <c:pt idx="770">
                  <c:v>377.78</c:v>
                </c:pt>
                <c:pt idx="771">
                  <c:v>377.77</c:v>
                </c:pt>
                <c:pt idx="772">
                  <c:v>377.76</c:v>
                </c:pt>
                <c:pt idx="773">
                  <c:v>377.74</c:v>
                </c:pt>
                <c:pt idx="774">
                  <c:v>377.73</c:v>
                </c:pt>
                <c:pt idx="775">
                  <c:v>377.72</c:v>
                </c:pt>
                <c:pt idx="776">
                  <c:v>377.71</c:v>
                </c:pt>
                <c:pt idx="777">
                  <c:v>377.69</c:v>
                </c:pt>
                <c:pt idx="778">
                  <c:v>377.68</c:v>
                </c:pt>
                <c:pt idx="779">
                  <c:v>377.67</c:v>
                </c:pt>
                <c:pt idx="780">
                  <c:v>377.65</c:v>
                </c:pt>
                <c:pt idx="781">
                  <c:v>377.64</c:v>
                </c:pt>
                <c:pt idx="782">
                  <c:v>377.63</c:v>
                </c:pt>
                <c:pt idx="783">
                  <c:v>377.61</c:v>
                </c:pt>
                <c:pt idx="784">
                  <c:v>377.6</c:v>
                </c:pt>
                <c:pt idx="785">
                  <c:v>377.59</c:v>
                </c:pt>
                <c:pt idx="786">
                  <c:v>377.58</c:v>
                </c:pt>
                <c:pt idx="787">
                  <c:v>377.56</c:v>
                </c:pt>
                <c:pt idx="788">
                  <c:v>377.55</c:v>
                </c:pt>
                <c:pt idx="789">
                  <c:v>377.54</c:v>
                </c:pt>
                <c:pt idx="790">
                  <c:v>377.53</c:v>
                </c:pt>
                <c:pt idx="791">
                  <c:v>377.52</c:v>
                </c:pt>
                <c:pt idx="792">
                  <c:v>377.5</c:v>
                </c:pt>
                <c:pt idx="793">
                  <c:v>377.49</c:v>
                </c:pt>
                <c:pt idx="794">
                  <c:v>377.48</c:v>
                </c:pt>
                <c:pt idx="795">
                  <c:v>377.46</c:v>
                </c:pt>
                <c:pt idx="796">
                  <c:v>377.45</c:v>
                </c:pt>
                <c:pt idx="797">
                  <c:v>377.44</c:v>
                </c:pt>
                <c:pt idx="798">
                  <c:v>377.42</c:v>
                </c:pt>
                <c:pt idx="799">
                  <c:v>377.41</c:v>
                </c:pt>
                <c:pt idx="800">
                  <c:v>377.39</c:v>
                </c:pt>
                <c:pt idx="801">
                  <c:v>377.38</c:v>
                </c:pt>
                <c:pt idx="802">
                  <c:v>377.36</c:v>
                </c:pt>
                <c:pt idx="803">
                  <c:v>377.34</c:v>
                </c:pt>
                <c:pt idx="804">
                  <c:v>377.32</c:v>
                </c:pt>
                <c:pt idx="805">
                  <c:v>377.3</c:v>
                </c:pt>
                <c:pt idx="806">
                  <c:v>377.28</c:v>
                </c:pt>
                <c:pt idx="807">
                  <c:v>377.27</c:v>
                </c:pt>
                <c:pt idx="808">
                  <c:v>377.25</c:v>
                </c:pt>
                <c:pt idx="809">
                  <c:v>377.23</c:v>
                </c:pt>
                <c:pt idx="810">
                  <c:v>377.22</c:v>
                </c:pt>
                <c:pt idx="811">
                  <c:v>377.21</c:v>
                </c:pt>
                <c:pt idx="812">
                  <c:v>377.19</c:v>
                </c:pt>
                <c:pt idx="813">
                  <c:v>377.18</c:v>
                </c:pt>
                <c:pt idx="814">
                  <c:v>377.17</c:v>
                </c:pt>
                <c:pt idx="815">
                  <c:v>377.16</c:v>
                </c:pt>
                <c:pt idx="816">
                  <c:v>377.14</c:v>
                </c:pt>
                <c:pt idx="817">
                  <c:v>377.13</c:v>
                </c:pt>
                <c:pt idx="818">
                  <c:v>377.12</c:v>
                </c:pt>
                <c:pt idx="819">
                  <c:v>377.1</c:v>
                </c:pt>
                <c:pt idx="820">
                  <c:v>377.09</c:v>
                </c:pt>
                <c:pt idx="821">
                  <c:v>377.08</c:v>
                </c:pt>
                <c:pt idx="822">
                  <c:v>377.02</c:v>
                </c:pt>
                <c:pt idx="823">
                  <c:v>376.96</c:v>
                </c:pt>
                <c:pt idx="824">
                  <c:v>376.9</c:v>
                </c:pt>
                <c:pt idx="825">
                  <c:v>376.84</c:v>
                </c:pt>
                <c:pt idx="826">
                  <c:v>376.77</c:v>
                </c:pt>
                <c:pt idx="827">
                  <c:v>376.71</c:v>
                </c:pt>
                <c:pt idx="828">
                  <c:v>376.65</c:v>
                </c:pt>
                <c:pt idx="829">
                  <c:v>376.59</c:v>
                </c:pt>
                <c:pt idx="830">
                  <c:v>376.53</c:v>
                </c:pt>
                <c:pt idx="831">
                  <c:v>376.47</c:v>
                </c:pt>
                <c:pt idx="832">
                  <c:v>376.41</c:v>
                </c:pt>
                <c:pt idx="833">
                  <c:v>376.35</c:v>
                </c:pt>
                <c:pt idx="834">
                  <c:v>376.29</c:v>
                </c:pt>
                <c:pt idx="835">
                  <c:v>376.23</c:v>
                </c:pt>
                <c:pt idx="836">
                  <c:v>376.17</c:v>
                </c:pt>
                <c:pt idx="837">
                  <c:v>376.11</c:v>
                </c:pt>
                <c:pt idx="838">
                  <c:v>376.05</c:v>
                </c:pt>
                <c:pt idx="839">
                  <c:v>375.99</c:v>
                </c:pt>
                <c:pt idx="840">
                  <c:v>375.93</c:v>
                </c:pt>
                <c:pt idx="841">
                  <c:v>375.87</c:v>
                </c:pt>
                <c:pt idx="842">
                  <c:v>375.81</c:v>
                </c:pt>
                <c:pt idx="843">
                  <c:v>375.75</c:v>
                </c:pt>
                <c:pt idx="844">
                  <c:v>375.63</c:v>
                </c:pt>
                <c:pt idx="845">
                  <c:v>375.56</c:v>
                </c:pt>
                <c:pt idx="846">
                  <c:v>375.47</c:v>
                </c:pt>
                <c:pt idx="847">
                  <c:v>375.44</c:v>
                </c:pt>
                <c:pt idx="848">
                  <c:v>375.35</c:v>
                </c:pt>
                <c:pt idx="849">
                  <c:v>375.26</c:v>
                </c:pt>
                <c:pt idx="850">
                  <c:v>375.23</c:v>
                </c:pt>
                <c:pt idx="851">
                  <c:v>375.2</c:v>
                </c:pt>
                <c:pt idx="852">
                  <c:v>375.17</c:v>
                </c:pt>
                <c:pt idx="853">
                  <c:v>375.14</c:v>
                </c:pt>
                <c:pt idx="854">
                  <c:v>375.1</c:v>
                </c:pt>
                <c:pt idx="855">
                  <c:v>374.95</c:v>
                </c:pt>
                <c:pt idx="856">
                  <c:v>374.89</c:v>
                </c:pt>
                <c:pt idx="857">
                  <c:v>374.86</c:v>
                </c:pt>
                <c:pt idx="858">
                  <c:v>374.8</c:v>
                </c:pt>
                <c:pt idx="859">
                  <c:v>374.77</c:v>
                </c:pt>
                <c:pt idx="860">
                  <c:v>374.71</c:v>
                </c:pt>
                <c:pt idx="861">
                  <c:v>374.68</c:v>
                </c:pt>
                <c:pt idx="862">
                  <c:v>374.58</c:v>
                </c:pt>
                <c:pt idx="863">
                  <c:v>374.52</c:v>
                </c:pt>
                <c:pt idx="864">
                  <c:v>374.46</c:v>
                </c:pt>
                <c:pt idx="865">
                  <c:v>374.43</c:v>
                </c:pt>
                <c:pt idx="866">
                  <c:v>374.37</c:v>
                </c:pt>
                <c:pt idx="867">
                  <c:v>374.34</c:v>
                </c:pt>
                <c:pt idx="868">
                  <c:v>374.28</c:v>
                </c:pt>
                <c:pt idx="869">
                  <c:v>374.25</c:v>
                </c:pt>
                <c:pt idx="870">
                  <c:v>374.18</c:v>
                </c:pt>
                <c:pt idx="871">
                  <c:v>374.12</c:v>
                </c:pt>
                <c:pt idx="872">
                  <c:v>374.09</c:v>
                </c:pt>
                <c:pt idx="873">
                  <c:v>374.03</c:v>
                </c:pt>
                <c:pt idx="874">
                  <c:v>373.97</c:v>
                </c:pt>
                <c:pt idx="875">
                  <c:v>373.94</c:v>
                </c:pt>
                <c:pt idx="876">
                  <c:v>373.85</c:v>
                </c:pt>
                <c:pt idx="877">
                  <c:v>373.79</c:v>
                </c:pt>
                <c:pt idx="878">
                  <c:v>373.66</c:v>
                </c:pt>
                <c:pt idx="879">
                  <c:v>373.63</c:v>
                </c:pt>
                <c:pt idx="880">
                  <c:v>373.57</c:v>
                </c:pt>
                <c:pt idx="881">
                  <c:v>373.51</c:v>
                </c:pt>
                <c:pt idx="882">
                  <c:v>373.48</c:v>
                </c:pt>
                <c:pt idx="883">
                  <c:v>373.39</c:v>
                </c:pt>
                <c:pt idx="884">
                  <c:v>373.36</c:v>
                </c:pt>
                <c:pt idx="885">
                  <c:v>373.33</c:v>
                </c:pt>
                <c:pt idx="886">
                  <c:v>373.3</c:v>
                </c:pt>
                <c:pt idx="887">
                  <c:v>373.26</c:v>
                </c:pt>
                <c:pt idx="888">
                  <c:v>373.25</c:v>
                </c:pt>
                <c:pt idx="889">
                  <c:v>373.2</c:v>
                </c:pt>
                <c:pt idx="890">
                  <c:v>373.15</c:v>
                </c:pt>
                <c:pt idx="891">
                  <c:v>373.11</c:v>
                </c:pt>
                <c:pt idx="892">
                  <c:v>373.08</c:v>
                </c:pt>
                <c:pt idx="893">
                  <c:v>373.07</c:v>
                </c:pt>
                <c:pt idx="894">
                  <c:v>373.02</c:v>
                </c:pt>
                <c:pt idx="895">
                  <c:v>372.99</c:v>
                </c:pt>
                <c:pt idx="896">
                  <c:v>372.96</c:v>
                </c:pt>
                <c:pt idx="897">
                  <c:v>372.9</c:v>
                </c:pt>
                <c:pt idx="898">
                  <c:v>372.87</c:v>
                </c:pt>
                <c:pt idx="899">
                  <c:v>372.8</c:v>
                </c:pt>
                <c:pt idx="900">
                  <c:v>372.74</c:v>
                </c:pt>
                <c:pt idx="901">
                  <c:v>372.68</c:v>
                </c:pt>
                <c:pt idx="902">
                  <c:v>372.65</c:v>
                </c:pt>
                <c:pt idx="903">
                  <c:v>372.61</c:v>
                </c:pt>
                <c:pt idx="904">
                  <c:v>372.56</c:v>
                </c:pt>
                <c:pt idx="905">
                  <c:v>372.5</c:v>
                </c:pt>
                <c:pt idx="906">
                  <c:v>372.44</c:v>
                </c:pt>
                <c:pt idx="907">
                  <c:v>372.37</c:v>
                </c:pt>
                <c:pt idx="908">
                  <c:v>372.31</c:v>
                </c:pt>
                <c:pt idx="909">
                  <c:v>372.26</c:v>
                </c:pt>
                <c:pt idx="910">
                  <c:v>372.24</c:v>
                </c:pt>
                <c:pt idx="911">
                  <c:v>372.15</c:v>
                </c:pt>
                <c:pt idx="912">
                  <c:v>372.02</c:v>
                </c:pt>
                <c:pt idx="913">
                  <c:v>371.89</c:v>
                </c:pt>
                <c:pt idx="914">
                  <c:v>371.81</c:v>
                </c:pt>
                <c:pt idx="915">
                  <c:v>371.79</c:v>
                </c:pt>
                <c:pt idx="916">
                  <c:v>371.78</c:v>
                </c:pt>
                <c:pt idx="917">
                  <c:v>371.76</c:v>
                </c:pt>
                <c:pt idx="918">
                  <c:v>371.74</c:v>
                </c:pt>
                <c:pt idx="919">
                  <c:v>371.71</c:v>
                </c:pt>
                <c:pt idx="920">
                  <c:v>371.69</c:v>
                </c:pt>
                <c:pt idx="921">
                  <c:v>371.61</c:v>
                </c:pt>
                <c:pt idx="922">
                  <c:v>371.58</c:v>
                </c:pt>
                <c:pt idx="923">
                  <c:v>371.53</c:v>
                </c:pt>
                <c:pt idx="924">
                  <c:v>371.51</c:v>
                </c:pt>
                <c:pt idx="925">
                  <c:v>371.48</c:v>
                </c:pt>
                <c:pt idx="926">
                  <c:v>371.46</c:v>
                </c:pt>
                <c:pt idx="927">
                  <c:v>371.44</c:v>
                </c:pt>
                <c:pt idx="928">
                  <c:v>371.37</c:v>
                </c:pt>
                <c:pt idx="929">
                  <c:v>371.35</c:v>
                </c:pt>
                <c:pt idx="930">
                  <c:v>371.34</c:v>
                </c:pt>
                <c:pt idx="931">
                  <c:v>371.25</c:v>
                </c:pt>
                <c:pt idx="932">
                  <c:v>371.23</c:v>
                </c:pt>
                <c:pt idx="933">
                  <c:v>371.19</c:v>
                </c:pt>
                <c:pt idx="934">
                  <c:v>370.54</c:v>
                </c:pt>
                <c:pt idx="935">
                  <c:v>370.28</c:v>
                </c:pt>
                <c:pt idx="936">
                  <c:v>370.11</c:v>
                </c:pt>
                <c:pt idx="937">
                  <c:v>370.04</c:v>
                </c:pt>
                <c:pt idx="938">
                  <c:v>370.02</c:v>
                </c:pt>
                <c:pt idx="939">
                  <c:v>369.96</c:v>
                </c:pt>
                <c:pt idx="940">
                  <c:v>369.89</c:v>
                </c:pt>
                <c:pt idx="941">
                  <c:v>369.83</c:v>
                </c:pt>
                <c:pt idx="942">
                  <c:v>369.77</c:v>
                </c:pt>
                <c:pt idx="943">
                  <c:v>369.7</c:v>
                </c:pt>
                <c:pt idx="944">
                  <c:v>369.64</c:v>
                </c:pt>
                <c:pt idx="945">
                  <c:v>369.57</c:v>
                </c:pt>
                <c:pt idx="946">
                  <c:v>369.51</c:v>
                </c:pt>
                <c:pt idx="947">
                  <c:v>369.44</c:v>
                </c:pt>
                <c:pt idx="948">
                  <c:v>369.38</c:v>
                </c:pt>
                <c:pt idx="949">
                  <c:v>369.31</c:v>
                </c:pt>
                <c:pt idx="950">
                  <c:v>369.25</c:v>
                </c:pt>
                <c:pt idx="951">
                  <c:v>369.18</c:v>
                </c:pt>
                <c:pt idx="952">
                  <c:v>369.12</c:v>
                </c:pt>
                <c:pt idx="953">
                  <c:v>369.05</c:v>
                </c:pt>
                <c:pt idx="954">
                  <c:v>368.99</c:v>
                </c:pt>
                <c:pt idx="955">
                  <c:v>368.93</c:v>
                </c:pt>
                <c:pt idx="956">
                  <c:v>368.86</c:v>
                </c:pt>
                <c:pt idx="957">
                  <c:v>368.8</c:v>
                </c:pt>
                <c:pt idx="958">
                  <c:v>368.73</c:v>
                </c:pt>
                <c:pt idx="959">
                  <c:v>368.67</c:v>
                </c:pt>
                <c:pt idx="960">
                  <c:v>368.6</c:v>
                </c:pt>
                <c:pt idx="961">
                  <c:v>368.54</c:v>
                </c:pt>
                <c:pt idx="962">
                  <c:v>368.47</c:v>
                </c:pt>
                <c:pt idx="963">
                  <c:v>368.34</c:v>
                </c:pt>
                <c:pt idx="964">
                  <c:v>368.28</c:v>
                </c:pt>
                <c:pt idx="965">
                  <c:v>368.15</c:v>
                </c:pt>
                <c:pt idx="966">
                  <c:v>368.09</c:v>
                </c:pt>
                <c:pt idx="967">
                  <c:v>368.02</c:v>
                </c:pt>
                <c:pt idx="968">
                  <c:v>367.96</c:v>
                </c:pt>
                <c:pt idx="969">
                  <c:v>367.89</c:v>
                </c:pt>
                <c:pt idx="970">
                  <c:v>367.83</c:v>
                </c:pt>
                <c:pt idx="971">
                  <c:v>367.76</c:v>
                </c:pt>
                <c:pt idx="972">
                  <c:v>367.7</c:v>
                </c:pt>
                <c:pt idx="973">
                  <c:v>367.63</c:v>
                </c:pt>
                <c:pt idx="974">
                  <c:v>367.44</c:v>
                </c:pt>
                <c:pt idx="975">
                  <c:v>366.92</c:v>
                </c:pt>
                <c:pt idx="976">
                  <c:v>366.6</c:v>
                </c:pt>
                <c:pt idx="977">
                  <c:v>366.34</c:v>
                </c:pt>
                <c:pt idx="978">
                  <c:v>365.76</c:v>
                </c:pt>
                <c:pt idx="979">
                  <c:v>365.72</c:v>
                </c:pt>
                <c:pt idx="980">
                  <c:v>364.86</c:v>
                </c:pt>
                <c:pt idx="981">
                  <c:v>364.63</c:v>
                </c:pt>
                <c:pt idx="982">
                  <c:v>364.3</c:v>
                </c:pt>
                <c:pt idx="983">
                  <c:v>364.08</c:v>
                </c:pt>
                <c:pt idx="984">
                  <c:v>363.6</c:v>
                </c:pt>
                <c:pt idx="985">
                  <c:v>363.25</c:v>
                </c:pt>
                <c:pt idx="986">
                  <c:v>363.2</c:v>
                </c:pt>
                <c:pt idx="987">
                  <c:v>363.06</c:v>
                </c:pt>
                <c:pt idx="988">
                  <c:v>362.8</c:v>
                </c:pt>
                <c:pt idx="989">
                  <c:v>362.55</c:v>
                </c:pt>
                <c:pt idx="990">
                  <c:v>362.34</c:v>
                </c:pt>
                <c:pt idx="991">
                  <c:v>362.2</c:v>
                </c:pt>
                <c:pt idx="992">
                  <c:v>362.11</c:v>
                </c:pt>
                <c:pt idx="993">
                  <c:v>362</c:v>
                </c:pt>
                <c:pt idx="994">
                  <c:v>361.72</c:v>
                </c:pt>
                <c:pt idx="995">
                  <c:v>361.56</c:v>
                </c:pt>
                <c:pt idx="996">
                  <c:v>361.31</c:v>
                </c:pt>
                <c:pt idx="997">
                  <c:v>361.18</c:v>
                </c:pt>
                <c:pt idx="998">
                  <c:v>361.16</c:v>
                </c:pt>
                <c:pt idx="999">
                  <c:v>360.62</c:v>
                </c:pt>
                <c:pt idx="1000">
                  <c:v>360.55</c:v>
                </c:pt>
                <c:pt idx="1001">
                  <c:v>360.49</c:v>
                </c:pt>
                <c:pt idx="1002">
                  <c:v>360.36</c:v>
                </c:pt>
                <c:pt idx="1003">
                  <c:v>360.3</c:v>
                </c:pt>
                <c:pt idx="1004">
                  <c:v>360.23</c:v>
                </c:pt>
                <c:pt idx="1005">
                  <c:v>360.17</c:v>
                </c:pt>
                <c:pt idx="1006">
                  <c:v>360.1</c:v>
                </c:pt>
                <c:pt idx="1007">
                  <c:v>360.04</c:v>
                </c:pt>
                <c:pt idx="1008">
                  <c:v>359.97</c:v>
                </c:pt>
                <c:pt idx="1009">
                  <c:v>359.91</c:v>
                </c:pt>
                <c:pt idx="1010">
                  <c:v>359.84</c:v>
                </c:pt>
                <c:pt idx="1011">
                  <c:v>359.78</c:v>
                </c:pt>
                <c:pt idx="1012">
                  <c:v>359.71</c:v>
                </c:pt>
                <c:pt idx="1013">
                  <c:v>359.65</c:v>
                </c:pt>
                <c:pt idx="1014">
                  <c:v>359.59</c:v>
                </c:pt>
                <c:pt idx="1015">
                  <c:v>359.52</c:v>
                </c:pt>
                <c:pt idx="1016">
                  <c:v>359.46</c:v>
                </c:pt>
                <c:pt idx="1017">
                  <c:v>359.39</c:v>
                </c:pt>
                <c:pt idx="1018">
                  <c:v>359.33</c:v>
                </c:pt>
                <c:pt idx="1019">
                  <c:v>359.26</c:v>
                </c:pt>
                <c:pt idx="1020">
                  <c:v>359.2</c:v>
                </c:pt>
                <c:pt idx="1021">
                  <c:v>359.07</c:v>
                </c:pt>
                <c:pt idx="1022">
                  <c:v>359</c:v>
                </c:pt>
                <c:pt idx="1023">
                  <c:v>358.95</c:v>
                </c:pt>
                <c:pt idx="1024">
                  <c:v>358.94</c:v>
                </c:pt>
                <c:pt idx="1025">
                  <c:v>358.89</c:v>
                </c:pt>
                <c:pt idx="1026">
                  <c:v>358.73</c:v>
                </c:pt>
                <c:pt idx="1027">
                  <c:v>358.65</c:v>
                </c:pt>
                <c:pt idx="1028">
                  <c:v>358.51</c:v>
                </c:pt>
                <c:pt idx="1029">
                  <c:v>358.45</c:v>
                </c:pt>
                <c:pt idx="1030">
                  <c:v>358.27</c:v>
                </c:pt>
                <c:pt idx="1031">
                  <c:v>358.16</c:v>
                </c:pt>
                <c:pt idx="1032">
                  <c:v>357.99</c:v>
                </c:pt>
                <c:pt idx="1033">
                  <c:v>357.9</c:v>
                </c:pt>
                <c:pt idx="1034">
                  <c:v>357.79</c:v>
                </c:pt>
                <c:pt idx="1035">
                  <c:v>357.77</c:v>
                </c:pt>
                <c:pt idx="1036">
                  <c:v>357.7</c:v>
                </c:pt>
                <c:pt idx="1037">
                  <c:v>357.68</c:v>
                </c:pt>
                <c:pt idx="1038">
                  <c:v>357.6</c:v>
                </c:pt>
                <c:pt idx="1039">
                  <c:v>357.5</c:v>
                </c:pt>
                <c:pt idx="1040">
                  <c:v>357.46</c:v>
                </c:pt>
                <c:pt idx="1041">
                  <c:v>357.4</c:v>
                </c:pt>
                <c:pt idx="1042">
                  <c:v>357.3</c:v>
                </c:pt>
                <c:pt idx="1043">
                  <c:v>357.24</c:v>
                </c:pt>
                <c:pt idx="1044">
                  <c:v>357.11</c:v>
                </c:pt>
                <c:pt idx="1045">
                  <c:v>357.06</c:v>
                </c:pt>
                <c:pt idx="1046">
                  <c:v>357</c:v>
                </c:pt>
                <c:pt idx="1047">
                  <c:v>356.95</c:v>
                </c:pt>
                <c:pt idx="1048">
                  <c:v>356.91</c:v>
                </c:pt>
                <c:pt idx="1049">
                  <c:v>356.86</c:v>
                </c:pt>
                <c:pt idx="1050">
                  <c:v>356.84</c:v>
                </c:pt>
                <c:pt idx="1051">
                  <c:v>356.79</c:v>
                </c:pt>
                <c:pt idx="1052">
                  <c:v>356.73</c:v>
                </c:pt>
                <c:pt idx="1053">
                  <c:v>356.7</c:v>
                </c:pt>
                <c:pt idx="1054">
                  <c:v>356.68</c:v>
                </c:pt>
                <c:pt idx="1055">
                  <c:v>356.59</c:v>
                </c:pt>
                <c:pt idx="1056">
                  <c:v>356.57</c:v>
                </c:pt>
                <c:pt idx="1057">
                  <c:v>356.5</c:v>
                </c:pt>
                <c:pt idx="1058">
                  <c:v>356.46</c:v>
                </c:pt>
                <c:pt idx="1059">
                  <c:v>356.42</c:v>
                </c:pt>
                <c:pt idx="1060">
                  <c:v>356.35</c:v>
                </c:pt>
                <c:pt idx="1061">
                  <c:v>356.24</c:v>
                </c:pt>
                <c:pt idx="1062">
                  <c:v>356.22</c:v>
                </c:pt>
                <c:pt idx="1063">
                  <c:v>356.15</c:v>
                </c:pt>
                <c:pt idx="1064">
                  <c:v>356.13</c:v>
                </c:pt>
                <c:pt idx="1065">
                  <c:v>356.08</c:v>
                </c:pt>
                <c:pt idx="1066">
                  <c:v>356.02</c:v>
                </c:pt>
                <c:pt idx="1067">
                  <c:v>355.99</c:v>
                </c:pt>
                <c:pt idx="1068">
                  <c:v>355.91</c:v>
                </c:pt>
                <c:pt idx="1069">
                  <c:v>355.88</c:v>
                </c:pt>
                <c:pt idx="1070">
                  <c:v>355.86</c:v>
                </c:pt>
                <c:pt idx="1071">
                  <c:v>355.82</c:v>
                </c:pt>
                <c:pt idx="1072">
                  <c:v>355.8</c:v>
                </c:pt>
                <c:pt idx="1073">
                  <c:v>355.68</c:v>
                </c:pt>
                <c:pt idx="1074">
                  <c:v>355.64</c:v>
                </c:pt>
                <c:pt idx="1075">
                  <c:v>355.55</c:v>
                </c:pt>
                <c:pt idx="1076">
                  <c:v>355.49</c:v>
                </c:pt>
                <c:pt idx="1077">
                  <c:v>355.4</c:v>
                </c:pt>
                <c:pt idx="1078">
                  <c:v>355.37</c:v>
                </c:pt>
                <c:pt idx="1079">
                  <c:v>355.31</c:v>
                </c:pt>
                <c:pt idx="1080">
                  <c:v>355.22</c:v>
                </c:pt>
                <c:pt idx="1081">
                  <c:v>355.16</c:v>
                </c:pt>
                <c:pt idx="1082">
                  <c:v>355.08</c:v>
                </c:pt>
                <c:pt idx="1083">
                  <c:v>355.03</c:v>
                </c:pt>
                <c:pt idx="1084">
                  <c:v>355</c:v>
                </c:pt>
                <c:pt idx="1085">
                  <c:v>354.91</c:v>
                </c:pt>
                <c:pt idx="1086">
                  <c:v>354.73</c:v>
                </c:pt>
                <c:pt idx="1087">
                  <c:v>354.69</c:v>
                </c:pt>
                <c:pt idx="1088">
                  <c:v>354.44</c:v>
                </c:pt>
                <c:pt idx="1089">
                  <c:v>354.37</c:v>
                </c:pt>
                <c:pt idx="1090">
                  <c:v>354.05</c:v>
                </c:pt>
                <c:pt idx="1091">
                  <c:v>353.93</c:v>
                </c:pt>
                <c:pt idx="1092">
                  <c:v>353.88</c:v>
                </c:pt>
                <c:pt idx="1093">
                  <c:v>353.86</c:v>
                </c:pt>
                <c:pt idx="1094">
                  <c:v>353.84</c:v>
                </c:pt>
                <c:pt idx="1095">
                  <c:v>353.82</c:v>
                </c:pt>
                <c:pt idx="1096">
                  <c:v>353.81</c:v>
                </c:pt>
                <c:pt idx="1097">
                  <c:v>353.79</c:v>
                </c:pt>
                <c:pt idx="1098">
                  <c:v>353.79</c:v>
                </c:pt>
                <c:pt idx="1099">
                  <c:v>353.77</c:v>
                </c:pt>
                <c:pt idx="1100">
                  <c:v>353.75</c:v>
                </c:pt>
                <c:pt idx="1101">
                  <c:v>353.73</c:v>
                </c:pt>
                <c:pt idx="1102">
                  <c:v>353.71</c:v>
                </c:pt>
                <c:pt idx="1103">
                  <c:v>353.71</c:v>
                </c:pt>
                <c:pt idx="1104">
                  <c:v>353.69</c:v>
                </c:pt>
                <c:pt idx="1105">
                  <c:v>353.68</c:v>
                </c:pt>
                <c:pt idx="1106">
                  <c:v>353.64</c:v>
                </c:pt>
                <c:pt idx="1107">
                  <c:v>353.62</c:v>
                </c:pt>
                <c:pt idx="1108">
                  <c:v>353.6</c:v>
                </c:pt>
                <c:pt idx="1109">
                  <c:v>353.58</c:v>
                </c:pt>
                <c:pt idx="1110">
                  <c:v>353.57</c:v>
                </c:pt>
                <c:pt idx="1111">
                  <c:v>353.55</c:v>
                </c:pt>
                <c:pt idx="1112">
                  <c:v>353.53</c:v>
                </c:pt>
                <c:pt idx="1113">
                  <c:v>353.52</c:v>
                </c:pt>
                <c:pt idx="1114">
                  <c:v>353.51</c:v>
                </c:pt>
                <c:pt idx="1115">
                  <c:v>353.49</c:v>
                </c:pt>
                <c:pt idx="1116">
                  <c:v>353.46</c:v>
                </c:pt>
                <c:pt idx="1117">
                  <c:v>353.44</c:v>
                </c:pt>
                <c:pt idx="1118">
                  <c:v>353.43</c:v>
                </c:pt>
                <c:pt idx="1119">
                  <c:v>353.42</c:v>
                </c:pt>
                <c:pt idx="1120">
                  <c:v>353.4</c:v>
                </c:pt>
                <c:pt idx="1121">
                  <c:v>353.38</c:v>
                </c:pt>
                <c:pt idx="1122">
                  <c:v>353.36</c:v>
                </c:pt>
                <c:pt idx="1123">
                  <c:v>353.34</c:v>
                </c:pt>
                <c:pt idx="1124">
                  <c:v>353.34</c:v>
                </c:pt>
                <c:pt idx="1125">
                  <c:v>353.31</c:v>
                </c:pt>
                <c:pt idx="1126">
                  <c:v>353.26</c:v>
                </c:pt>
                <c:pt idx="1127">
                  <c:v>353.22</c:v>
                </c:pt>
                <c:pt idx="1128">
                  <c:v>353.14</c:v>
                </c:pt>
                <c:pt idx="1129">
                  <c:v>353.09</c:v>
                </c:pt>
                <c:pt idx="1130">
                  <c:v>353.07</c:v>
                </c:pt>
                <c:pt idx="1131">
                  <c:v>353.02</c:v>
                </c:pt>
                <c:pt idx="1132">
                  <c:v>352.99</c:v>
                </c:pt>
                <c:pt idx="1133">
                  <c:v>352.95</c:v>
                </c:pt>
                <c:pt idx="1134">
                  <c:v>352.92</c:v>
                </c:pt>
                <c:pt idx="1135">
                  <c:v>352.87</c:v>
                </c:pt>
                <c:pt idx="1136">
                  <c:v>352.82</c:v>
                </c:pt>
                <c:pt idx="1137">
                  <c:v>352.77</c:v>
                </c:pt>
                <c:pt idx="1138">
                  <c:v>352.75</c:v>
                </c:pt>
                <c:pt idx="1139">
                  <c:v>352.72</c:v>
                </c:pt>
                <c:pt idx="1140">
                  <c:v>352.7</c:v>
                </c:pt>
                <c:pt idx="1141">
                  <c:v>352.65</c:v>
                </c:pt>
                <c:pt idx="1142">
                  <c:v>352.63</c:v>
                </c:pt>
                <c:pt idx="1143">
                  <c:v>352.6</c:v>
                </c:pt>
                <c:pt idx="1144">
                  <c:v>352.58</c:v>
                </c:pt>
                <c:pt idx="1145">
                  <c:v>352.55</c:v>
                </c:pt>
                <c:pt idx="1146">
                  <c:v>352.5</c:v>
                </c:pt>
                <c:pt idx="1147">
                  <c:v>352.45</c:v>
                </c:pt>
                <c:pt idx="1148">
                  <c:v>352.38</c:v>
                </c:pt>
                <c:pt idx="1149">
                  <c:v>352.36</c:v>
                </c:pt>
                <c:pt idx="1150">
                  <c:v>352.31</c:v>
                </c:pt>
                <c:pt idx="1151">
                  <c:v>352.28</c:v>
                </c:pt>
                <c:pt idx="1152">
                  <c:v>352.23</c:v>
                </c:pt>
                <c:pt idx="1153">
                  <c:v>352.18</c:v>
                </c:pt>
                <c:pt idx="1154">
                  <c:v>352.16</c:v>
                </c:pt>
                <c:pt idx="1155">
                  <c:v>352.11</c:v>
                </c:pt>
                <c:pt idx="1156">
                  <c:v>351.94</c:v>
                </c:pt>
                <c:pt idx="1157">
                  <c:v>351.89</c:v>
                </c:pt>
                <c:pt idx="1158">
                  <c:v>351.86</c:v>
                </c:pt>
                <c:pt idx="1159">
                  <c:v>351.84</c:v>
                </c:pt>
                <c:pt idx="1160">
                  <c:v>351.79</c:v>
                </c:pt>
                <c:pt idx="1161">
                  <c:v>351.72</c:v>
                </c:pt>
                <c:pt idx="1162">
                  <c:v>351.69</c:v>
                </c:pt>
                <c:pt idx="1163">
                  <c:v>351.67</c:v>
                </c:pt>
                <c:pt idx="1164">
                  <c:v>351.62</c:v>
                </c:pt>
                <c:pt idx="1165">
                  <c:v>351.57</c:v>
                </c:pt>
                <c:pt idx="1166">
                  <c:v>351.52</c:v>
                </c:pt>
                <c:pt idx="1167">
                  <c:v>351.47</c:v>
                </c:pt>
                <c:pt idx="1168">
                  <c:v>351.4</c:v>
                </c:pt>
                <c:pt idx="1169">
                  <c:v>351.37</c:v>
                </c:pt>
                <c:pt idx="1170">
                  <c:v>351.32</c:v>
                </c:pt>
                <c:pt idx="1171">
                  <c:v>351.27</c:v>
                </c:pt>
                <c:pt idx="1172">
                  <c:v>351.18</c:v>
                </c:pt>
                <c:pt idx="1173">
                  <c:v>351.15</c:v>
                </c:pt>
                <c:pt idx="1174">
                  <c:v>351.1</c:v>
                </c:pt>
                <c:pt idx="1175">
                  <c:v>351.05</c:v>
                </c:pt>
                <c:pt idx="1176">
                  <c:v>351</c:v>
                </c:pt>
                <c:pt idx="1177">
                  <c:v>350.98</c:v>
                </c:pt>
                <c:pt idx="1178">
                  <c:v>350.93</c:v>
                </c:pt>
                <c:pt idx="1179">
                  <c:v>350.88</c:v>
                </c:pt>
                <c:pt idx="1180">
                  <c:v>350.83</c:v>
                </c:pt>
                <c:pt idx="1181">
                  <c:v>350.81</c:v>
                </c:pt>
                <c:pt idx="1182">
                  <c:v>350.71</c:v>
                </c:pt>
                <c:pt idx="1183">
                  <c:v>350.64</c:v>
                </c:pt>
                <c:pt idx="1184">
                  <c:v>350.61</c:v>
                </c:pt>
                <c:pt idx="1185">
                  <c:v>350.56</c:v>
                </c:pt>
                <c:pt idx="1186">
                  <c:v>350.51</c:v>
                </c:pt>
                <c:pt idx="1187">
                  <c:v>350.46</c:v>
                </c:pt>
                <c:pt idx="1188">
                  <c:v>350.42</c:v>
                </c:pt>
                <c:pt idx="1189">
                  <c:v>350.37</c:v>
                </c:pt>
                <c:pt idx="1190">
                  <c:v>350.34</c:v>
                </c:pt>
                <c:pt idx="1191">
                  <c:v>350.29</c:v>
                </c:pt>
                <c:pt idx="1192">
                  <c:v>350.24</c:v>
                </c:pt>
                <c:pt idx="1193">
                  <c:v>350.19</c:v>
                </c:pt>
                <c:pt idx="1194">
                  <c:v>350.12</c:v>
                </c:pt>
                <c:pt idx="1195">
                  <c:v>350.1</c:v>
                </c:pt>
                <c:pt idx="1196">
                  <c:v>350.07</c:v>
                </c:pt>
                <c:pt idx="1197">
                  <c:v>350.05</c:v>
                </c:pt>
                <c:pt idx="1198">
                  <c:v>350.02</c:v>
                </c:pt>
                <c:pt idx="1199">
                  <c:v>350</c:v>
                </c:pt>
                <c:pt idx="1200">
                  <c:v>349.97</c:v>
                </c:pt>
                <c:pt idx="1201">
                  <c:v>349.92</c:v>
                </c:pt>
                <c:pt idx="1202">
                  <c:v>349.9</c:v>
                </c:pt>
                <c:pt idx="1203">
                  <c:v>349.87</c:v>
                </c:pt>
                <c:pt idx="1204">
                  <c:v>349.85</c:v>
                </c:pt>
                <c:pt idx="1205">
                  <c:v>349.83</c:v>
                </c:pt>
                <c:pt idx="1206">
                  <c:v>349.8</c:v>
                </c:pt>
                <c:pt idx="1207">
                  <c:v>349.78</c:v>
                </c:pt>
                <c:pt idx="1208">
                  <c:v>349.75</c:v>
                </c:pt>
                <c:pt idx="1209">
                  <c:v>349.68</c:v>
                </c:pt>
                <c:pt idx="1210">
                  <c:v>349.65</c:v>
                </c:pt>
                <c:pt idx="1211">
                  <c:v>349.63</c:v>
                </c:pt>
                <c:pt idx="1212">
                  <c:v>349.6</c:v>
                </c:pt>
                <c:pt idx="1213">
                  <c:v>349.58</c:v>
                </c:pt>
                <c:pt idx="1214">
                  <c:v>349.56</c:v>
                </c:pt>
                <c:pt idx="1215">
                  <c:v>349.53</c:v>
                </c:pt>
                <c:pt idx="1216">
                  <c:v>349.51</c:v>
                </c:pt>
                <c:pt idx="1217">
                  <c:v>349.48</c:v>
                </c:pt>
                <c:pt idx="1218">
                  <c:v>349.43</c:v>
                </c:pt>
                <c:pt idx="1219">
                  <c:v>349.41</c:v>
                </c:pt>
                <c:pt idx="1220">
                  <c:v>349.38</c:v>
                </c:pt>
                <c:pt idx="1221">
                  <c:v>349.36</c:v>
                </c:pt>
                <c:pt idx="1222">
                  <c:v>349.33</c:v>
                </c:pt>
                <c:pt idx="1223">
                  <c:v>349.31</c:v>
                </c:pt>
                <c:pt idx="1224">
                  <c:v>349.29</c:v>
                </c:pt>
                <c:pt idx="1225">
                  <c:v>349.26</c:v>
                </c:pt>
                <c:pt idx="1226">
                  <c:v>349.24</c:v>
                </c:pt>
                <c:pt idx="1227">
                  <c:v>349.21</c:v>
                </c:pt>
                <c:pt idx="1228">
                  <c:v>349.16</c:v>
                </c:pt>
                <c:pt idx="1229">
                  <c:v>349.11</c:v>
                </c:pt>
                <c:pt idx="1230">
                  <c:v>349.09</c:v>
                </c:pt>
                <c:pt idx="1231">
                  <c:v>349.06</c:v>
                </c:pt>
                <c:pt idx="1232">
                  <c:v>349.04</c:v>
                </c:pt>
                <c:pt idx="1233">
                  <c:v>348.97</c:v>
                </c:pt>
                <c:pt idx="1234">
                  <c:v>348.92</c:v>
                </c:pt>
                <c:pt idx="1235">
                  <c:v>348.89</c:v>
                </c:pt>
                <c:pt idx="1236">
                  <c:v>348.87</c:v>
                </c:pt>
                <c:pt idx="1237">
                  <c:v>348.84</c:v>
                </c:pt>
                <c:pt idx="1238">
                  <c:v>348.79</c:v>
                </c:pt>
                <c:pt idx="1239">
                  <c:v>348.77</c:v>
                </c:pt>
                <c:pt idx="1240">
                  <c:v>348.74</c:v>
                </c:pt>
                <c:pt idx="1241">
                  <c:v>348.72</c:v>
                </c:pt>
                <c:pt idx="1242">
                  <c:v>348.67</c:v>
                </c:pt>
                <c:pt idx="1243">
                  <c:v>348.62</c:v>
                </c:pt>
                <c:pt idx="1244">
                  <c:v>348.57</c:v>
                </c:pt>
                <c:pt idx="1245">
                  <c:v>348.55</c:v>
                </c:pt>
                <c:pt idx="1246">
                  <c:v>348.45</c:v>
                </c:pt>
                <c:pt idx="1247">
                  <c:v>348.43</c:v>
                </c:pt>
                <c:pt idx="1248">
                  <c:v>348.38</c:v>
                </c:pt>
                <c:pt idx="1249">
                  <c:v>348.35</c:v>
                </c:pt>
                <c:pt idx="1250">
                  <c:v>348.15</c:v>
                </c:pt>
                <c:pt idx="1251">
                  <c:v>348.13</c:v>
                </c:pt>
                <c:pt idx="1252">
                  <c:v>348.03</c:v>
                </c:pt>
                <c:pt idx="1253">
                  <c:v>347.98</c:v>
                </c:pt>
                <c:pt idx="1254">
                  <c:v>347.88</c:v>
                </c:pt>
                <c:pt idx="1255">
                  <c:v>347.81</c:v>
                </c:pt>
                <c:pt idx="1256">
                  <c:v>347.76</c:v>
                </c:pt>
                <c:pt idx="1257">
                  <c:v>347.71</c:v>
                </c:pt>
                <c:pt idx="1258">
                  <c:v>347.59</c:v>
                </c:pt>
                <c:pt idx="1259">
                  <c:v>347.57</c:v>
                </c:pt>
                <c:pt idx="1260">
                  <c:v>347.52</c:v>
                </c:pt>
                <c:pt idx="1261">
                  <c:v>347.49</c:v>
                </c:pt>
                <c:pt idx="1262">
                  <c:v>347.42</c:v>
                </c:pt>
                <c:pt idx="1263">
                  <c:v>347.39</c:v>
                </c:pt>
                <c:pt idx="1264">
                  <c:v>347.37</c:v>
                </c:pt>
                <c:pt idx="1265">
                  <c:v>347.22</c:v>
                </c:pt>
                <c:pt idx="1266">
                  <c:v>347.17</c:v>
                </c:pt>
                <c:pt idx="1267">
                  <c:v>347.15</c:v>
                </c:pt>
                <c:pt idx="1268">
                  <c:v>347.1</c:v>
                </c:pt>
                <c:pt idx="1269">
                  <c:v>347</c:v>
                </c:pt>
                <c:pt idx="1270">
                  <c:v>346.95</c:v>
                </c:pt>
                <c:pt idx="1271">
                  <c:v>346.93</c:v>
                </c:pt>
                <c:pt idx="1272">
                  <c:v>346.83</c:v>
                </c:pt>
                <c:pt idx="1273">
                  <c:v>346.78</c:v>
                </c:pt>
                <c:pt idx="1274">
                  <c:v>346.74</c:v>
                </c:pt>
                <c:pt idx="1275">
                  <c:v>346.73</c:v>
                </c:pt>
                <c:pt idx="1276">
                  <c:v>346.61</c:v>
                </c:pt>
                <c:pt idx="1277">
                  <c:v>346.49</c:v>
                </c:pt>
                <c:pt idx="1278">
                  <c:v>346.12</c:v>
                </c:pt>
                <c:pt idx="1279">
                  <c:v>345.15</c:v>
                </c:pt>
                <c:pt idx="1280">
                  <c:v>344.78</c:v>
                </c:pt>
                <c:pt idx="1281">
                  <c:v>344.17</c:v>
                </c:pt>
                <c:pt idx="1282">
                  <c:v>343.81</c:v>
                </c:pt>
                <c:pt idx="1283">
                  <c:v>343.56</c:v>
                </c:pt>
                <c:pt idx="1284">
                  <c:v>343.07</c:v>
                </c:pt>
                <c:pt idx="1285">
                  <c:v>342.83</c:v>
                </c:pt>
                <c:pt idx="1286">
                  <c:v>342.71</c:v>
                </c:pt>
                <c:pt idx="1287">
                  <c:v>342.47</c:v>
                </c:pt>
                <c:pt idx="1288">
                  <c:v>342.22</c:v>
                </c:pt>
                <c:pt idx="1289">
                  <c:v>341.73</c:v>
                </c:pt>
                <c:pt idx="1290">
                  <c:v>341.61</c:v>
                </c:pt>
                <c:pt idx="1291">
                  <c:v>341.37</c:v>
                </c:pt>
                <c:pt idx="1292">
                  <c:v>340.64</c:v>
                </c:pt>
                <c:pt idx="1293">
                  <c:v>340.52</c:v>
                </c:pt>
                <c:pt idx="1294">
                  <c:v>340.15</c:v>
                </c:pt>
                <c:pt idx="1295">
                  <c:v>339.91</c:v>
                </c:pt>
                <c:pt idx="1296">
                  <c:v>339.42</c:v>
                </c:pt>
                <c:pt idx="1297">
                  <c:v>339.18</c:v>
                </c:pt>
                <c:pt idx="1298">
                  <c:v>337.96</c:v>
                </c:pt>
                <c:pt idx="1299">
                  <c:v>337.35</c:v>
                </c:pt>
                <c:pt idx="1300">
                  <c:v>337.1</c:v>
                </c:pt>
                <c:pt idx="1301">
                  <c:v>336.98</c:v>
                </c:pt>
                <c:pt idx="1302">
                  <c:v>336.86</c:v>
                </c:pt>
                <c:pt idx="1303">
                  <c:v>336.74</c:v>
                </c:pt>
                <c:pt idx="1304">
                  <c:v>336.68</c:v>
                </c:pt>
                <c:pt idx="1305">
                  <c:v>336.5</c:v>
                </c:pt>
                <c:pt idx="1306">
                  <c:v>336.4</c:v>
                </c:pt>
                <c:pt idx="1307">
                  <c:v>336.37</c:v>
                </c:pt>
                <c:pt idx="1308">
                  <c:v>335.65</c:v>
                </c:pt>
                <c:pt idx="1309">
                  <c:v>335.44</c:v>
                </c:pt>
                <c:pt idx="1310">
                  <c:v>335.11</c:v>
                </c:pt>
                <c:pt idx="1311">
                  <c:v>334.96</c:v>
                </c:pt>
                <c:pt idx="1312">
                  <c:v>334.81</c:v>
                </c:pt>
                <c:pt idx="1313">
                  <c:v>334.56</c:v>
                </c:pt>
                <c:pt idx="1314">
                  <c:v>334.39</c:v>
                </c:pt>
                <c:pt idx="1315">
                  <c:v>334.29</c:v>
                </c:pt>
                <c:pt idx="1316">
                  <c:v>334.04</c:v>
                </c:pt>
                <c:pt idx="1317">
                  <c:v>333.88</c:v>
                </c:pt>
                <c:pt idx="1318">
                  <c:v>333.74</c:v>
                </c:pt>
                <c:pt idx="1319">
                  <c:v>333.26</c:v>
                </c:pt>
                <c:pt idx="1320">
                  <c:v>333.26</c:v>
                </c:pt>
                <c:pt idx="1321">
                  <c:v>333.21</c:v>
                </c:pt>
                <c:pt idx="1322">
                  <c:v>333.2</c:v>
                </c:pt>
                <c:pt idx="1323">
                  <c:v>333.18</c:v>
                </c:pt>
                <c:pt idx="1324">
                  <c:v>333.17</c:v>
                </c:pt>
                <c:pt idx="1325">
                  <c:v>333.16</c:v>
                </c:pt>
                <c:pt idx="1326">
                  <c:v>333.14</c:v>
                </c:pt>
                <c:pt idx="1327">
                  <c:v>333.12</c:v>
                </c:pt>
                <c:pt idx="1328">
                  <c:v>333.11</c:v>
                </c:pt>
                <c:pt idx="1329">
                  <c:v>333.11</c:v>
                </c:pt>
                <c:pt idx="1330">
                  <c:v>333.09</c:v>
                </c:pt>
                <c:pt idx="1331">
                  <c:v>333.07</c:v>
                </c:pt>
                <c:pt idx="1332">
                  <c:v>333.06</c:v>
                </c:pt>
                <c:pt idx="1333">
                  <c:v>332.99</c:v>
                </c:pt>
                <c:pt idx="1334">
                  <c:v>332.98</c:v>
                </c:pt>
                <c:pt idx="1335">
                  <c:v>332.96</c:v>
                </c:pt>
                <c:pt idx="1336">
                  <c:v>332.93</c:v>
                </c:pt>
                <c:pt idx="1337">
                  <c:v>332.82</c:v>
                </c:pt>
                <c:pt idx="1338">
                  <c:v>332.8</c:v>
                </c:pt>
                <c:pt idx="1339">
                  <c:v>332.78</c:v>
                </c:pt>
                <c:pt idx="1340">
                  <c:v>332.77</c:v>
                </c:pt>
                <c:pt idx="1341">
                  <c:v>332.76</c:v>
                </c:pt>
                <c:pt idx="1342">
                  <c:v>332.73</c:v>
                </c:pt>
                <c:pt idx="1343">
                  <c:v>332.72</c:v>
                </c:pt>
                <c:pt idx="1344">
                  <c:v>332.68</c:v>
                </c:pt>
                <c:pt idx="1345">
                  <c:v>332.48</c:v>
                </c:pt>
                <c:pt idx="1346">
                  <c:v>332.44</c:v>
                </c:pt>
                <c:pt idx="1347">
                  <c:v>332.23</c:v>
                </c:pt>
                <c:pt idx="1348">
                  <c:v>331.59</c:v>
                </c:pt>
                <c:pt idx="1349">
                  <c:v>331.58</c:v>
                </c:pt>
                <c:pt idx="1350">
                  <c:v>331.56</c:v>
                </c:pt>
                <c:pt idx="1351">
                  <c:v>331.54</c:v>
                </c:pt>
                <c:pt idx="1352">
                  <c:v>331.52</c:v>
                </c:pt>
                <c:pt idx="1353">
                  <c:v>331.49</c:v>
                </c:pt>
                <c:pt idx="1354">
                  <c:v>331.47</c:v>
                </c:pt>
                <c:pt idx="1355">
                  <c:v>331.47</c:v>
                </c:pt>
                <c:pt idx="1356">
                  <c:v>331.47</c:v>
                </c:pt>
                <c:pt idx="1357">
                  <c:v>331.45</c:v>
                </c:pt>
                <c:pt idx="1358">
                  <c:v>331.44</c:v>
                </c:pt>
                <c:pt idx="1359">
                  <c:v>331.43</c:v>
                </c:pt>
                <c:pt idx="1360">
                  <c:v>331.4</c:v>
                </c:pt>
                <c:pt idx="1361">
                  <c:v>331.35</c:v>
                </c:pt>
                <c:pt idx="1362">
                  <c:v>331.34</c:v>
                </c:pt>
                <c:pt idx="1363">
                  <c:v>331.32</c:v>
                </c:pt>
                <c:pt idx="1364">
                  <c:v>331.29</c:v>
                </c:pt>
                <c:pt idx="1365">
                  <c:v>331.29</c:v>
                </c:pt>
                <c:pt idx="1366">
                  <c:v>331.27</c:v>
                </c:pt>
                <c:pt idx="1367">
                  <c:v>331.26</c:v>
                </c:pt>
                <c:pt idx="1368">
                  <c:v>331.25</c:v>
                </c:pt>
                <c:pt idx="1369">
                  <c:v>331.25</c:v>
                </c:pt>
                <c:pt idx="1370">
                  <c:v>331.22</c:v>
                </c:pt>
                <c:pt idx="1371">
                  <c:v>331.2</c:v>
                </c:pt>
                <c:pt idx="1372">
                  <c:v>331.19</c:v>
                </c:pt>
                <c:pt idx="1373">
                  <c:v>331.17</c:v>
                </c:pt>
                <c:pt idx="1374">
                  <c:v>331.16</c:v>
                </c:pt>
                <c:pt idx="1375">
                  <c:v>331.14</c:v>
                </c:pt>
                <c:pt idx="1376">
                  <c:v>331.13</c:v>
                </c:pt>
                <c:pt idx="1377">
                  <c:v>331.11</c:v>
                </c:pt>
                <c:pt idx="1378">
                  <c:v>331.1</c:v>
                </c:pt>
                <c:pt idx="1379">
                  <c:v>331.1</c:v>
                </c:pt>
                <c:pt idx="1380">
                  <c:v>331.09</c:v>
                </c:pt>
                <c:pt idx="1381">
                  <c:v>331.07</c:v>
                </c:pt>
                <c:pt idx="1382">
                  <c:v>331.07</c:v>
                </c:pt>
                <c:pt idx="1383">
                  <c:v>331.05</c:v>
                </c:pt>
                <c:pt idx="1384">
                  <c:v>331.04</c:v>
                </c:pt>
                <c:pt idx="1385">
                  <c:v>331.03</c:v>
                </c:pt>
                <c:pt idx="1386">
                  <c:v>331.01</c:v>
                </c:pt>
                <c:pt idx="1387">
                  <c:v>331</c:v>
                </c:pt>
                <c:pt idx="1388">
                  <c:v>330.99</c:v>
                </c:pt>
                <c:pt idx="1389">
                  <c:v>330.97</c:v>
                </c:pt>
                <c:pt idx="1390">
                  <c:v>330.97</c:v>
                </c:pt>
                <c:pt idx="1391">
                  <c:v>330.95</c:v>
                </c:pt>
                <c:pt idx="1392">
                  <c:v>330.94</c:v>
                </c:pt>
                <c:pt idx="1393">
                  <c:v>330.92</c:v>
                </c:pt>
                <c:pt idx="1394">
                  <c:v>330.91</c:v>
                </c:pt>
                <c:pt idx="1395">
                  <c:v>330.89</c:v>
                </c:pt>
                <c:pt idx="1396">
                  <c:v>330.87</c:v>
                </c:pt>
                <c:pt idx="1397">
                  <c:v>330.86</c:v>
                </c:pt>
                <c:pt idx="1398">
                  <c:v>330.85</c:v>
                </c:pt>
                <c:pt idx="1399">
                  <c:v>330.8</c:v>
                </c:pt>
                <c:pt idx="1400">
                  <c:v>330.8</c:v>
                </c:pt>
                <c:pt idx="1401">
                  <c:v>330.78</c:v>
                </c:pt>
                <c:pt idx="1402">
                  <c:v>330.77</c:v>
                </c:pt>
                <c:pt idx="1403">
                  <c:v>330.76</c:v>
                </c:pt>
                <c:pt idx="1404">
                  <c:v>330.63</c:v>
                </c:pt>
                <c:pt idx="1405">
                  <c:v>330.6</c:v>
                </c:pt>
                <c:pt idx="1406">
                  <c:v>330.57</c:v>
                </c:pt>
                <c:pt idx="1407">
                  <c:v>330.56</c:v>
                </c:pt>
                <c:pt idx="1408">
                  <c:v>330.56</c:v>
                </c:pt>
                <c:pt idx="1409">
                  <c:v>330.55</c:v>
                </c:pt>
                <c:pt idx="1410">
                  <c:v>330.54</c:v>
                </c:pt>
                <c:pt idx="1411">
                  <c:v>330.51</c:v>
                </c:pt>
                <c:pt idx="1412">
                  <c:v>330.39</c:v>
                </c:pt>
                <c:pt idx="1413">
                  <c:v>330.37</c:v>
                </c:pt>
                <c:pt idx="1414">
                  <c:v>330.33</c:v>
                </c:pt>
                <c:pt idx="1415">
                  <c:v>330.33</c:v>
                </c:pt>
                <c:pt idx="1416">
                  <c:v>330.31</c:v>
                </c:pt>
                <c:pt idx="1417">
                  <c:v>330.3</c:v>
                </c:pt>
                <c:pt idx="1418">
                  <c:v>330.28</c:v>
                </c:pt>
                <c:pt idx="1419">
                  <c:v>330.27</c:v>
                </c:pt>
                <c:pt idx="1420">
                  <c:v>330.25</c:v>
                </c:pt>
                <c:pt idx="1421">
                  <c:v>330.24</c:v>
                </c:pt>
                <c:pt idx="1422">
                  <c:v>330.22</c:v>
                </c:pt>
                <c:pt idx="1423">
                  <c:v>330.21</c:v>
                </c:pt>
                <c:pt idx="1424">
                  <c:v>330.2</c:v>
                </c:pt>
                <c:pt idx="1425">
                  <c:v>330.18</c:v>
                </c:pt>
                <c:pt idx="1426">
                  <c:v>330.18</c:v>
                </c:pt>
                <c:pt idx="1427">
                  <c:v>330.18</c:v>
                </c:pt>
                <c:pt idx="1428">
                  <c:v>330.16</c:v>
                </c:pt>
                <c:pt idx="1429">
                  <c:v>330.12</c:v>
                </c:pt>
                <c:pt idx="1430">
                  <c:v>330.11</c:v>
                </c:pt>
                <c:pt idx="1431">
                  <c:v>330.09</c:v>
                </c:pt>
                <c:pt idx="1432">
                  <c:v>330.08</c:v>
                </c:pt>
                <c:pt idx="1433">
                  <c:v>330.07</c:v>
                </c:pt>
                <c:pt idx="1434">
                  <c:v>330.06</c:v>
                </c:pt>
                <c:pt idx="1435">
                  <c:v>330.04</c:v>
                </c:pt>
                <c:pt idx="1436">
                  <c:v>330.03</c:v>
                </c:pt>
                <c:pt idx="1437">
                  <c:v>330.02</c:v>
                </c:pt>
                <c:pt idx="1438">
                  <c:v>330</c:v>
                </c:pt>
              </c:numCache>
            </c:numRef>
          </c:xVal>
          <c:yVal>
            <c:numRef>
              <c:f>'GTS2020 – marine d13Ccarb'!$B$2:$B$1801</c:f>
              <c:numCache>
                <c:formatCode>General</c:formatCode>
                <c:ptCount val="1800"/>
                <c:pt idx="0">
                  <c:v>2.3199999999999998</c:v>
                </c:pt>
                <c:pt idx="1">
                  <c:v>3.58</c:v>
                </c:pt>
                <c:pt idx="2">
                  <c:v>3.85</c:v>
                </c:pt>
                <c:pt idx="3">
                  <c:v>4.0999999999999996</c:v>
                </c:pt>
                <c:pt idx="4">
                  <c:v>4.21</c:v>
                </c:pt>
                <c:pt idx="5">
                  <c:v>4.76</c:v>
                </c:pt>
                <c:pt idx="6">
                  <c:v>4.5999999999999996</c:v>
                </c:pt>
                <c:pt idx="7">
                  <c:v>4.67</c:v>
                </c:pt>
                <c:pt idx="8">
                  <c:v>4.92</c:v>
                </c:pt>
                <c:pt idx="9">
                  <c:v>4.96</c:v>
                </c:pt>
                <c:pt idx="10">
                  <c:v>4.9000000000000004</c:v>
                </c:pt>
                <c:pt idx="11">
                  <c:v>4.47</c:v>
                </c:pt>
                <c:pt idx="12">
                  <c:v>4.09</c:v>
                </c:pt>
                <c:pt idx="13">
                  <c:v>5.07</c:v>
                </c:pt>
                <c:pt idx="14">
                  <c:v>4.71</c:v>
                </c:pt>
                <c:pt idx="15">
                  <c:v>4.6100000000000003</c:v>
                </c:pt>
                <c:pt idx="16">
                  <c:v>4.46</c:v>
                </c:pt>
                <c:pt idx="17">
                  <c:v>4.57</c:v>
                </c:pt>
                <c:pt idx="18">
                  <c:v>4.6399999999999997</c:v>
                </c:pt>
                <c:pt idx="19">
                  <c:v>5.08</c:v>
                </c:pt>
                <c:pt idx="20">
                  <c:v>5.52</c:v>
                </c:pt>
                <c:pt idx="21">
                  <c:v>5.72</c:v>
                </c:pt>
                <c:pt idx="22">
                  <c:v>3.98</c:v>
                </c:pt>
                <c:pt idx="23">
                  <c:v>2.8</c:v>
                </c:pt>
                <c:pt idx="24">
                  <c:v>1.64</c:v>
                </c:pt>
                <c:pt idx="25">
                  <c:v>2.73</c:v>
                </c:pt>
                <c:pt idx="26">
                  <c:v>1.71</c:v>
                </c:pt>
                <c:pt idx="27">
                  <c:v>3</c:v>
                </c:pt>
                <c:pt idx="28">
                  <c:v>1.24</c:v>
                </c:pt>
                <c:pt idx="29">
                  <c:v>1.24</c:v>
                </c:pt>
                <c:pt idx="30">
                  <c:v>2.5</c:v>
                </c:pt>
                <c:pt idx="31">
                  <c:v>2.09</c:v>
                </c:pt>
                <c:pt idx="32">
                  <c:v>1.19</c:v>
                </c:pt>
                <c:pt idx="33">
                  <c:v>2.0499999999999998</c:v>
                </c:pt>
                <c:pt idx="34">
                  <c:v>1.99</c:v>
                </c:pt>
                <c:pt idx="35">
                  <c:v>0.54</c:v>
                </c:pt>
                <c:pt idx="36">
                  <c:v>0.36</c:v>
                </c:pt>
                <c:pt idx="37">
                  <c:v>-0.61</c:v>
                </c:pt>
                <c:pt idx="38">
                  <c:v>0.26</c:v>
                </c:pt>
                <c:pt idx="39">
                  <c:v>-1.48</c:v>
                </c:pt>
                <c:pt idx="40">
                  <c:v>-0.83</c:v>
                </c:pt>
                <c:pt idx="41">
                  <c:v>-0.93</c:v>
                </c:pt>
                <c:pt idx="42">
                  <c:v>-0.56999999999999995</c:v>
                </c:pt>
                <c:pt idx="43">
                  <c:v>0.23</c:v>
                </c:pt>
                <c:pt idx="44">
                  <c:v>-0.02</c:v>
                </c:pt>
                <c:pt idx="45">
                  <c:v>-0.08</c:v>
                </c:pt>
                <c:pt idx="46">
                  <c:v>-0.27</c:v>
                </c:pt>
                <c:pt idx="47">
                  <c:v>1.4</c:v>
                </c:pt>
                <c:pt idx="48">
                  <c:v>2.02</c:v>
                </c:pt>
                <c:pt idx="49">
                  <c:v>1.46</c:v>
                </c:pt>
                <c:pt idx="50">
                  <c:v>-0.23</c:v>
                </c:pt>
                <c:pt idx="51">
                  <c:v>2.11</c:v>
                </c:pt>
                <c:pt idx="52">
                  <c:v>2.0299999999999998</c:v>
                </c:pt>
                <c:pt idx="53">
                  <c:v>2.14</c:v>
                </c:pt>
                <c:pt idx="54">
                  <c:v>2.37</c:v>
                </c:pt>
                <c:pt idx="55">
                  <c:v>2.2599999999999998</c:v>
                </c:pt>
                <c:pt idx="56">
                  <c:v>2.4700000000000002</c:v>
                </c:pt>
                <c:pt idx="57">
                  <c:v>3.33</c:v>
                </c:pt>
                <c:pt idx="58">
                  <c:v>3.24</c:v>
                </c:pt>
                <c:pt idx="59">
                  <c:v>2.4500000000000002</c:v>
                </c:pt>
                <c:pt idx="60">
                  <c:v>2.78</c:v>
                </c:pt>
                <c:pt idx="61">
                  <c:v>2.87</c:v>
                </c:pt>
                <c:pt idx="62">
                  <c:v>2.88</c:v>
                </c:pt>
                <c:pt idx="63">
                  <c:v>3.05</c:v>
                </c:pt>
                <c:pt idx="64">
                  <c:v>1.94</c:v>
                </c:pt>
                <c:pt idx="65">
                  <c:v>2.4</c:v>
                </c:pt>
                <c:pt idx="66">
                  <c:v>2.2200000000000002</c:v>
                </c:pt>
                <c:pt idx="67">
                  <c:v>2.5</c:v>
                </c:pt>
                <c:pt idx="68">
                  <c:v>2.0699999999999998</c:v>
                </c:pt>
                <c:pt idx="69">
                  <c:v>2</c:v>
                </c:pt>
                <c:pt idx="70">
                  <c:v>2.41</c:v>
                </c:pt>
                <c:pt idx="71">
                  <c:v>1.92</c:v>
                </c:pt>
                <c:pt idx="72">
                  <c:v>2.25</c:v>
                </c:pt>
                <c:pt idx="73">
                  <c:v>2.4900000000000002</c:v>
                </c:pt>
                <c:pt idx="74">
                  <c:v>1.92</c:v>
                </c:pt>
                <c:pt idx="75">
                  <c:v>2.36</c:v>
                </c:pt>
                <c:pt idx="76">
                  <c:v>2.4900000000000002</c:v>
                </c:pt>
                <c:pt idx="77">
                  <c:v>2.2999999999999998</c:v>
                </c:pt>
                <c:pt idx="78">
                  <c:v>2.64</c:v>
                </c:pt>
                <c:pt idx="79">
                  <c:v>2.21</c:v>
                </c:pt>
                <c:pt idx="80">
                  <c:v>2.15</c:v>
                </c:pt>
                <c:pt idx="81">
                  <c:v>1.95</c:v>
                </c:pt>
                <c:pt idx="82">
                  <c:v>2.06</c:v>
                </c:pt>
                <c:pt idx="83">
                  <c:v>1.74</c:v>
                </c:pt>
                <c:pt idx="84">
                  <c:v>1.77</c:v>
                </c:pt>
                <c:pt idx="85">
                  <c:v>1.21</c:v>
                </c:pt>
                <c:pt idx="86">
                  <c:v>1.83</c:v>
                </c:pt>
                <c:pt idx="87">
                  <c:v>2.4700000000000002</c:v>
                </c:pt>
                <c:pt idx="88">
                  <c:v>2.27</c:v>
                </c:pt>
                <c:pt idx="89">
                  <c:v>2.25</c:v>
                </c:pt>
                <c:pt idx="90">
                  <c:v>2.1</c:v>
                </c:pt>
                <c:pt idx="91">
                  <c:v>2.42</c:v>
                </c:pt>
                <c:pt idx="92">
                  <c:v>2.2200000000000002</c:v>
                </c:pt>
                <c:pt idx="93">
                  <c:v>2.1</c:v>
                </c:pt>
                <c:pt idx="94">
                  <c:v>1.59</c:v>
                </c:pt>
                <c:pt idx="95">
                  <c:v>1.87</c:v>
                </c:pt>
                <c:pt idx="96">
                  <c:v>2.54</c:v>
                </c:pt>
                <c:pt idx="97">
                  <c:v>2.61</c:v>
                </c:pt>
                <c:pt idx="98">
                  <c:v>2.5499999999999998</c:v>
                </c:pt>
                <c:pt idx="99">
                  <c:v>2.56</c:v>
                </c:pt>
                <c:pt idx="100">
                  <c:v>2.25</c:v>
                </c:pt>
                <c:pt idx="101">
                  <c:v>2.5499999999999998</c:v>
                </c:pt>
                <c:pt idx="102">
                  <c:v>2.5299999999999998</c:v>
                </c:pt>
                <c:pt idx="103">
                  <c:v>2.1</c:v>
                </c:pt>
                <c:pt idx="104">
                  <c:v>1.66</c:v>
                </c:pt>
                <c:pt idx="105">
                  <c:v>2.46</c:v>
                </c:pt>
                <c:pt idx="106">
                  <c:v>2.92</c:v>
                </c:pt>
                <c:pt idx="107">
                  <c:v>1.4</c:v>
                </c:pt>
                <c:pt idx="108">
                  <c:v>1.32</c:v>
                </c:pt>
                <c:pt idx="109">
                  <c:v>1.33</c:v>
                </c:pt>
                <c:pt idx="110">
                  <c:v>1.23</c:v>
                </c:pt>
                <c:pt idx="111">
                  <c:v>1.1200000000000001</c:v>
                </c:pt>
                <c:pt idx="112">
                  <c:v>0.66</c:v>
                </c:pt>
                <c:pt idx="113">
                  <c:v>0.67</c:v>
                </c:pt>
                <c:pt idx="114">
                  <c:v>1.0900000000000001</c:v>
                </c:pt>
                <c:pt idx="115">
                  <c:v>1.77</c:v>
                </c:pt>
                <c:pt idx="116">
                  <c:v>1.28</c:v>
                </c:pt>
                <c:pt idx="117">
                  <c:v>1.42</c:v>
                </c:pt>
                <c:pt idx="118">
                  <c:v>1.25</c:v>
                </c:pt>
                <c:pt idx="119">
                  <c:v>1.08</c:v>
                </c:pt>
                <c:pt idx="120">
                  <c:v>1.23</c:v>
                </c:pt>
                <c:pt idx="121">
                  <c:v>1.32</c:v>
                </c:pt>
                <c:pt idx="122">
                  <c:v>1.24</c:v>
                </c:pt>
                <c:pt idx="123">
                  <c:v>0.33</c:v>
                </c:pt>
                <c:pt idx="124">
                  <c:v>0.77</c:v>
                </c:pt>
                <c:pt idx="125">
                  <c:v>0.52</c:v>
                </c:pt>
                <c:pt idx="126">
                  <c:v>0.41</c:v>
                </c:pt>
                <c:pt idx="127">
                  <c:v>0.57999999999999996</c:v>
                </c:pt>
                <c:pt idx="128">
                  <c:v>0.48</c:v>
                </c:pt>
                <c:pt idx="129">
                  <c:v>0.6</c:v>
                </c:pt>
                <c:pt idx="130">
                  <c:v>-0.06</c:v>
                </c:pt>
                <c:pt idx="131">
                  <c:v>-0.1</c:v>
                </c:pt>
                <c:pt idx="132">
                  <c:v>-0.67</c:v>
                </c:pt>
                <c:pt idx="133">
                  <c:v>0.47</c:v>
                </c:pt>
                <c:pt idx="134">
                  <c:v>0.76</c:v>
                </c:pt>
                <c:pt idx="135">
                  <c:v>0.54</c:v>
                </c:pt>
                <c:pt idx="136">
                  <c:v>0.71</c:v>
                </c:pt>
                <c:pt idx="137">
                  <c:v>0.65</c:v>
                </c:pt>
                <c:pt idx="138">
                  <c:v>0.75</c:v>
                </c:pt>
                <c:pt idx="139">
                  <c:v>0.62</c:v>
                </c:pt>
                <c:pt idx="140">
                  <c:v>0.37</c:v>
                </c:pt>
                <c:pt idx="141">
                  <c:v>0.56000000000000005</c:v>
                </c:pt>
                <c:pt idx="142">
                  <c:v>0.91</c:v>
                </c:pt>
                <c:pt idx="143">
                  <c:v>0.27</c:v>
                </c:pt>
                <c:pt idx="144">
                  <c:v>0.4</c:v>
                </c:pt>
                <c:pt idx="145">
                  <c:v>-0.46</c:v>
                </c:pt>
                <c:pt idx="146">
                  <c:v>0.05</c:v>
                </c:pt>
                <c:pt idx="147">
                  <c:v>0.14000000000000001</c:v>
                </c:pt>
                <c:pt idx="148">
                  <c:v>0.65</c:v>
                </c:pt>
                <c:pt idx="149">
                  <c:v>0.16</c:v>
                </c:pt>
                <c:pt idx="150">
                  <c:v>0.77</c:v>
                </c:pt>
                <c:pt idx="151">
                  <c:v>0.71</c:v>
                </c:pt>
                <c:pt idx="152">
                  <c:v>0.25</c:v>
                </c:pt>
                <c:pt idx="153">
                  <c:v>-0.02</c:v>
                </c:pt>
                <c:pt idx="154">
                  <c:v>0.62</c:v>
                </c:pt>
                <c:pt idx="155">
                  <c:v>0.87</c:v>
                </c:pt>
                <c:pt idx="156">
                  <c:v>0.5</c:v>
                </c:pt>
                <c:pt idx="157">
                  <c:v>0.17</c:v>
                </c:pt>
                <c:pt idx="158">
                  <c:v>0.81</c:v>
                </c:pt>
                <c:pt idx="159">
                  <c:v>0.41</c:v>
                </c:pt>
                <c:pt idx="160">
                  <c:v>-0.17</c:v>
                </c:pt>
                <c:pt idx="161">
                  <c:v>-0.1</c:v>
                </c:pt>
                <c:pt idx="162">
                  <c:v>0.46</c:v>
                </c:pt>
                <c:pt idx="163">
                  <c:v>0.76</c:v>
                </c:pt>
                <c:pt idx="164">
                  <c:v>1.03</c:v>
                </c:pt>
                <c:pt idx="165">
                  <c:v>-0.02</c:v>
                </c:pt>
                <c:pt idx="166">
                  <c:v>0.12</c:v>
                </c:pt>
                <c:pt idx="167">
                  <c:v>0.37</c:v>
                </c:pt>
                <c:pt idx="168">
                  <c:v>0.74</c:v>
                </c:pt>
                <c:pt idx="169">
                  <c:v>0.49</c:v>
                </c:pt>
                <c:pt idx="170">
                  <c:v>0.63</c:v>
                </c:pt>
                <c:pt idx="171">
                  <c:v>0.27</c:v>
                </c:pt>
                <c:pt idx="172">
                  <c:v>0.13</c:v>
                </c:pt>
                <c:pt idx="173">
                  <c:v>0.71</c:v>
                </c:pt>
                <c:pt idx="174">
                  <c:v>0.77</c:v>
                </c:pt>
                <c:pt idx="175">
                  <c:v>0.66</c:v>
                </c:pt>
                <c:pt idx="176">
                  <c:v>1.1599999999999999</c:v>
                </c:pt>
                <c:pt idx="177">
                  <c:v>1.3</c:v>
                </c:pt>
                <c:pt idx="178">
                  <c:v>0.73</c:v>
                </c:pt>
                <c:pt idx="179">
                  <c:v>0.77</c:v>
                </c:pt>
                <c:pt idx="180">
                  <c:v>1.3</c:v>
                </c:pt>
                <c:pt idx="181">
                  <c:v>1.66</c:v>
                </c:pt>
                <c:pt idx="182">
                  <c:v>0.39</c:v>
                </c:pt>
                <c:pt idx="183">
                  <c:v>0.22</c:v>
                </c:pt>
                <c:pt idx="184">
                  <c:v>0.25</c:v>
                </c:pt>
                <c:pt idx="185">
                  <c:v>0.48</c:v>
                </c:pt>
                <c:pt idx="186">
                  <c:v>1.4</c:v>
                </c:pt>
                <c:pt idx="187">
                  <c:v>1.55</c:v>
                </c:pt>
                <c:pt idx="188">
                  <c:v>1.69</c:v>
                </c:pt>
                <c:pt idx="189">
                  <c:v>0.8</c:v>
                </c:pt>
                <c:pt idx="190">
                  <c:v>1.29</c:v>
                </c:pt>
                <c:pt idx="191">
                  <c:v>0.89</c:v>
                </c:pt>
                <c:pt idx="192">
                  <c:v>0.87</c:v>
                </c:pt>
                <c:pt idx="193">
                  <c:v>0.88</c:v>
                </c:pt>
                <c:pt idx="194">
                  <c:v>1.72</c:v>
                </c:pt>
                <c:pt idx="195">
                  <c:v>1.25</c:v>
                </c:pt>
                <c:pt idx="196">
                  <c:v>0.71</c:v>
                </c:pt>
                <c:pt idx="197">
                  <c:v>1.35</c:v>
                </c:pt>
                <c:pt idx="198">
                  <c:v>1.82</c:v>
                </c:pt>
                <c:pt idx="199">
                  <c:v>1.65</c:v>
                </c:pt>
                <c:pt idx="200">
                  <c:v>1.31</c:v>
                </c:pt>
                <c:pt idx="201">
                  <c:v>1.28</c:v>
                </c:pt>
                <c:pt idx="202">
                  <c:v>1.22</c:v>
                </c:pt>
                <c:pt idx="203">
                  <c:v>1.19</c:v>
                </c:pt>
                <c:pt idx="204">
                  <c:v>1.17</c:v>
                </c:pt>
                <c:pt idx="205">
                  <c:v>1.1000000000000001</c:v>
                </c:pt>
                <c:pt idx="206">
                  <c:v>0.8</c:v>
                </c:pt>
                <c:pt idx="207">
                  <c:v>1.1000000000000001</c:v>
                </c:pt>
                <c:pt idx="208">
                  <c:v>0.6</c:v>
                </c:pt>
                <c:pt idx="209">
                  <c:v>0.97</c:v>
                </c:pt>
                <c:pt idx="210">
                  <c:v>1.08</c:v>
                </c:pt>
                <c:pt idx="211">
                  <c:v>-0.19</c:v>
                </c:pt>
                <c:pt idx="212">
                  <c:v>0.51</c:v>
                </c:pt>
                <c:pt idx="213">
                  <c:v>0.98</c:v>
                </c:pt>
                <c:pt idx="214">
                  <c:v>0.39</c:v>
                </c:pt>
                <c:pt idx="215">
                  <c:v>0.94</c:v>
                </c:pt>
                <c:pt idx="216">
                  <c:v>1.6</c:v>
                </c:pt>
                <c:pt idx="217">
                  <c:v>0.46</c:v>
                </c:pt>
                <c:pt idx="218">
                  <c:v>1.1399999999999999</c:v>
                </c:pt>
                <c:pt idx="219">
                  <c:v>0.93</c:v>
                </c:pt>
                <c:pt idx="220">
                  <c:v>1.17</c:v>
                </c:pt>
                <c:pt idx="221">
                  <c:v>1.37</c:v>
                </c:pt>
                <c:pt idx="222">
                  <c:v>1.24</c:v>
                </c:pt>
                <c:pt idx="223">
                  <c:v>1.75</c:v>
                </c:pt>
                <c:pt idx="224">
                  <c:v>1.02</c:v>
                </c:pt>
                <c:pt idx="225">
                  <c:v>1.69</c:v>
                </c:pt>
                <c:pt idx="226">
                  <c:v>1.58</c:v>
                </c:pt>
                <c:pt idx="227">
                  <c:v>0.26</c:v>
                </c:pt>
                <c:pt idx="228">
                  <c:v>0.93</c:v>
                </c:pt>
                <c:pt idx="229">
                  <c:v>0.86</c:v>
                </c:pt>
                <c:pt idx="230">
                  <c:v>0.59</c:v>
                </c:pt>
                <c:pt idx="231">
                  <c:v>0.16</c:v>
                </c:pt>
                <c:pt idx="232">
                  <c:v>0.64</c:v>
                </c:pt>
                <c:pt idx="233">
                  <c:v>0.39</c:v>
                </c:pt>
                <c:pt idx="234">
                  <c:v>0.87</c:v>
                </c:pt>
                <c:pt idx="235">
                  <c:v>1.55</c:v>
                </c:pt>
                <c:pt idx="236">
                  <c:v>0.76</c:v>
                </c:pt>
                <c:pt idx="237">
                  <c:v>1.38</c:v>
                </c:pt>
                <c:pt idx="238">
                  <c:v>1.8</c:v>
                </c:pt>
                <c:pt idx="239">
                  <c:v>1.89</c:v>
                </c:pt>
                <c:pt idx="240">
                  <c:v>2.7</c:v>
                </c:pt>
                <c:pt idx="241">
                  <c:v>2.9</c:v>
                </c:pt>
                <c:pt idx="242">
                  <c:v>2.52</c:v>
                </c:pt>
                <c:pt idx="243">
                  <c:v>2.66</c:v>
                </c:pt>
                <c:pt idx="244">
                  <c:v>1.51</c:v>
                </c:pt>
                <c:pt idx="245">
                  <c:v>0.45</c:v>
                </c:pt>
                <c:pt idx="246">
                  <c:v>0.33</c:v>
                </c:pt>
                <c:pt idx="247">
                  <c:v>1.39</c:v>
                </c:pt>
                <c:pt idx="248">
                  <c:v>1.32</c:v>
                </c:pt>
                <c:pt idx="249">
                  <c:v>1.35</c:v>
                </c:pt>
                <c:pt idx="250">
                  <c:v>1.23</c:v>
                </c:pt>
                <c:pt idx="251">
                  <c:v>1.22</c:v>
                </c:pt>
                <c:pt idx="252">
                  <c:v>3.06</c:v>
                </c:pt>
                <c:pt idx="253">
                  <c:v>2.67</c:v>
                </c:pt>
                <c:pt idx="254">
                  <c:v>2.4700000000000002</c:v>
                </c:pt>
                <c:pt idx="255">
                  <c:v>2.66</c:v>
                </c:pt>
                <c:pt idx="256">
                  <c:v>2.83</c:v>
                </c:pt>
                <c:pt idx="257">
                  <c:v>2.91</c:v>
                </c:pt>
                <c:pt idx="258">
                  <c:v>3.28</c:v>
                </c:pt>
                <c:pt idx="259">
                  <c:v>3.4</c:v>
                </c:pt>
                <c:pt idx="260">
                  <c:v>3.34</c:v>
                </c:pt>
                <c:pt idx="261">
                  <c:v>2.1800000000000002</c:v>
                </c:pt>
                <c:pt idx="262">
                  <c:v>1.71</c:v>
                </c:pt>
                <c:pt idx="263">
                  <c:v>2.04</c:v>
                </c:pt>
                <c:pt idx="264">
                  <c:v>1.95</c:v>
                </c:pt>
                <c:pt idx="265">
                  <c:v>2.3199999999999998</c:v>
                </c:pt>
                <c:pt idx="266">
                  <c:v>2.25</c:v>
                </c:pt>
                <c:pt idx="267">
                  <c:v>1.88</c:v>
                </c:pt>
                <c:pt idx="268">
                  <c:v>2.2400000000000002</c:v>
                </c:pt>
                <c:pt idx="269">
                  <c:v>2.52</c:v>
                </c:pt>
                <c:pt idx="270">
                  <c:v>2.39</c:v>
                </c:pt>
                <c:pt idx="271">
                  <c:v>2.5099999999999998</c:v>
                </c:pt>
                <c:pt idx="272">
                  <c:v>1.78</c:v>
                </c:pt>
                <c:pt idx="273">
                  <c:v>2.21</c:v>
                </c:pt>
                <c:pt idx="274">
                  <c:v>2.37</c:v>
                </c:pt>
                <c:pt idx="275">
                  <c:v>2.17</c:v>
                </c:pt>
                <c:pt idx="276">
                  <c:v>1.93</c:v>
                </c:pt>
                <c:pt idx="277">
                  <c:v>1.68</c:v>
                </c:pt>
                <c:pt idx="278">
                  <c:v>2.0499999999999998</c:v>
                </c:pt>
                <c:pt idx="279">
                  <c:v>1.82</c:v>
                </c:pt>
                <c:pt idx="280">
                  <c:v>1.76</c:v>
                </c:pt>
                <c:pt idx="281">
                  <c:v>1.82</c:v>
                </c:pt>
                <c:pt idx="282">
                  <c:v>2.13</c:v>
                </c:pt>
                <c:pt idx="283">
                  <c:v>1.86</c:v>
                </c:pt>
                <c:pt idx="284">
                  <c:v>2.21</c:v>
                </c:pt>
                <c:pt idx="285">
                  <c:v>1.68</c:v>
                </c:pt>
                <c:pt idx="286">
                  <c:v>2.73</c:v>
                </c:pt>
                <c:pt idx="287">
                  <c:v>2.1</c:v>
                </c:pt>
                <c:pt idx="288">
                  <c:v>1.35</c:v>
                </c:pt>
                <c:pt idx="289">
                  <c:v>2.63</c:v>
                </c:pt>
                <c:pt idx="290">
                  <c:v>2.41</c:v>
                </c:pt>
                <c:pt idx="291">
                  <c:v>1.62</c:v>
                </c:pt>
                <c:pt idx="292">
                  <c:v>1.56</c:v>
                </c:pt>
                <c:pt idx="293">
                  <c:v>1.98</c:v>
                </c:pt>
                <c:pt idx="294">
                  <c:v>1.55</c:v>
                </c:pt>
                <c:pt idx="295">
                  <c:v>1.18</c:v>
                </c:pt>
                <c:pt idx="296">
                  <c:v>2.11</c:v>
                </c:pt>
                <c:pt idx="297">
                  <c:v>1.88</c:v>
                </c:pt>
                <c:pt idx="298">
                  <c:v>1.6</c:v>
                </c:pt>
                <c:pt idx="299">
                  <c:v>1.35</c:v>
                </c:pt>
                <c:pt idx="300">
                  <c:v>0.32</c:v>
                </c:pt>
                <c:pt idx="301">
                  <c:v>0.96</c:v>
                </c:pt>
                <c:pt idx="302">
                  <c:v>1</c:v>
                </c:pt>
                <c:pt idx="303">
                  <c:v>0.7</c:v>
                </c:pt>
                <c:pt idx="304">
                  <c:v>1.48</c:v>
                </c:pt>
                <c:pt idx="305">
                  <c:v>0.94</c:v>
                </c:pt>
                <c:pt idx="306">
                  <c:v>1.01</c:v>
                </c:pt>
                <c:pt idx="307">
                  <c:v>0.2</c:v>
                </c:pt>
                <c:pt idx="308">
                  <c:v>1.1000000000000001</c:v>
                </c:pt>
                <c:pt idx="309">
                  <c:v>-0.22</c:v>
                </c:pt>
                <c:pt idx="310">
                  <c:v>0.63</c:v>
                </c:pt>
                <c:pt idx="311">
                  <c:v>0.22</c:v>
                </c:pt>
                <c:pt idx="312">
                  <c:v>0.02</c:v>
                </c:pt>
                <c:pt idx="313">
                  <c:v>0.44</c:v>
                </c:pt>
                <c:pt idx="314">
                  <c:v>0.77</c:v>
                </c:pt>
                <c:pt idx="315">
                  <c:v>0.97</c:v>
                </c:pt>
                <c:pt idx="316">
                  <c:v>1.24</c:v>
                </c:pt>
                <c:pt idx="317">
                  <c:v>1.24</c:v>
                </c:pt>
                <c:pt idx="318">
                  <c:v>0.25</c:v>
                </c:pt>
                <c:pt idx="319">
                  <c:v>1.2</c:v>
                </c:pt>
                <c:pt idx="320">
                  <c:v>0.25</c:v>
                </c:pt>
                <c:pt idx="321">
                  <c:v>-0.12</c:v>
                </c:pt>
                <c:pt idx="322">
                  <c:v>1.1499999999999999</c:v>
                </c:pt>
                <c:pt idx="323">
                  <c:v>1.25</c:v>
                </c:pt>
                <c:pt idx="324">
                  <c:v>0.95</c:v>
                </c:pt>
                <c:pt idx="325">
                  <c:v>-1.35</c:v>
                </c:pt>
                <c:pt idx="326">
                  <c:v>-3.18</c:v>
                </c:pt>
                <c:pt idx="327">
                  <c:v>-1.7</c:v>
                </c:pt>
                <c:pt idx="328">
                  <c:v>0.13</c:v>
                </c:pt>
                <c:pt idx="329">
                  <c:v>0.47</c:v>
                </c:pt>
                <c:pt idx="330">
                  <c:v>1.31</c:v>
                </c:pt>
                <c:pt idx="331">
                  <c:v>0.67</c:v>
                </c:pt>
                <c:pt idx="332">
                  <c:v>0.3</c:v>
                </c:pt>
                <c:pt idx="333">
                  <c:v>-0.1</c:v>
                </c:pt>
                <c:pt idx="334">
                  <c:v>-0.51</c:v>
                </c:pt>
                <c:pt idx="335">
                  <c:v>-0.08</c:v>
                </c:pt>
                <c:pt idx="336">
                  <c:v>0.02</c:v>
                </c:pt>
                <c:pt idx="337">
                  <c:v>-0.18</c:v>
                </c:pt>
                <c:pt idx="338">
                  <c:v>-1.73</c:v>
                </c:pt>
                <c:pt idx="339">
                  <c:v>-3.46</c:v>
                </c:pt>
                <c:pt idx="340">
                  <c:v>-3.22</c:v>
                </c:pt>
                <c:pt idx="341">
                  <c:v>-2.14</c:v>
                </c:pt>
                <c:pt idx="342">
                  <c:v>-1.07</c:v>
                </c:pt>
                <c:pt idx="343">
                  <c:v>-0.06</c:v>
                </c:pt>
                <c:pt idx="344">
                  <c:v>0.41</c:v>
                </c:pt>
                <c:pt idx="345">
                  <c:v>0.61</c:v>
                </c:pt>
                <c:pt idx="346">
                  <c:v>-0.49</c:v>
                </c:pt>
                <c:pt idx="347">
                  <c:v>-0.66</c:v>
                </c:pt>
                <c:pt idx="348">
                  <c:v>-1.63</c:v>
                </c:pt>
                <c:pt idx="349">
                  <c:v>-2.44</c:v>
                </c:pt>
                <c:pt idx="350">
                  <c:v>-1.73</c:v>
                </c:pt>
                <c:pt idx="351">
                  <c:v>-1.18</c:v>
                </c:pt>
                <c:pt idx="352">
                  <c:v>-1.23</c:v>
                </c:pt>
                <c:pt idx="353">
                  <c:v>-1.95</c:v>
                </c:pt>
                <c:pt idx="354">
                  <c:v>-0.93</c:v>
                </c:pt>
                <c:pt idx="355">
                  <c:v>-1.4</c:v>
                </c:pt>
                <c:pt idx="356">
                  <c:v>-0.25</c:v>
                </c:pt>
                <c:pt idx="357">
                  <c:v>0.35</c:v>
                </c:pt>
                <c:pt idx="358">
                  <c:v>0.15</c:v>
                </c:pt>
                <c:pt idx="359">
                  <c:v>0.22</c:v>
                </c:pt>
                <c:pt idx="360">
                  <c:v>0.33</c:v>
                </c:pt>
                <c:pt idx="361">
                  <c:v>0.37</c:v>
                </c:pt>
                <c:pt idx="362">
                  <c:v>0.22</c:v>
                </c:pt>
                <c:pt idx="363">
                  <c:v>0.34</c:v>
                </c:pt>
                <c:pt idx="364">
                  <c:v>0</c:v>
                </c:pt>
                <c:pt idx="365">
                  <c:v>7.0000000000000007E-2</c:v>
                </c:pt>
                <c:pt idx="366">
                  <c:v>0</c:v>
                </c:pt>
                <c:pt idx="367">
                  <c:v>-0.1</c:v>
                </c:pt>
                <c:pt idx="368">
                  <c:v>-0.1</c:v>
                </c:pt>
                <c:pt idx="369">
                  <c:v>0.66</c:v>
                </c:pt>
                <c:pt idx="370">
                  <c:v>-0.09</c:v>
                </c:pt>
                <c:pt idx="371">
                  <c:v>0.14000000000000001</c:v>
                </c:pt>
                <c:pt idx="372">
                  <c:v>-0.19</c:v>
                </c:pt>
                <c:pt idx="373">
                  <c:v>0.26</c:v>
                </c:pt>
                <c:pt idx="374">
                  <c:v>0.75</c:v>
                </c:pt>
                <c:pt idx="375">
                  <c:v>0.79</c:v>
                </c:pt>
                <c:pt idx="376">
                  <c:v>0.8</c:v>
                </c:pt>
                <c:pt idx="377">
                  <c:v>0.86</c:v>
                </c:pt>
                <c:pt idx="378">
                  <c:v>0.56999999999999995</c:v>
                </c:pt>
                <c:pt idx="379">
                  <c:v>0.88</c:v>
                </c:pt>
                <c:pt idx="380">
                  <c:v>0.94</c:v>
                </c:pt>
                <c:pt idx="381">
                  <c:v>0.75</c:v>
                </c:pt>
                <c:pt idx="382">
                  <c:v>1.01</c:v>
                </c:pt>
                <c:pt idx="383">
                  <c:v>1.25</c:v>
                </c:pt>
                <c:pt idx="384">
                  <c:v>1.36</c:v>
                </c:pt>
                <c:pt idx="385">
                  <c:v>1.34</c:v>
                </c:pt>
                <c:pt idx="386">
                  <c:v>1.25</c:v>
                </c:pt>
                <c:pt idx="387">
                  <c:v>1.1200000000000001</c:v>
                </c:pt>
                <c:pt idx="388">
                  <c:v>1.03</c:v>
                </c:pt>
                <c:pt idx="389">
                  <c:v>1.19</c:v>
                </c:pt>
                <c:pt idx="390">
                  <c:v>1.27</c:v>
                </c:pt>
                <c:pt idx="391">
                  <c:v>1.44</c:v>
                </c:pt>
                <c:pt idx="392">
                  <c:v>1.45</c:v>
                </c:pt>
                <c:pt idx="393">
                  <c:v>1.53</c:v>
                </c:pt>
                <c:pt idx="394">
                  <c:v>1.32</c:v>
                </c:pt>
                <c:pt idx="395">
                  <c:v>1.23</c:v>
                </c:pt>
                <c:pt idx="396">
                  <c:v>1</c:v>
                </c:pt>
                <c:pt idx="397">
                  <c:v>1</c:v>
                </c:pt>
                <c:pt idx="398">
                  <c:v>0.87</c:v>
                </c:pt>
                <c:pt idx="399">
                  <c:v>0.48</c:v>
                </c:pt>
                <c:pt idx="400">
                  <c:v>0.9</c:v>
                </c:pt>
                <c:pt idx="401">
                  <c:v>0.68</c:v>
                </c:pt>
                <c:pt idx="402">
                  <c:v>0.82</c:v>
                </c:pt>
                <c:pt idx="403">
                  <c:v>0.32</c:v>
                </c:pt>
                <c:pt idx="404">
                  <c:v>0.77</c:v>
                </c:pt>
                <c:pt idx="405">
                  <c:v>0.79</c:v>
                </c:pt>
                <c:pt idx="406">
                  <c:v>0.48</c:v>
                </c:pt>
                <c:pt idx="407">
                  <c:v>0.78</c:v>
                </c:pt>
                <c:pt idx="408">
                  <c:v>0.81</c:v>
                </c:pt>
                <c:pt idx="409">
                  <c:v>0.79</c:v>
                </c:pt>
                <c:pt idx="410">
                  <c:v>0.76</c:v>
                </c:pt>
                <c:pt idx="411">
                  <c:v>0.8</c:v>
                </c:pt>
                <c:pt idx="412">
                  <c:v>0.9</c:v>
                </c:pt>
                <c:pt idx="413">
                  <c:v>0.9</c:v>
                </c:pt>
                <c:pt idx="414">
                  <c:v>0.8</c:v>
                </c:pt>
                <c:pt idx="415">
                  <c:v>1.1100000000000001</c:v>
                </c:pt>
                <c:pt idx="416">
                  <c:v>0.61</c:v>
                </c:pt>
                <c:pt idx="417">
                  <c:v>1.43</c:v>
                </c:pt>
                <c:pt idx="418">
                  <c:v>1.25</c:v>
                </c:pt>
                <c:pt idx="419">
                  <c:v>1.51</c:v>
                </c:pt>
                <c:pt idx="420">
                  <c:v>1.44</c:v>
                </c:pt>
                <c:pt idx="421">
                  <c:v>1.32</c:v>
                </c:pt>
                <c:pt idx="422">
                  <c:v>1.56</c:v>
                </c:pt>
                <c:pt idx="423">
                  <c:v>2.1800000000000002</c:v>
                </c:pt>
                <c:pt idx="424">
                  <c:v>2.5499999999999998</c:v>
                </c:pt>
                <c:pt idx="425">
                  <c:v>2.5099999999999998</c:v>
                </c:pt>
                <c:pt idx="426">
                  <c:v>2.72</c:v>
                </c:pt>
                <c:pt idx="427">
                  <c:v>2.56</c:v>
                </c:pt>
                <c:pt idx="428">
                  <c:v>2.93</c:v>
                </c:pt>
                <c:pt idx="429">
                  <c:v>2.5499999999999998</c:v>
                </c:pt>
                <c:pt idx="430">
                  <c:v>2.73</c:v>
                </c:pt>
                <c:pt idx="431">
                  <c:v>2.35</c:v>
                </c:pt>
                <c:pt idx="432">
                  <c:v>2.09</c:v>
                </c:pt>
                <c:pt idx="433">
                  <c:v>1.56</c:v>
                </c:pt>
                <c:pt idx="434">
                  <c:v>1.55</c:v>
                </c:pt>
                <c:pt idx="435">
                  <c:v>1.55</c:v>
                </c:pt>
                <c:pt idx="436">
                  <c:v>1.66</c:v>
                </c:pt>
                <c:pt idx="437">
                  <c:v>2.2400000000000002</c:v>
                </c:pt>
                <c:pt idx="438">
                  <c:v>2.33</c:v>
                </c:pt>
                <c:pt idx="439">
                  <c:v>2.35</c:v>
                </c:pt>
                <c:pt idx="440">
                  <c:v>2.5</c:v>
                </c:pt>
                <c:pt idx="441">
                  <c:v>2.46</c:v>
                </c:pt>
                <c:pt idx="442">
                  <c:v>2.5299999999999998</c:v>
                </c:pt>
                <c:pt idx="443">
                  <c:v>2.64</c:v>
                </c:pt>
                <c:pt idx="444">
                  <c:v>2.9</c:v>
                </c:pt>
                <c:pt idx="445">
                  <c:v>3.24</c:v>
                </c:pt>
                <c:pt idx="446">
                  <c:v>3.28</c:v>
                </c:pt>
                <c:pt idx="447">
                  <c:v>3.27</c:v>
                </c:pt>
                <c:pt idx="448">
                  <c:v>3.28</c:v>
                </c:pt>
                <c:pt idx="449">
                  <c:v>3.25</c:v>
                </c:pt>
                <c:pt idx="450">
                  <c:v>3.29</c:v>
                </c:pt>
                <c:pt idx="451">
                  <c:v>3.24</c:v>
                </c:pt>
                <c:pt idx="452">
                  <c:v>3.21</c:v>
                </c:pt>
                <c:pt idx="453">
                  <c:v>2.99</c:v>
                </c:pt>
                <c:pt idx="454">
                  <c:v>2.2599999999999998</c:v>
                </c:pt>
                <c:pt idx="455">
                  <c:v>2.9</c:v>
                </c:pt>
                <c:pt idx="456">
                  <c:v>2.14</c:v>
                </c:pt>
                <c:pt idx="457">
                  <c:v>2.2400000000000002</c:v>
                </c:pt>
                <c:pt idx="458">
                  <c:v>1.62</c:v>
                </c:pt>
                <c:pt idx="459">
                  <c:v>1.1599999999999999</c:v>
                </c:pt>
                <c:pt idx="460">
                  <c:v>1.0900000000000001</c:v>
                </c:pt>
                <c:pt idx="461">
                  <c:v>2.12</c:v>
                </c:pt>
                <c:pt idx="462">
                  <c:v>2.09</c:v>
                </c:pt>
                <c:pt idx="463">
                  <c:v>2.16</c:v>
                </c:pt>
                <c:pt idx="464">
                  <c:v>2.11</c:v>
                </c:pt>
                <c:pt idx="465">
                  <c:v>2.29</c:v>
                </c:pt>
                <c:pt idx="466">
                  <c:v>2.35</c:v>
                </c:pt>
                <c:pt idx="467">
                  <c:v>2.4</c:v>
                </c:pt>
                <c:pt idx="468">
                  <c:v>2.41</c:v>
                </c:pt>
                <c:pt idx="469">
                  <c:v>2.34</c:v>
                </c:pt>
                <c:pt idx="470">
                  <c:v>2.44</c:v>
                </c:pt>
                <c:pt idx="471">
                  <c:v>2.4</c:v>
                </c:pt>
                <c:pt idx="472">
                  <c:v>2.44</c:v>
                </c:pt>
                <c:pt idx="473">
                  <c:v>2.35</c:v>
                </c:pt>
                <c:pt idx="474">
                  <c:v>2.3199999999999998</c:v>
                </c:pt>
                <c:pt idx="475">
                  <c:v>2.35</c:v>
                </c:pt>
                <c:pt idx="476">
                  <c:v>2.2200000000000002</c:v>
                </c:pt>
                <c:pt idx="477">
                  <c:v>2.23</c:v>
                </c:pt>
                <c:pt idx="478">
                  <c:v>2</c:v>
                </c:pt>
                <c:pt idx="479">
                  <c:v>1.84</c:v>
                </c:pt>
                <c:pt idx="480">
                  <c:v>1.83</c:v>
                </c:pt>
                <c:pt idx="481">
                  <c:v>1.44</c:v>
                </c:pt>
                <c:pt idx="482">
                  <c:v>1.71</c:v>
                </c:pt>
                <c:pt idx="483">
                  <c:v>1.74</c:v>
                </c:pt>
                <c:pt idx="484">
                  <c:v>1.74</c:v>
                </c:pt>
                <c:pt idx="485">
                  <c:v>1.77</c:v>
                </c:pt>
                <c:pt idx="486">
                  <c:v>1.9</c:v>
                </c:pt>
                <c:pt idx="487">
                  <c:v>1.1399999999999999</c:v>
                </c:pt>
                <c:pt idx="488">
                  <c:v>1.17</c:v>
                </c:pt>
                <c:pt idx="489">
                  <c:v>1.53</c:v>
                </c:pt>
                <c:pt idx="490">
                  <c:v>1.27</c:v>
                </c:pt>
                <c:pt idx="491">
                  <c:v>1.27</c:v>
                </c:pt>
                <c:pt idx="492">
                  <c:v>1.22</c:v>
                </c:pt>
                <c:pt idx="493">
                  <c:v>1.1499999999999999</c:v>
                </c:pt>
                <c:pt idx="494">
                  <c:v>0.51</c:v>
                </c:pt>
                <c:pt idx="495">
                  <c:v>0.56999999999999995</c:v>
                </c:pt>
                <c:pt idx="496">
                  <c:v>0.5</c:v>
                </c:pt>
                <c:pt idx="497">
                  <c:v>0.61</c:v>
                </c:pt>
                <c:pt idx="498">
                  <c:v>0.41</c:v>
                </c:pt>
                <c:pt idx="499">
                  <c:v>0.99</c:v>
                </c:pt>
                <c:pt idx="500">
                  <c:v>0.99</c:v>
                </c:pt>
                <c:pt idx="501">
                  <c:v>1.06</c:v>
                </c:pt>
                <c:pt idx="502">
                  <c:v>0.84</c:v>
                </c:pt>
                <c:pt idx="503">
                  <c:v>1.05</c:v>
                </c:pt>
                <c:pt idx="504">
                  <c:v>0.14000000000000001</c:v>
                </c:pt>
                <c:pt idx="505">
                  <c:v>-0.03</c:v>
                </c:pt>
                <c:pt idx="506">
                  <c:v>0.25</c:v>
                </c:pt>
                <c:pt idx="507">
                  <c:v>0.34</c:v>
                </c:pt>
                <c:pt idx="508">
                  <c:v>0.54</c:v>
                </c:pt>
                <c:pt idx="509">
                  <c:v>0.21</c:v>
                </c:pt>
                <c:pt idx="510">
                  <c:v>0.91</c:v>
                </c:pt>
                <c:pt idx="511">
                  <c:v>0.88</c:v>
                </c:pt>
                <c:pt idx="512">
                  <c:v>0.84</c:v>
                </c:pt>
                <c:pt idx="513">
                  <c:v>1.1399999999999999</c:v>
                </c:pt>
                <c:pt idx="514">
                  <c:v>1.24</c:v>
                </c:pt>
                <c:pt idx="515">
                  <c:v>0.91</c:v>
                </c:pt>
                <c:pt idx="516">
                  <c:v>0.44</c:v>
                </c:pt>
                <c:pt idx="517">
                  <c:v>1.31</c:v>
                </c:pt>
                <c:pt idx="518">
                  <c:v>1.1599999999999999</c:v>
                </c:pt>
                <c:pt idx="519">
                  <c:v>1.03</c:v>
                </c:pt>
                <c:pt idx="520">
                  <c:v>1.19</c:v>
                </c:pt>
                <c:pt idx="521">
                  <c:v>0.27</c:v>
                </c:pt>
                <c:pt idx="522">
                  <c:v>-0.05</c:v>
                </c:pt>
                <c:pt idx="523">
                  <c:v>0.05</c:v>
                </c:pt>
                <c:pt idx="524">
                  <c:v>0.42</c:v>
                </c:pt>
                <c:pt idx="525">
                  <c:v>0.39</c:v>
                </c:pt>
                <c:pt idx="526">
                  <c:v>0.39</c:v>
                </c:pt>
                <c:pt idx="527">
                  <c:v>0.14000000000000001</c:v>
                </c:pt>
                <c:pt idx="528">
                  <c:v>0.24</c:v>
                </c:pt>
                <c:pt idx="529">
                  <c:v>0.4</c:v>
                </c:pt>
                <c:pt idx="530">
                  <c:v>0.68</c:v>
                </c:pt>
                <c:pt idx="531">
                  <c:v>0.67</c:v>
                </c:pt>
                <c:pt idx="532">
                  <c:v>0.28999999999999998</c:v>
                </c:pt>
                <c:pt idx="533">
                  <c:v>0.45</c:v>
                </c:pt>
                <c:pt idx="534">
                  <c:v>0.59</c:v>
                </c:pt>
                <c:pt idx="535">
                  <c:v>0.84</c:v>
                </c:pt>
                <c:pt idx="536">
                  <c:v>0.88</c:v>
                </c:pt>
                <c:pt idx="537">
                  <c:v>1.01</c:v>
                </c:pt>
                <c:pt idx="538">
                  <c:v>1.02</c:v>
                </c:pt>
                <c:pt idx="539">
                  <c:v>1.21</c:v>
                </c:pt>
                <c:pt idx="540">
                  <c:v>0.89</c:v>
                </c:pt>
                <c:pt idx="541">
                  <c:v>0.93</c:v>
                </c:pt>
                <c:pt idx="542">
                  <c:v>1</c:v>
                </c:pt>
                <c:pt idx="543">
                  <c:v>0.87</c:v>
                </c:pt>
                <c:pt idx="544">
                  <c:v>0.71</c:v>
                </c:pt>
                <c:pt idx="545">
                  <c:v>0.49</c:v>
                </c:pt>
                <c:pt idx="546">
                  <c:v>0.87</c:v>
                </c:pt>
                <c:pt idx="547">
                  <c:v>0.91</c:v>
                </c:pt>
                <c:pt idx="548">
                  <c:v>0.86</c:v>
                </c:pt>
                <c:pt idx="549">
                  <c:v>0.85</c:v>
                </c:pt>
                <c:pt idx="550">
                  <c:v>0.84</c:v>
                </c:pt>
                <c:pt idx="551">
                  <c:v>0.77</c:v>
                </c:pt>
                <c:pt idx="552">
                  <c:v>0.56999999999999995</c:v>
                </c:pt>
                <c:pt idx="553">
                  <c:v>0.6</c:v>
                </c:pt>
                <c:pt idx="554">
                  <c:v>-0.11</c:v>
                </c:pt>
                <c:pt idx="555">
                  <c:v>0.15</c:v>
                </c:pt>
                <c:pt idx="556">
                  <c:v>0.37</c:v>
                </c:pt>
                <c:pt idx="557">
                  <c:v>0.52</c:v>
                </c:pt>
                <c:pt idx="558">
                  <c:v>0.6</c:v>
                </c:pt>
                <c:pt idx="559">
                  <c:v>0.57999999999999996</c:v>
                </c:pt>
                <c:pt idx="560">
                  <c:v>0.52</c:v>
                </c:pt>
                <c:pt idx="561">
                  <c:v>0.69</c:v>
                </c:pt>
                <c:pt idx="562">
                  <c:v>0.73</c:v>
                </c:pt>
                <c:pt idx="563">
                  <c:v>0.69</c:v>
                </c:pt>
                <c:pt idx="564">
                  <c:v>0.6</c:v>
                </c:pt>
                <c:pt idx="565">
                  <c:v>0.72</c:v>
                </c:pt>
                <c:pt idx="566">
                  <c:v>0.49</c:v>
                </c:pt>
                <c:pt idx="567">
                  <c:v>0.42</c:v>
                </c:pt>
                <c:pt idx="568">
                  <c:v>0.51</c:v>
                </c:pt>
                <c:pt idx="569">
                  <c:v>0.38</c:v>
                </c:pt>
                <c:pt idx="570">
                  <c:v>0.32</c:v>
                </c:pt>
                <c:pt idx="571">
                  <c:v>0.76</c:v>
                </c:pt>
                <c:pt idx="572">
                  <c:v>0.53</c:v>
                </c:pt>
                <c:pt idx="573">
                  <c:v>0.68</c:v>
                </c:pt>
                <c:pt idx="574">
                  <c:v>0.72</c:v>
                </c:pt>
                <c:pt idx="575">
                  <c:v>0.59</c:v>
                </c:pt>
                <c:pt idx="576">
                  <c:v>0.72</c:v>
                </c:pt>
                <c:pt idx="577">
                  <c:v>0.92</c:v>
                </c:pt>
                <c:pt idx="578">
                  <c:v>0.93</c:v>
                </c:pt>
                <c:pt idx="579">
                  <c:v>0.97</c:v>
                </c:pt>
                <c:pt idx="580">
                  <c:v>0.93</c:v>
                </c:pt>
                <c:pt idx="581">
                  <c:v>0.87</c:v>
                </c:pt>
                <c:pt idx="582">
                  <c:v>0.42</c:v>
                </c:pt>
                <c:pt idx="583">
                  <c:v>0.61</c:v>
                </c:pt>
                <c:pt idx="584">
                  <c:v>0.48</c:v>
                </c:pt>
                <c:pt idx="585">
                  <c:v>1.35</c:v>
                </c:pt>
                <c:pt idx="586">
                  <c:v>1.24</c:v>
                </c:pt>
                <c:pt idx="587">
                  <c:v>0.57999999999999996</c:v>
                </c:pt>
                <c:pt idx="588">
                  <c:v>-0.02</c:v>
                </c:pt>
                <c:pt idx="589">
                  <c:v>0.83</c:v>
                </c:pt>
                <c:pt idx="590">
                  <c:v>0.28999999999999998</c:v>
                </c:pt>
                <c:pt idx="591">
                  <c:v>0.4</c:v>
                </c:pt>
                <c:pt idx="592">
                  <c:v>0.56999999999999995</c:v>
                </c:pt>
                <c:pt idx="593">
                  <c:v>0.79</c:v>
                </c:pt>
                <c:pt idx="594">
                  <c:v>0.59</c:v>
                </c:pt>
                <c:pt idx="595">
                  <c:v>0.59</c:v>
                </c:pt>
                <c:pt idx="596">
                  <c:v>0.34</c:v>
                </c:pt>
                <c:pt idx="597">
                  <c:v>0.56000000000000005</c:v>
                </c:pt>
                <c:pt idx="598">
                  <c:v>0.76</c:v>
                </c:pt>
                <c:pt idx="599">
                  <c:v>0.75</c:v>
                </c:pt>
                <c:pt idx="600">
                  <c:v>-0.1</c:v>
                </c:pt>
                <c:pt idx="601">
                  <c:v>0.31</c:v>
                </c:pt>
                <c:pt idx="602">
                  <c:v>0.51</c:v>
                </c:pt>
                <c:pt idx="603">
                  <c:v>0.51</c:v>
                </c:pt>
                <c:pt idx="604">
                  <c:v>0.69</c:v>
                </c:pt>
                <c:pt idx="605">
                  <c:v>0.57999999999999996</c:v>
                </c:pt>
                <c:pt idx="606">
                  <c:v>0.78</c:v>
                </c:pt>
                <c:pt idx="607">
                  <c:v>0.74</c:v>
                </c:pt>
                <c:pt idx="608">
                  <c:v>0.63</c:v>
                </c:pt>
                <c:pt idx="609">
                  <c:v>0.51</c:v>
                </c:pt>
                <c:pt idx="610">
                  <c:v>0.56999999999999995</c:v>
                </c:pt>
                <c:pt idx="611">
                  <c:v>0.51</c:v>
                </c:pt>
                <c:pt idx="612">
                  <c:v>0.37</c:v>
                </c:pt>
                <c:pt idx="613">
                  <c:v>0.48</c:v>
                </c:pt>
                <c:pt idx="614">
                  <c:v>0.23</c:v>
                </c:pt>
                <c:pt idx="615">
                  <c:v>0.42</c:v>
                </c:pt>
                <c:pt idx="616">
                  <c:v>0.85</c:v>
                </c:pt>
                <c:pt idx="617">
                  <c:v>1.2</c:v>
                </c:pt>
                <c:pt idx="618">
                  <c:v>1.66</c:v>
                </c:pt>
                <c:pt idx="619">
                  <c:v>1.87</c:v>
                </c:pt>
                <c:pt idx="620">
                  <c:v>1.74</c:v>
                </c:pt>
                <c:pt idx="621">
                  <c:v>1.72</c:v>
                </c:pt>
                <c:pt idx="622">
                  <c:v>2.2200000000000002</c:v>
                </c:pt>
                <c:pt idx="623">
                  <c:v>1.76</c:v>
                </c:pt>
                <c:pt idx="624">
                  <c:v>2.2200000000000002</c:v>
                </c:pt>
                <c:pt idx="625">
                  <c:v>2.33</c:v>
                </c:pt>
                <c:pt idx="626">
                  <c:v>2.5299999999999998</c:v>
                </c:pt>
                <c:pt idx="627">
                  <c:v>2.7</c:v>
                </c:pt>
                <c:pt idx="628">
                  <c:v>2.75</c:v>
                </c:pt>
                <c:pt idx="629">
                  <c:v>2.6</c:v>
                </c:pt>
                <c:pt idx="630">
                  <c:v>3.28</c:v>
                </c:pt>
                <c:pt idx="631">
                  <c:v>3.63</c:v>
                </c:pt>
                <c:pt idx="632">
                  <c:v>3.63</c:v>
                </c:pt>
                <c:pt idx="633">
                  <c:v>3.56</c:v>
                </c:pt>
                <c:pt idx="634">
                  <c:v>3.09</c:v>
                </c:pt>
                <c:pt idx="635">
                  <c:v>3.13</c:v>
                </c:pt>
                <c:pt idx="636">
                  <c:v>3.32</c:v>
                </c:pt>
                <c:pt idx="637">
                  <c:v>3.42</c:v>
                </c:pt>
                <c:pt idx="638">
                  <c:v>3.6</c:v>
                </c:pt>
                <c:pt idx="639">
                  <c:v>3.62</c:v>
                </c:pt>
                <c:pt idx="640">
                  <c:v>3.63</c:v>
                </c:pt>
                <c:pt idx="641">
                  <c:v>3.56</c:v>
                </c:pt>
                <c:pt idx="642">
                  <c:v>3.67</c:v>
                </c:pt>
                <c:pt idx="643">
                  <c:v>3.86</c:v>
                </c:pt>
                <c:pt idx="644">
                  <c:v>3.64</c:v>
                </c:pt>
                <c:pt idx="645">
                  <c:v>3.78</c:v>
                </c:pt>
                <c:pt idx="646">
                  <c:v>3.89</c:v>
                </c:pt>
                <c:pt idx="647">
                  <c:v>3.93</c:v>
                </c:pt>
                <c:pt idx="648">
                  <c:v>4.1900000000000004</c:v>
                </c:pt>
                <c:pt idx="649">
                  <c:v>4.1500000000000004</c:v>
                </c:pt>
                <c:pt idx="650">
                  <c:v>4.29</c:v>
                </c:pt>
                <c:pt idx="651">
                  <c:v>4.12</c:v>
                </c:pt>
                <c:pt idx="652">
                  <c:v>3.72</c:v>
                </c:pt>
                <c:pt idx="653">
                  <c:v>4.1100000000000003</c:v>
                </c:pt>
                <c:pt idx="654">
                  <c:v>4.01</c:v>
                </c:pt>
                <c:pt idx="655">
                  <c:v>4.13</c:v>
                </c:pt>
                <c:pt idx="656">
                  <c:v>3.72</c:v>
                </c:pt>
                <c:pt idx="657">
                  <c:v>3.88</c:v>
                </c:pt>
                <c:pt idx="658">
                  <c:v>4.53</c:v>
                </c:pt>
                <c:pt idx="659">
                  <c:v>4.38</c:v>
                </c:pt>
                <c:pt idx="660">
                  <c:v>4.59</c:v>
                </c:pt>
                <c:pt idx="661">
                  <c:v>4.26</c:v>
                </c:pt>
                <c:pt idx="662">
                  <c:v>4.34</c:v>
                </c:pt>
                <c:pt idx="663">
                  <c:v>4.67</c:v>
                </c:pt>
                <c:pt idx="664">
                  <c:v>4.82</c:v>
                </c:pt>
                <c:pt idx="665">
                  <c:v>4.62</c:v>
                </c:pt>
                <c:pt idx="666">
                  <c:v>4.24</c:v>
                </c:pt>
                <c:pt idx="667">
                  <c:v>4.49</c:v>
                </c:pt>
                <c:pt idx="668">
                  <c:v>4.45</c:v>
                </c:pt>
                <c:pt idx="669">
                  <c:v>4.6500000000000004</c:v>
                </c:pt>
                <c:pt idx="670">
                  <c:v>2.85</c:v>
                </c:pt>
                <c:pt idx="671">
                  <c:v>2.9</c:v>
                </c:pt>
                <c:pt idx="672">
                  <c:v>2.84</c:v>
                </c:pt>
                <c:pt idx="673">
                  <c:v>2.5</c:v>
                </c:pt>
                <c:pt idx="674">
                  <c:v>2.13</c:v>
                </c:pt>
                <c:pt idx="675">
                  <c:v>2.81</c:v>
                </c:pt>
                <c:pt idx="676">
                  <c:v>2.66</c:v>
                </c:pt>
                <c:pt idx="677">
                  <c:v>2.92</c:v>
                </c:pt>
                <c:pt idx="678">
                  <c:v>2.4500000000000002</c:v>
                </c:pt>
                <c:pt idx="679">
                  <c:v>0.85</c:v>
                </c:pt>
                <c:pt idx="680">
                  <c:v>-0.46</c:v>
                </c:pt>
                <c:pt idx="681">
                  <c:v>0.96</c:v>
                </c:pt>
                <c:pt idx="682">
                  <c:v>1.78</c:v>
                </c:pt>
                <c:pt idx="683">
                  <c:v>1.45</c:v>
                </c:pt>
                <c:pt idx="684">
                  <c:v>0.8</c:v>
                </c:pt>
                <c:pt idx="685">
                  <c:v>-2.02</c:v>
                </c:pt>
                <c:pt idx="686">
                  <c:v>1.71</c:v>
                </c:pt>
                <c:pt idx="687">
                  <c:v>0.54</c:v>
                </c:pt>
                <c:pt idx="688">
                  <c:v>1.99</c:v>
                </c:pt>
                <c:pt idx="689">
                  <c:v>2.4</c:v>
                </c:pt>
                <c:pt idx="690">
                  <c:v>2.19</c:v>
                </c:pt>
                <c:pt idx="691">
                  <c:v>2.67</c:v>
                </c:pt>
                <c:pt idx="692">
                  <c:v>2.39</c:v>
                </c:pt>
                <c:pt idx="693">
                  <c:v>2.5099999999999998</c:v>
                </c:pt>
                <c:pt idx="694">
                  <c:v>2.4900000000000002</c:v>
                </c:pt>
                <c:pt idx="695">
                  <c:v>2.42</c:v>
                </c:pt>
                <c:pt idx="696">
                  <c:v>2.13</c:v>
                </c:pt>
                <c:pt idx="697">
                  <c:v>1.99</c:v>
                </c:pt>
                <c:pt idx="698">
                  <c:v>2.4700000000000002</c:v>
                </c:pt>
                <c:pt idx="699">
                  <c:v>2.69</c:v>
                </c:pt>
                <c:pt idx="700">
                  <c:v>2.5</c:v>
                </c:pt>
                <c:pt idx="701">
                  <c:v>2.42</c:v>
                </c:pt>
                <c:pt idx="702">
                  <c:v>3</c:v>
                </c:pt>
                <c:pt idx="703">
                  <c:v>3.05</c:v>
                </c:pt>
                <c:pt idx="704">
                  <c:v>3.23</c:v>
                </c:pt>
                <c:pt idx="705">
                  <c:v>2.68</c:v>
                </c:pt>
                <c:pt idx="706">
                  <c:v>3.13</c:v>
                </c:pt>
                <c:pt idx="707">
                  <c:v>2.5499999999999998</c:v>
                </c:pt>
                <c:pt idx="708">
                  <c:v>2.2799999999999998</c:v>
                </c:pt>
                <c:pt idx="709">
                  <c:v>3.01</c:v>
                </c:pt>
                <c:pt idx="710">
                  <c:v>2.72</c:v>
                </c:pt>
                <c:pt idx="711">
                  <c:v>3.04</c:v>
                </c:pt>
                <c:pt idx="712">
                  <c:v>3.14</c:v>
                </c:pt>
                <c:pt idx="713">
                  <c:v>3.06</c:v>
                </c:pt>
                <c:pt idx="714">
                  <c:v>2.81</c:v>
                </c:pt>
                <c:pt idx="715">
                  <c:v>2.9</c:v>
                </c:pt>
                <c:pt idx="716">
                  <c:v>2.68</c:v>
                </c:pt>
                <c:pt idx="717">
                  <c:v>3.04</c:v>
                </c:pt>
                <c:pt idx="718">
                  <c:v>1.64</c:v>
                </c:pt>
                <c:pt idx="719">
                  <c:v>2.4500000000000002</c:v>
                </c:pt>
                <c:pt idx="720">
                  <c:v>2.79</c:v>
                </c:pt>
                <c:pt idx="721">
                  <c:v>2.37</c:v>
                </c:pt>
                <c:pt idx="722">
                  <c:v>2.75</c:v>
                </c:pt>
                <c:pt idx="723">
                  <c:v>2.36</c:v>
                </c:pt>
                <c:pt idx="724">
                  <c:v>2.85</c:v>
                </c:pt>
                <c:pt idx="725">
                  <c:v>1.55</c:v>
                </c:pt>
                <c:pt idx="726">
                  <c:v>2.7</c:v>
                </c:pt>
                <c:pt idx="727">
                  <c:v>2.54</c:v>
                </c:pt>
                <c:pt idx="728">
                  <c:v>2.69</c:v>
                </c:pt>
                <c:pt idx="729">
                  <c:v>2.66</c:v>
                </c:pt>
                <c:pt idx="730">
                  <c:v>2.61</c:v>
                </c:pt>
                <c:pt idx="731">
                  <c:v>2.38</c:v>
                </c:pt>
                <c:pt idx="732">
                  <c:v>2.2799999999999998</c:v>
                </c:pt>
                <c:pt idx="733">
                  <c:v>1.03</c:v>
                </c:pt>
                <c:pt idx="734">
                  <c:v>1.68</c:v>
                </c:pt>
                <c:pt idx="735">
                  <c:v>2.0499999999999998</c:v>
                </c:pt>
                <c:pt idx="736">
                  <c:v>1.63</c:v>
                </c:pt>
                <c:pt idx="737">
                  <c:v>1.65</c:v>
                </c:pt>
                <c:pt idx="738">
                  <c:v>1.89</c:v>
                </c:pt>
                <c:pt idx="739">
                  <c:v>1.06</c:v>
                </c:pt>
                <c:pt idx="740">
                  <c:v>1.1200000000000001</c:v>
                </c:pt>
                <c:pt idx="741">
                  <c:v>2.11</c:v>
                </c:pt>
                <c:pt idx="742">
                  <c:v>1.24</c:v>
                </c:pt>
                <c:pt idx="743">
                  <c:v>1.1499999999999999</c:v>
                </c:pt>
                <c:pt idx="744">
                  <c:v>0.98</c:v>
                </c:pt>
                <c:pt idx="745">
                  <c:v>0.44</c:v>
                </c:pt>
                <c:pt idx="746">
                  <c:v>0.83</c:v>
                </c:pt>
                <c:pt idx="747">
                  <c:v>0.7</c:v>
                </c:pt>
                <c:pt idx="748">
                  <c:v>0.71</c:v>
                </c:pt>
                <c:pt idx="749">
                  <c:v>1.01</c:v>
                </c:pt>
                <c:pt idx="750">
                  <c:v>0</c:v>
                </c:pt>
                <c:pt idx="751">
                  <c:v>-0.1</c:v>
                </c:pt>
                <c:pt idx="752">
                  <c:v>-0.16</c:v>
                </c:pt>
                <c:pt idx="753">
                  <c:v>0.31</c:v>
                </c:pt>
                <c:pt idx="754">
                  <c:v>0.54</c:v>
                </c:pt>
                <c:pt idx="755">
                  <c:v>0.46</c:v>
                </c:pt>
                <c:pt idx="756">
                  <c:v>0.4</c:v>
                </c:pt>
                <c:pt idx="757">
                  <c:v>0.32</c:v>
                </c:pt>
                <c:pt idx="758">
                  <c:v>0.21</c:v>
                </c:pt>
                <c:pt idx="759">
                  <c:v>0.44</c:v>
                </c:pt>
                <c:pt idx="760">
                  <c:v>0.76</c:v>
                </c:pt>
                <c:pt idx="761">
                  <c:v>-0.03</c:v>
                </c:pt>
                <c:pt idx="762">
                  <c:v>-0.02</c:v>
                </c:pt>
                <c:pt idx="763">
                  <c:v>7.0000000000000007E-2</c:v>
                </c:pt>
                <c:pt idx="764">
                  <c:v>-0.38</c:v>
                </c:pt>
                <c:pt idx="765">
                  <c:v>-0.47</c:v>
                </c:pt>
                <c:pt idx="766">
                  <c:v>-0.41</c:v>
                </c:pt>
                <c:pt idx="767">
                  <c:v>-0.47</c:v>
                </c:pt>
                <c:pt idx="768">
                  <c:v>-0.19</c:v>
                </c:pt>
                <c:pt idx="769">
                  <c:v>-0.19</c:v>
                </c:pt>
                <c:pt idx="770">
                  <c:v>-0.66</c:v>
                </c:pt>
                <c:pt idx="771">
                  <c:v>-0.41</c:v>
                </c:pt>
                <c:pt idx="772">
                  <c:v>-0.46</c:v>
                </c:pt>
                <c:pt idx="773">
                  <c:v>-0.09</c:v>
                </c:pt>
                <c:pt idx="774">
                  <c:v>-0.04</c:v>
                </c:pt>
                <c:pt idx="775">
                  <c:v>-0.18</c:v>
                </c:pt>
                <c:pt idx="776">
                  <c:v>-0.53</c:v>
                </c:pt>
                <c:pt idx="777">
                  <c:v>-0.55000000000000004</c:v>
                </c:pt>
                <c:pt idx="778">
                  <c:v>-0.08</c:v>
                </c:pt>
                <c:pt idx="779">
                  <c:v>0.51</c:v>
                </c:pt>
                <c:pt idx="780">
                  <c:v>0.69</c:v>
                </c:pt>
                <c:pt idx="781">
                  <c:v>0.87</c:v>
                </c:pt>
                <c:pt idx="782">
                  <c:v>0.23</c:v>
                </c:pt>
                <c:pt idx="783">
                  <c:v>0.47</c:v>
                </c:pt>
                <c:pt idx="784">
                  <c:v>0.33</c:v>
                </c:pt>
                <c:pt idx="785">
                  <c:v>0.23</c:v>
                </c:pt>
                <c:pt idx="786">
                  <c:v>0.06</c:v>
                </c:pt>
                <c:pt idx="787">
                  <c:v>-0.04</c:v>
                </c:pt>
                <c:pt idx="788">
                  <c:v>-0.31</c:v>
                </c:pt>
                <c:pt idx="789">
                  <c:v>0.27</c:v>
                </c:pt>
                <c:pt idx="790">
                  <c:v>-0.24</c:v>
                </c:pt>
                <c:pt idx="791">
                  <c:v>0.02</c:v>
                </c:pt>
                <c:pt idx="792">
                  <c:v>-0.23</c:v>
                </c:pt>
                <c:pt idx="793">
                  <c:v>-0.98</c:v>
                </c:pt>
                <c:pt idx="794">
                  <c:v>0.53</c:v>
                </c:pt>
                <c:pt idx="795">
                  <c:v>-0.22</c:v>
                </c:pt>
                <c:pt idx="796">
                  <c:v>0.73</c:v>
                </c:pt>
                <c:pt idx="797">
                  <c:v>2.02</c:v>
                </c:pt>
                <c:pt idx="798">
                  <c:v>2.0699999999999998</c:v>
                </c:pt>
                <c:pt idx="799">
                  <c:v>2.29</c:v>
                </c:pt>
                <c:pt idx="800">
                  <c:v>2.09</c:v>
                </c:pt>
                <c:pt idx="801">
                  <c:v>1.96</c:v>
                </c:pt>
                <c:pt idx="802">
                  <c:v>1.39</c:v>
                </c:pt>
                <c:pt idx="803">
                  <c:v>0.99</c:v>
                </c:pt>
                <c:pt idx="804">
                  <c:v>1.53</c:v>
                </c:pt>
                <c:pt idx="805">
                  <c:v>1.83</c:v>
                </c:pt>
                <c:pt idx="806">
                  <c:v>2.39</c:v>
                </c:pt>
                <c:pt idx="807">
                  <c:v>2.62</c:v>
                </c:pt>
                <c:pt idx="808">
                  <c:v>2.31</c:v>
                </c:pt>
                <c:pt idx="809">
                  <c:v>2.2999999999999998</c:v>
                </c:pt>
                <c:pt idx="810">
                  <c:v>2.78</c:v>
                </c:pt>
                <c:pt idx="811">
                  <c:v>2.78</c:v>
                </c:pt>
                <c:pt idx="812">
                  <c:v>3.32</c:v>
                </c:pt>
                <c:pt idx="813">
                  <c:v>3.47</c:v>
                </c:pt>
                <c:pt idx="814">
                  <c:v>2.57</c:v>
                </c:pt>
                <c:pt idx="815">
                  <c:v>2.31</c:v>
                </c:pt>
                <c:pt idx="816">
                  <c:v>2.15</c:v>
                </c:pt>
                <c:pt idx="817">
                  <c:v>1.78</c:v>
                </c:pt>
                <c:pt idx="818">
                  <c:v>0.89</c:v>
                </c:pt>
                <c:pt idx="819">
                  <c:v>2.11</c:v>
                </c:pt>
                <c:pt idx="820">
                  <c:v>3.35</c:v>
                </c:pt>
                <c:pt idx="821">
                  <c:v>3.96</c:v>
                </c:pt>
                <c:pt idx="822">
                  <c:v>1.69</c:v>
                </c:pt>
                <c:pt idx="823">
                  <c:v>1.23</c:v>
                </c:pt>
                <c:pt idx="824">
                  <c:v>1.08</c:v>
                </c:pt>
                <c:pt idx="825">
                  <c:v>1.21</c:v>
                </c:pt>
                <c:pt idx="826">
                  <c:v>1.25</c:v>
                </c:pt>
                <c:pt idx="827">
                  <c:v>1.68</c:v>
                </c:pt>
                <c:pt idx="828">
                  <c:v>1.46</c:v>
                </c:pt>
                <c:pt idx="829">
                  <c:v>0.63</c:v>
                </c:pt>
                <c:pt idx="830">
                  <c:v>0.97</c:v>
                </c:pt>
                <c:pt idx="831">
                  <c:v>0.83</c:v>
                </c:pt>
                <c:pt idx="832">
                  <c:v>0.62</c:v>
                </c:pt>
                <c:pt idx="833">
                  <c:v>0.67</c:v>
                </c:pt>
                <c:pt idx="834">
                  <c:v>0.52</c:v>
                </c:pt>
                <c:pt idx="835">
                  <c:v>0.54</c:v>
                </c:pt>
                <c:pt idx="836">
                  <c:v>1.25</c:v>
                </c:pt>
                <c:pt idx="837">
                  <c:v>3.97</c:v>
                </c:pt>
                <c:pt idx="838">
                  <c:v>2.37</c:v>
                </c:pt>
                <c:pt idx="839">
                  <c:v>1.06</c:v>
                </c:pt>
                <c:pt idx="840">
                  <c:v>1.1200000000000001</c:v>
                </c:pt>
                <c:pt idx="841">
                  <c:v>2</c:v>
                </c:pt>
                <c:pt idx="842">
                  <c:v>2.0499999999999998</c:v>
                </c:pt>
                <c:pt idx="843">
                  <c:v>0.75</c:v>
                </c:pt>
                <c:pt idx="844">
                  <c:v>1.72</c:v>
                </c:pt>
                <c:pt idx="845">
                  <c:v>1.28</c:v>
                </c:pt>
                <c:pt idx="846">
                  <c:v>1.41</c:v>
                </c:pt>
                <c:pt idx="847">
                  <c:v>1.05</c:v>
                </c:pt>
                <c:pt idx="848">
                  <c:v>1.08</c:v>
                </c:pt>
                <c:pt idx="849">
                  <c:v>1.1599999999999999</c:v>
                </c:pt>
                <c:pt idx="850">
                  <c:v>1.1000000000000001</c:v>
                </c:pt>
                <c:pt idx="851">
                  <c:v>0.95</c:v>
                </c:pt>
                <c:pt idx="852">
                  <c:v>1.28</c:v>
                </c:pt>
                <c:pt idx="853">
                  <c:v>1.1499999999999999</c:v>
                </c:pt>
                <c:pt idx="854">
                  <c:v>1</c:v>
                </c:pt>
                <c:pt idx="855">
                  <c:v>0.95</c:v>
                </c:pt>
                <c:pt idx="856">
                  <c:v>0.87</c:v>
                </c:pt>
                <c:pt idx="857">
                  <c:v>1.0900000000000001</c:v>
                </c:pt>
                <c:pt idx="858">
                  <c:v>1.08</c:v>
                </c:pt>
                <c:pt idx="859">
                  <c:v>1.01</c:v>
                </c:pt>
                <c:pt idx="860">
                  <c:v>0.92</c:v>
                </c:pt>
                <c:pt idx="861">
                  <c:v>1.04</c:v>
                </c:pt>
                <c:pt idx="862">
                  <c:v>0.95</c:v>
                </c:pt>
                <c:pt idx="863">
                  <c:v>1.25</c:v>
                </c:pt>
                <c:pt idx="864">
                  <c:v>1.05</c:v>
                </c:pt>
                <c:pt idx="865">
                  <c:v>0.85</c:v>
                </c:pt>
                <c:pt idx="866">
                  <c:v>1.25</c:v>
                </c:pt>
                <c:pt idx="867">
                  <c:v>1.01</c:v>
                </c:pt>
                <c:pt idx="868">
                  <c:v>0.91</c:v>
                </c:pt>
                <c:pt idx="869">
                  <c:v>0.98</c:v>
                </c:pt>
                <c:pt idx="870">
                  <c:v>0.85</c:v>
                </c:pt>
                <c:pt idx="871">
                  <c:v>0.82</c:v>
                </c:pt>
                <c:pt idx="872">
                  <c:v>0.9</c:v>
                </c:pt>
                <c:pt idx="873">
                  <c:v>1.01</c:v>
                </c:pt>
                <c:pt idx="874">
                  <c:v>1.05</c:v>
                </c:pt>
                <c:pt idx="875">
                  <c:v>1.2</c:v>
                </c:pt>
                <c:pt idx="876">
                  <c:v>1.3</c:v>
                </c:pt>
                <c:pt idx="877">
                  <c:v>1.1000000000000001</c:v>
                </c:pt>
                <c:pt idx="878">
                  <c:v>1.77</c:v>
                </c:pt>
                <c:pt idx="879">
                  <c:v>1.88</c:v>
                </c:pt>
                <c:pt idx="880">
                  <c:v>2</c:v>
                </c:pt>
                <c:pt idx="881">
                  <c:v>1.42</c:v>
                </c:pt>
                <c:pt idx="882">
                  <c:v>2.31</c:v>
                </c:pt>
                <c:pt idx="883">
                  <c:v>1.18</c:v>
                </c:pt>
                <c:pt idx="884">
                  <c:v>1.6</c:v>
                </c:pt>
                <c:pt idx="885">
                  <c:v>2.15</c:v>
                </c:pt>
                <c:pt idx="886">
                  <c:v>3.1</c:v>
                </c:pt>
                <c:pt idx="887">
                  <c:v>2.14</c:v>
                </c:pt>
                <c:pt idx="888">
                  <c:v>2.73</c:v>
                </c:pt>
                <c:pt idx="889">
                  <c:v>3.94</c:v>
                </c:pt>
                <c:pt idx="890">
                  <c:v>3.46</c:v>
                </c:pt>
                <c:pt idx="891">
                  <c:v>2.95</c:v>
                </c:pt>
                <c:pt idx="892">
                  <c:v>2.2000000000000002</c:v>
                </c:pt>
                <c:pt idx="893">
                  <c:v>2</c:v>
                </c:pt>
                <c:pt idx="894">
                  <c:v>1.82</c:v>
                </c:pt>
                <c:pt idx="895">
                  <c:v>1.56</c:v>
                </c:pt>
                <c:pt idx="896">
                  <c:v>1.3</c:v>
                </c:pt>
                <c:pt idx="897">
                  <c:v>1.25</c:v>
                </c:pt>
                <c:pt idx="898">
                  <c:v>1.2</c:v>
                </c:pt>
                <c:pt idx="899">
                  <c:v>0.9</c:v>
                </c:pt>
                <c:pt idx="900">
                  <c:v>1.03</c:v>
                </c:pt>
                <c:pt idx="901">
                  <c:v>1.01</c:v>
                </c:pt>
                <c:pt idx="902">
                  <c:v>0.81</c:v>
                </c:pt>
                <c:pt idx="903">
                  <c:v>1.08</c:v>
                </c:pt>
                <c:pt idx="904">
                  <c:v>0.97</c:v>
                </c:pt>
                <c:pt idx="905">
                  <c:v>1.1200000000000001</c:v>
                </c:pt>
                <c:pt idx="906">
                  <c:v>0.92</c:v>
                </c:pt>
                <c:pt idx="907">
                  <c:v>2.5499999999999998</c:v>
                </c:pt>
                <c:pt idx="908">
                  <c:v>2.78</c:v>
                </c:pt>
                <c:pt idx="909">
                  <c:v>3.12</c:v>
                </c:pt>
                <c:pt idx="910">
                  <c:v>3.34</c:v>
                </c:pt>
                <c:pt idx="911">
                  <c:v>3.1</c:v>
                </c:pt>
                <c:pt idx="912">
                  <c:v>2.96</c:v>
                </c:pt>
                <c:pt idx="913">
                  <c:v>3.01</c:v>
                </c:pt>
                <c:pt idx="914">
                  <c:v>2.97</c:v>
                </c:pt>
                <c:pt idx="915">
                  <c:v>2.5</c:v>
                </c:pt>
                <c:pt idx="916">
                  <c:v>2.82</c:v>
                </c:pt>
                <c:pt idx="917">
                  <c:v>2.95</c:v>
                </c:pt>
                <c:pt idx="918">
                  <c:v>2.73</c:v>
                </c:pt>
                <c:pt idx="919">
                  <c:v>2.57</c:v>
                </c:pt>
                <c:pt idx="920">
                  <c:v>2.5499999999999998</c:v>
                </c:pt>
                <c:pt idx="921">
                  <c:v>2</c:v>
                </c:pt>
                <c:pt idx="922">
                  <c:v>1.99</c:v>
                </c:pt>
                <c:pt idx="923">
                  <c:v>1.85</c:v>
                </c:pt>
                <c:pt idx="924">
                  <c:v>1.6</c:v>
                </c:pt>
                <c:pt idx="925">
                  <c:v>1.75</c:v>
                </c:pt>
                <c:pt idx="926">
                  <c:v>1.53</c:v>
                </c:pt>
                <c:pt idx="927">
                  <c:v>1.86</c:v>
                </c:pt>
                <c:pt idx="928">
                  <c:v>2</c:v>
                </c:pt>
                <c:pt idx="929">
                  <c:v>1.87</c:v>
                </c:pt>
                <c:pt idx="930">
                  <c:v>1.3</c:v>
                </c:pt>
                <c:pt idx="931">
                  <c:v>1.42</c:v>
                </c:pt>
                <c:pt idx="932">
                  <c:v>1.61</c:v>
                </c:pt>
                <c:pt idx="933">
                  <c:v>0.18</c:v>
                </c:pt>
                <c:pt idx="934">
                  <c:v>0.47</c:v>
                </c:pt>
                <c:pt idx="935">
                  <c:v>0.91</c:v>
                </c:pt>
                <c:pt idx="936">
                  <c:v>0.71</c:v>
                </c:pt>
                <c:pt idx="937">
                  <c:v>0.4</c:v>
                </c:pt>
                <c:pt idx="938">
                  <c:v>0.26</c:v>
                </c:pt>
                <c:pt idx="939">
                  <c:v>0.1</c:v>
                </c:pt>
                <c:pt idx="940">
                  <c:v>0.16</c:v>
                </c:pt>
                <c:pt idx="941">
                  <c:v>-0.09</c:v>
                </c:pt>
                <c:pt idx="942">
                  <c:v>0.14000000000000001</c:v>
                </c:pt>
                <c:pt idx="943">
                  <c:v>0.01</c:v>
                </c:pt>
                <c:pt idx="944">
                  <c:v>-0.31</c:v>
                </c:pt>
                <c:pt idx="945">
                  <c:v>-0.28000000000000003</c:v>
                </c:pt>
                <c:pt idx="946">
                  <c:v>-0.1</c:v>
                </c:pt>
                <c:pt idx="947">
                  <c:v>-0.13</c:v>
                </c:pt>
                <c:pt idx="948">
                  <c:v>-0.05</c:v>
                </c:pt>
                <c:pt idx="949">
                  <c:v>0.11</c:v>
                </c:pt>
                <c:pt idx="950">
                  <c:v>-0.11</c:v>
                </c:pt>
                <c:pt idx="951">
                  <c:v>0.51</c:v>
                </c:pt>
                <c:pt idx="952">
                  <c:v>0.9</c:v>
                </c:pt>
                <c:pt idx="953">
                  <c:v>1.1000000000000001</c:v>
                </c:pt>
                <c:pt idx="954">
                  <c:v>0.48</c:v>
                </c:pt>
                <c:pt idx="955">
                  <c:v>0.56999999999999995</c:v>
                </c:pt>
                <c:pt idx="956">
                  <c:v>0.22</c:v>
                </c:pt>
                <c:pt idx="957">
                  <c:v>0.71</c:v>
                </c:pt>
                <c:pt idx="958">
                  <c:v>0.54</c:v>
                </c:pt>
                <c:pt idx="959">
                  <c:v>0.25</c:v>
                </c:pt>
                <c:pt idx="960">
                  <c:v>0.27</c:v>
                </c:pt>
                <c:pt idx="961">
                  <c:v>0.71</c:v>
                </c:pt>
                <c:pt idx="962">
                  <c:v>0.33</c:v>
                </c:pt>
                <c:pt idx="963">
                  <c:v>0.55000000000000004</c:v>
                </c:pt>
                <c:pt idx="964">
                  <c:v>-0.12</c:v>
                </c:pt>
                <c:pt idx="965">
                  <c:v>0.26</c:v>
                </c:pt>
                <c:pt idx="966">
                  <c:v>0.19</c:v>
                </c:pt>
                <c:pt idx="967">
                  <c:v>0.4</c:v>
                </c:pt>
                <c:pt idx="968">
                  <c:v>0.32</c:v>
                </c:pt>
                <c:pt idx="969">
                  <c:v>0.28999999999999998</c:v>
                </c:pt>
                <c:pt idx="970">
                  <c:v>0.09</c:v>
                </c:pt>
                <c:pt idx="971">
                  <c:v>0.15</c:v>
                </c:pt>
                <c:pt idx="972">
                  <c:v>0.1</c:v>
                </c:pt>
                <c:pt idx="973">
                  <c:v>0.52</c:v>
                </c:pt>
                <c:pt idx="974">
                  <c:v>0.65</c:v>
                </c:pt>
                <c:pt idx="975">
                  <c:v>0.56999999999999995</c:v>
                </c:pt>
                <c:pt idx="976">
                  <c:v>-0.56999999999999995</c:v>
                </c:pt>
                <c:pt idx="977">
                  <c:v>-1.8</c:v>
                </c:pt>
                <c:pt idx="978">
                  <c:v>-1.01</c:v>
                </c:pt>
                <c:pt idx="979">
                  <c:v>0.59</c:v>
                </c:pt>
                <c:pt idx="980">
                  <c:v>1.01</c:v>
                </c:pt>
                <c:pt idx="981">
                  <c:v>2.0499999999999998</c:v>
                </c:pt>
                <c:pt idx="982">
                  <c:v>2.17</c:v>
                </c:pt>
                <c:pt idx="983">
                  <c:v>2.16</c:v>
                </c:pt>
                <c:pt idx="984">
                  <c:v>2.33</c:v>
                </c:pt>
                <c:pt idx="985">
                  <c:v>2.3199999999999998</c:v>
                </c:pt>
                <c:pt idx="986">
                  <c:v>2.2000000000000002</c:v>
                </c:pt>
                <c:pt idx="987">
                  <c:v>2.21</c:v>
                </c:pt>
                <c:pt idx="988">
                  <c:v>2.58</c:v>
                </c:pt>
                <c:pt idx="989">
                  <c:v>3.11</c:v>
                </c:pt>
                <c:pt idx="990">
                  <c:v>2.99</c:v>
                </c:pt>
                <c:pt idx="991">
                  <c:v>2.82</c:v>
                </c:pt>
                <c:pt idx="992">
                  <c:v>3.28</c:v>
                </c:pt>
                <c:pt idx="993">
                  <c:v>2.97</c:v>
                </c:pt>
                <c:pt idx="994">
                  <c:v>2.54</c:v>
                </c:pt>
                <c:pt idx="995">
                  <c:v>2.5499999999999998</c:v>
                </c:pt>
                <c:pt idx="996">
                  <c:v>2.19</c:v>
                </c:pt>
                <c:pt idx="997">
                  <c:v>2.25</c:v>
                </c:pt>
                <c:pt idx="998">
                  <c:v>2.2999999999999998</c:v>
                </c:pt>
                <c:pt idx="999">
                  <c:v>3.82</c:v>
                </c:pt>
                <c:pt idx="1000">
                  <c:v>3.72</c:v>
                </c:pt>
                <c:pt idx="1001">
                  <c:v>4.17</c:v>
                </c:pt>
                <c:pt idx="1002">
                  <c:v>3.83</c:v>
                </c:pt>
                <c:pt idx="1003">
                  <c:v>4.3600000000000003</c:v>
                </c:pt>
                <c:pt idx="1004">
                  <c:v>4.7699999999999996</c:v>
                </c:pt>
                <c:pt idx="1005">
                  <c:v>4.75</c:v>
                </c:pt>
                <c:pt idx="1006">
                  <c:v>4.71</c:v>
                </c:pt>
                <c:pt idx="1007">
                  <c:v>4.83</c:v>
                </c:pt>
                <c:pt idx="1008">
                  <c:v>4.72</c:v>
                </c:pt>
                <c:pt idx="1009">
                  <c:v>4.88</c:v>
                </c:pt>
                <c:pt idx="1010">
                  <c:v>4.8499999999999996</c:v>
                </c:pt>
                <c:pt idx="1011">
                  <c:v>4.24</c:v>
                </c:pt>
                <c:pt idx="1012">
                  <c:v>4.95</c:v>
                </c:pt>
                <c:pt idx="1013">
                  <c:v>4.88</c:v>
                </c:pt>
                <c:pt idx="1014">
                  <c:v>5.2</c:v>
                </c:pt>
                <c:pt idx="1015">
                  <c:v>4.96</c:v>
                </c:pt>
                <c:pt idx="1016">
                  <c:v>4.59</c:v>
                </c:pt>
                <c:pt idx="1017">
                  <c:v>4.41</c:v>
                </c:pt>
                <c:pt idx="1018">
                  <c:v>3.89</c:v>
                </c:pt>
                <c:pt idx="1019">
                  <c:v>2.09</c:v>
                </c:pt>
                <c:pt idx="1020">
                  <c:v>2.33</c:v>
                </c:pt>
                <c:pt idx="1021">
                  <c:v>0.27</c:v>
                </c:pt>
                <c:pt idx="1022">
                  <c:v>-0.02</c:v>
                </c:pt>
                <c:pt idx="1023">
                  <c:v>1.24</c:v>
                </c:pt>
                <c:pt idx="1024">
                  <c:v>0.72</c:v>
                </c:pt>
                <c:pt idx="1025">
                  <c:v>2.16</c:v>
                </c:pt>
                <c:pt idx="1026">
                  <c:v>2.67</c:v>
                </c:pt>
                <c:pt idx="1027">
                  <c:v>2.2000000000000002</c:v>
                </c:pt>
                <c:pt idx="1028">
                  <c:v>2.4</c:v>
                </c:pt>
                <c:pt idx="1029">
                  <c:v>2.67</c:v>
                </c:pt>
                <c:pt idx="1030">
                  <c:v>1.6</c:v>
                </c:pt>
                <c:pt idx="1031">
                  <c:v>2.99</c:v>
                </c:pt>
                <c:pt idx="1032">
                  <c:v>3.29</c:v>
                </c:pt>
                <c:pt idx="1033">
                  <c:v>3.21</c:v>
                </c:pt>
                <c:pt idx="1034">
                  <c:v>3.67</c:v>
                </c:pt>
                <c:pt idx="1035">
                  <c:v>3.79</c:v>
                </c:pt>
                <c:pt idx="1036">
                  <c:v>4.03</c:v>
                </c:pt>
                <c:pt idx="1037">
                  <c:v>3.86</c:v>
                </c:pt>
                <c:pt idx="1038">
                  <c:v>4.18</c:v>
                </c:pt>
                <c:pt idx="1039">
                  <c:v>4.07</c:v>
                </c:pt>
                <c:pt idx="1040">
                  <c:v>4.43</c:v>
                </c:pt>
                <c:pt idx="1041">
                  <c:v>4.58</c:v>
                </c:pt>
                <c:pt idx="1042">
                  <c:v>5.37</c:v>
                </c:pt>
                <c:pt idx="1043">
                  <c:v>5.36</c:v>
                </c:pt>
                <c:pt idx="1044">
                  <c:v>5.5</c:v>
                </c:pt>
                <c:pt idx="1045">
                  <c:v>6.25</c:v>
                </c:pt>
                <c:pt idx="1046">
                  <c:v>6.47</c:v>
                </c:pt>
                <c:pt idx="1047">
                  <c:v>6.88</c:v>
                </c:pt>
                <c:pt idx="1048">
                  <c:v>7.1</c:v>
                </c:pt>
                <c:pt idx="1049">
                  <c:v>7.02</c:v>
                </c:pt>
                <c:pt idx="1050">
                  <c:v>6.86</c:v>
                </c:pt>
                <c:pt idx="1051">
                  <c:v>6.96</c:v>
                </c:pt>
                <c:pt idx="1052">
                  <c:v>6.29</c:v>
                </c:pt>
                <c:pt idx="1053">
                  <c:v>7.04</c:v>
                </c:pt>
                <c:pt idx="1054">
                  <c:v>5.87</c:v>
                </c:pt>
                <c:pt idx="1055">
                  <c:v>6.61</c:v>
                </c:pt>
                <c:pt idx="1056">
                  <c:v>6.63</c:v>
                </c:pt>
                <c:pt idx="1057">
                  <c:v>6.24</c:v>
                </c:pt>
                <c:pt idx="1058">
                  <c:v>6.55</c:v>
                </c:pt>
                <c:pt idx="1059">
                  <c:v>5.95</c:v>
                </c:pt>
                <c:pt idx="1060">
                  <c:v>5.75</c:v>
                </c:pt>
                <c:pt idx="1061">
                  <c:v>5.47</c:v>
                </c:pt>
                <c:pt idx="1062">
                  <c:v>5.27</c:v>
                </c:pt>
                <c:pt idx="1063">
                  <c:v>4.9800000000000004</c:v>
                </c:pt>
                <c:pt idx="1064">
                  <c:v>4.9000000000000004</c:v>
                </c:pt>
                <c:pt idx="1065">
                  <c:v>3.8</c:v>
                </c:pt>
                <c:pt idx="1066">
                  <c:v>4.51</c:v>
                </c:pt>
                <c:pt idx="1067">
                  <c:v>4.54</c:v>
                </c:pt>
                <c:pt idx="1068">
                  <c:v>4.82</c:v>
                </c:pt>
                <c:pt idx="1069">
                  <c:v>4.5</c:v>
                </c:pt>
                <c:pt idx="1070">
                  <c:v>4.57</c:v>
                </c:pt>
                <c:pt idx="1071">
                  <c:v>3.85</c:v>
                </c:pt>
                <c:pt idx="1072">
                  <c:v>3.65</c:v>
                </c:pt>
                <c:pt idx="1073">
                  <c:v>4.84</c:v>
                </c:pt>
                <c:pt idx="1074">
                  <c:v>4.8099999999999996</c:v>
                </c:pt>
                <c:pt idx="1075">
                  <c:v>5.23</c:v>
                </c:pt>
                <c:pt idx="1076">
                  <c:v>5.6</c:v>
                </c:pt>
                <c:pt idx="1077">
                  <c:v>5.73</c:v>
                </c:pt>
                <c:pt idx="1078">
                  <c:v>5.56</c:v>
                </c:pt>
                <c:pt idx="1079">
                  <c:v>5.76</c:v>
                </c:pt>
                <c:pt idx="1080">
                  <c:v>5.63</c:v>
                </c:pt>
                <c:pt idx="1081">
                  <c:v>6.04</c:v>
                </c:pt>
                <c:pt idx="1082">
                  <c:v>6.36</c:v>
                </c:pt>
                <c:pt idx="1083">
                  <c:v>6.02</c:v>
                </c:pt>
                <c:pt idx="1084">
                  <c:v>5.94</c:v>
                </c:pt>
                <c:pt idx="1085">
                  <c:v>6.62</c:v>
                </c:pt>
                <c:pt idx="1086">
                  <c:v>5.77</c:v>
                </c:pt>
                <c:pt idx="1087">
                  <c:v>5.83</c:v>
                </c:pt>
                <c:pt idx="1088">
                  <c:v>4.83</c:v>
                </c:pt>
                <c:pt idx="1089">
                  <c:v>4.74</c:v>
                </c:pt>
                <c:pt idx="1090">
                  <c:v>4.8600000000000003</c:v>
                </c:pt>
                <c:pt idx="1091">
                  <c:v>4.67</c:v>
                </c:pt>
                <c:pt idx="1092">
                  <c:v>4.53</c:v>
                </c:pt>
                <c:pt idx="1093">
                  <c:v>3.98</c:v>
                </c:pt>
                <c:pt idx="1094">
                  <c:v>4.03</c:v>
                </c:pt>
                <c:pt idx="1095">
                  <c:v>4.18</c:v>
                </c:pt>
                <c:pt idx="1096">
                  <c:v>3.94</c:v>
                </c:pt>
                <c:pt idx="1097">
                  <c:v>3.83</c:v>
                </c:pt>
                <c:pt idx="1098">
                  <c:v>3.88</c:v>
                </c:pt>
                <c:pt idx="1099">
                  <c:v>3.44</c:v>
                </c:pt>
                <c:pt idx="1100">
                  <c:v>3.45</c:v>
                </c:pt>
                <c:pt idx="1101">
                  <c:v>2.98</c:v>
                </c:pt>
                <c:pt idx="1102">
                  <c:v>2.71</c:v>
                </c:pt>
                <c:pt idx="1103">
                  <c:v>2.5</c:v>
                </c:pt>
                <c:pt idx="1104">
                  <c:v>2.33</c:v>
                </c:pt>
                <c:pt idx="1105">
                  <c:v>1.44</c:v>
                </c:pt>
                <c:pt idx="1106">
                  <c:v>2.2000000000000002</c:v>
                </c:pt>
                <c:pt idx="1107">
                  <c:v>1.85</c:v>
                </c:pt>
                <c:pt idx="1108">
                  <c:v>1.85</c:v>
                </c:pt>
                <c:pt idx="1109">
                  <c:v>1.88</c:v>
                </c:pt>
                <c:pt idx="1110">
                  <c:v>1.6</c:v>
                </c:pt>
                <c:pt idx="1111">
                  <c:v>1.39</c:v>
                </c:pt>
                <c:pt idx="1112">
                  <c:v>1.85</c:v>
                </c:pt>
                <c:pt idx="1113">
                  <c:v>1.92</c:v>
                </c:pt>
                <c:pt idx="1114">
                  <c:v>2.0299999999999998</c:v>
                </c:pt>
                <c:pt idx="1115">
                  <c:v>2.2000000000000002</c:v>
                </c:pt>
                <c:pt idx="1116">
                  <c:v>2.2200000000000002</c:v>
                </c:pt>
                <c:pt idx="1117">
                  <c:v>2.5499999999999998</c:v>
                </c:pt>
                <c:pt idx="1118">
                  <c:v>2.67</c:v>
                </c:pt>
                <c:pt idx="1119">
                  <c:v>3.01</c:v>
                </c:pt>
                <c:pt idx="1120">
                  <c:v>3.16</c:v>
                </c:pt>
                <c:pt idx="1121">
                  <c:v>2.92</c:v>
                </c:pt>
                <c:pt idx="1122">
                  <c:v>2.88</c:v>
                </c:pt>
                <c:pt idx="1123">
                  <c:v>3.17</c:v>
                </c:pt>
                <c:pt idx="1124">
                  <c:v>2.4</c:v>
                </c:pt>
                <c:pt idx="1125">
                  <c:v>2.5299999999999998</c:v>
                </c:pt>
                <c:pt idx="1126">
                  <c:v>2.9</c:v>
                </c:pt>
                <c:pt idx="1127">
                  <c:v>2.41</c:v>
                </c:pt>
                <c:pt idx="1128">
                  <c:v>2.4</c:v>
                </c:pt>
                <c:pt idx="1129">
                  <c:v>2.37</c:v>
                </c:pt>
                <c:pt idx="1130">
                  <c:v>2.88</c:v>
                </c:pt>
                <c:pt idx="1131">
                  <c:v>2.93</c:v>
                </c:pt>
                <c:pt idx="1132">
                  <c:v>2.83</c:v>
                </c:pt>
                <c:pt idx="1133">
                  <c:v>1.94</c:v>
                </c:pt>
                <c:pt idx="1134">
                  <c:v>2.02</c:v>
                </c:pt>
                <c:pt idx="1135">
                  <c:v>1.64</c:v>
                </c:pt>
                <c:pt idx="1136">
                  <c:v>1.63</c:v>
                </c:pt>
                <c:pt idx="1137">
                  <c:v>1.73</c:v>
                </c:pt>
                <c:pt idx="1138">
                  <c:v>1.83</c:v>
                </c:pt>
                <c:pt idx="1139">
                  <c:v>1.48</c:v>
                </c:pt>
                <c:pt idx="1140">
                  <c:v>1.54</c:v>
                </c:pt>
                <c:pt idx="1141">
                  <c:v>1.22</c:v>
                </c:pt>
                <c:pt idx="1142">
                  <c:v>1.63</c:v>
                </c:pt>
                <c:pt idx="1143">
                  <c:v>1.6</c:v>
                </c:pt>
                <c:pt idx="1144">
                  <c:v>1.87</c:v>
                </c:pt>
                <c:pt idx="1145">
                  <c:v>1.8</c:v>
                </c:pt>
                <c:pt idx="1146">
                  <c:v>1.96</c:v>
                </c:pt>
                <c:pt idx="1147">
                  <c:v>2.0299999999999998</c:v>
                </c:pt>
                <c:pt idx="1148">
                  <c:v>1.61</c:v>
                </c:pt>
                <c:pt idx="1149">
                  <c:v>1.92</c:v>
                </c:pt>
                <c:pt idx="1150">
                  <c:v>2.14</c:v>
                </c:pt>
                <c:pt idx="1151">
                  <c:v>1.77</c:v>
                </c:pt>
                <c:pt idx="1152">
                  <c:v>2.2000000000000002</c:v>
                </c:pt>
                <c:pt idx="1153">
                  <c:v>2.68</c:v>
                </c:pt>
                <c:pt idx="1154">
                  <c:v>2.76</c:v>
                </c:pt>
                <c:pt idx="1155">
                  <c:v>2.12</c:v>
                </c:pt>
                <c:pt idx="1156">
                  <c:v>2.02</c:v>
                </c:pt>
                <c:pt idx="1157">
                  <c:v>1.1499999999999999</c:v>
                </c:pt>
                <c:pt idx="1158">
                  <c:v>1.27</c:v>
                </c:pt>
                <c:pt idx="1159">
                  <c:v>1.1000000000000001</c:v>
                </c:pt>
                <c:pt idx="1160">
                  <c:v>0.74</c:v>
                </c:pt>
                <c:pt idx="1161">
                  <c:v>0.99</c:v>
                </c:pt>
                <c:pt idx="1162">
                  <c:v>1.1200000000000001</c:v>
                </c:pt>
                <c:pt idx="1163">
                  <c:v>0.23</c:v>
                </c:pt>
                <c:pt idx="1164">
                  <c:v>0.96</c:v>
                </c:pt>
                <c:pt idx="1165">
                  <c:v>0.65</c:v>
                </c:pt>
                <c:pt idx="1166">
                  <c:v>1.88</c:v>
                </c:pt>
                <c:pt idx="1167">
                  <c:v>2.31</c:v>
                </c:pt>
                <c:pt idx="1168">
                  <c:v>1.86</c:v>
                </c:pt>
                <c:pt idx="1169">
                  <c:v>2.44</c:v>
                </c:pt>
                <c:pt idx="1170">
                  <c:v>1.46</c:v>
                </c:pt>
                <c:pt idx="1171">
                  <c:v>1.94</c:v>
                </c:pt>
                <c:pt idx="1172">
                  <c:v>2.3199999999999998</c:v>
                </c:pt>
                <c:pt idx="1173">
                  <c:v>2.2000000000000002</c:v>
                </c:pt>
                <c:pt idx="1174">
                  <c:v>2.16</c:v>
                </c:pt>
                <c:pt idx="1175">
                  <c:v>2.38</c:v>
                </c:pt>
                <c:pt idx="1176">
                  <c:v>2.4500000000000002</c:v>
                </c:pt>
                <c:pt idx="1177">
                  <c:v>2.35</c:v>
                </c:pt>
                <c:pt idx="1178">
                  <c:v>2.29</c:v>
                </c:pt>
                <c:pt idx="1179">
                  <c:v>2.38</c:v>
                </c:pt>
                <c:pt idx="1180">
                  <c:v>2.59</c:v>
                </c:pt>
                <c:pt idx="1181">
                  <c:v>2.4700000000000002</c:v>
                </c:pt>
                <c:pt idx="1182">
                  <c:v>2.39</c:v>
                </c:pt>
                <c:pt idx="1183">
                  <c:v>2.29</c:v>
                </c:pt>
                <c:pt idx="1184">
                  <c:v>2.16</c:v>
                </c:pt>
                <c:pt idx="1185">
                  <c:v>2.36</c:v>
                </c:pt>
                <c:pt idx="1186">
                  <c:v>2.3199999999999998</c:v>
                </c:pt>
                <c:pt idx="1187">
                  <c:v>2.19</c:v>
                </c:pt>
                <c:pt idx="1188">
                  <c:v>2.4</c:v>
                </c:pt>
                <c:pt idx="1189">
                  <c:v>2.2999999999999998</c:v>
                </c:pt>
                <c:pt idx="1190">
                  <c:v>2.5499999999999998</c:v>
                </c:pt>
                <c:pt idx="1191">
                  <c:v>2.33</c:v>
                </c:pt>
                <c:pt idx="1192">
                  <c:v>2.23</c:v>
                </c:pt>
                <c:pt idx="1193">
                  <c:v>2.4700000000000002</c:v>
                </c:pt>
                <c:pt idx="1194">
                  <c:v>2.5299999999999998</c:v>
                </c:pt>
                <c:pt idx="1195">
                  <c:v>2.5299999999999998</c:v>
                </c:pt>
                <c:pt idx="1196">
                  <c:v>2.5099999999999998</c:v>
                </c:pt>
                <c:pt idx="1197">
                  <c:v>2.5099999999999998</c:v>
                </c:pt>
                <c:pt idx="1198">
                  <c:v>2.5</c:v>
                </c:pt>
                <c:pt idx="1199">
                  <c:v>2.25</c:v>
                </c:pt>
                <c:pt idx="1200">
                  <c:v>2.2000000000000002</c:v>
                </c:pt>
                <c:pt idx="1201">
                  <c:v>2.19</c:v>
                </c:pt>
                <c:pt idx="1202">
                  <c:v>2.27</c:v>
                </c:pt>
                <c:pt idx="1203">
                  <c:v>2.0699999999999998</c:v>
                </c:pt>
                <c:pt idx="1204">
                  <c:v>2.0499999999999998</c:v>
                </c:pt>
                <c:pt idx="1205">
                  <c:v>1.96</c:v>
                </c:pt>
                <c:pt idx="1206">
                  <c:v>1.64</c:v>
                </c:pt>
                <c:pt idx="1207">
                  <c:v>1.54</c:v>
                </c:pt>
                <c:pt idx="1208">
                  <c:v>1.67</c:v>
                </c:pt>
                <c:pt idx="1209">
                  <c:v>1.53</c:v>
                </c:pt>
                <c:pt idx="1210">
                  <c:v>1.73</c:v>
                </c:pt>
                <c:pt idx="1211">
                  <c:v>2.15</c:v>
                </c:pt>
                <c:pt idx="1212">
                  <c:v>1.64</c:v>
                </c:pt>
                <c:pt idx="1213">
                  <c:v>1.78</c:v>
                </c:pt>
                <c:pt idx="1214">
                  <c:v>2.3199999999999998</c:v>
                </c:pt>
                <c:pt idx="1215">
                  <c:v>1.8</c:v>
                </c:pt>
                <c:pt idx="1216">
                  <c:v>0.99</c:v>
                </c:pt>
                <c:pt idx="1217">
                  <c:v>0.25</c:v>
                </c:pt>
                <c:pt idx="1218">
                  <c:v>-0.51</c:v>
                </c:pt>
                <c:pt idx="1219">
                  <c:v>0.85</c:v>
                </c:pt>
                <c:pt idx="1220">
                  <c:v>0.85</c:v>
                </c:pt>
                <c:pt idx="1221">
                  <c:v>0</c:v>
                </c:pt>
                <c:pt idx="1222">
                  <c:v>0.56000000000000005</c:v>
                </c:pt>
                <c:pt idx="1223">
                  <c:v>-0.64</c:v>
                </c:pt>
                <c:pt idx="1224">
                  <c:v>1.18</c:v>
                </c:pt>
                <c:pt idx="1225">
                  <c:v>1.1000000000000001</c:v>
                </c:pt>
                <c:pt idx="1226">
                  <c:v>1.31</c:v>
                </c:pt>
                <c:pt idx="1227">
                  <c:v>1.42</c:v>
                </c:pt>
                <c:pt idx="1228">
                  <c:v>1.1200000000000001</c:v>
                </c:pt>
                <c:pt idx="1229">
                  <c:v>0.48</c:v>
                </c:pt>
                <c:pt idx="1230">
                  <c:v>0.99</c:v>
                </c:pt>
                <c:pt idx="1231">
                  <c:v>0.99</c:v>
                </c:pt>
                <c:pt idx="1232">
                  <c:v>0.95</c:v>
                </c:pt>
                <c:pt idx="1233">
                  <c:v>1.03</c:v>
                </c:pt>
                <c:pt idx="1234">
                  <c:v>1.06</c:v>
                </c:pt>
                <c:pt idx="1235">
                  <c:v>1.1399999999999999</c:v>
                </c:pt>
                <c:pt idx="1236">
                  <c:v>1.36</c:v>
                </c:pt>
                <c:pt idx="1237">
                  <c:v>1.4</c:v>
                </c:pt>
                <c:pt idx="1238">
                  <c:v>1.53</c:v>
                </c:pt>
                <c:pt idx="1239">
                  <c:v>1.42</c:v>
                </c:pt>
                <c:pt idx="1240">
                  <c:v>1.67</c:v>
                </c:pt>
                <c:pt idx="1241">
                  <c:v>1.8</c:v>
                </c:pt>
                <c:pt idx="1242">
                  <c:v>1.75</c:v>
                </c:pt>
                <c:pt idx="1243">
                  <c:v>1.72</c:v>
                </c:pt>
                <c:pt idx="1244">
                  <c:v>2.17</c:v>
                </c:pt>
                <c:pt idx="1245">
                  <c:v>1.78</c:v>
                </c:pt>
                <c:pt idx="1246">
                  <c:v>1.81</c:v>
                </c:pt>
                <c:pt idx="1247">
                  <c:v>2.0099999999999998</c:v>
                </c:pt>
                <c:pt idx="1248">
                  <c:v>1.9</c:v>
                </c:pt>
                <c:pt idx="1249">
                  <c:v>1.72</c:v>
                </c:pt>
                <c:pt idx="1250">
                  <c:v>1.66</c:v>
                </c:pt>
                <c:pt idx="1251">
                  <c:v>1.65</c:v>
                </c:pt>
                <c:pt idx="1252">
                  <c:v>2.0499999999999998</c:v>
                </c:pt>
                <c:pt idx="1253">
                  <c:v>2.29</c:v>
                </c:pt>
                <c:pt idx="1254">
                  <c:v>2.16</c:v>
                </c:pt>
                <c:pt idx="1255">
                  <c:v>2.29</c:v>
                </c:pt>
                <c:pt idx="1256">
                  <c:v>2.2000000000000002</c:v>
                </c:pt>
                <c:pt idx="1257">
                  <c:v>2.48</c:v>
                </c:pt>
                <c:pt idx="1258">
                  <c:v>2.42</c:v>
                </c:pt>
                <c:pt idx="1259">
                  <c:v>2.39</c:v>
                </c:pt>
                <c:pt idx="1260">
                  <c:v>2.5299999999999998</c:v>
                </c:pt>
                <c:pt idx="1261">
                  <c:v>2.37</c:v>
                </c:pt>
                <c:pt idx="1262">
                  <c:v>2.5299999999999998</c:v>
                </c:pt>
                <c:pt idx="1263">
                  <c:v>2.73</c:v>
                </c:pt>
                <c:pt idx="1264">
                  <c:v>2.52</c:v>
                </c:pt>
                <c:pt idx="1265">
                  <c:v>3.05</c:v>
                </c:pt>
                <c:pt idx="1266">
                  <c:v>2.94</c:v>
                </c:pt>
                <c:pt idx="1267">
                  <c:v>2.9</c:v>
                </c:pt>
                <c:pt idx="1268">
                  <c:v>2.94</c:v>
                </c:pt>
                <c:pt idx="1269">
                  <c:v>2.91</c:v>
                </c:pt>
                <c:pt idx="1270">
                  <c:v>2.78</c:v>
                </c:pt>
                <c:pt idx="1271">
                  <c:v>2.5499999999999998</c:v>
                </c:pt>
                <c:pt idx="1272">
                  <c:v>2.97</c:v>
                </c:pt>
                <c:pt idx="1273">
                  <c:v>2.83</c:v>
                </c:pt>
                <c:pt idx="1274">
                  <c:v>2.34</c:v>
                </c:pt>
                <c:pt idx="1275">
                  <c:v>2.38</c:v>
                </c:pt>
                <c:pt idx="1276">
                  <c:v>2.4</c:v>
                </c:pt>
                <c:pt idx="1277">
                  <c:v>2.4900000000000002</c:v>
                </c:pt>
                <c:pt idx="1278">
                  <c:v>2.56</c:v>
                </c:pt>
                <c:pt idx="1279">
                  <c:v>2.14</c:v>
                </c:pt>
                <c:pt idx="1280">
                  <c:v>2.41</c:v>
                </c:pt>
                <c:pt idx="1281">
                  <c:v>2.5299999999999998</c:v>
                </c:pt>
                <c:pt idx="1282">
                  <c:v>2.71</c:v>
                </c:pt>
                <c:pt idx="1283">
                  <c:v>2.67</c:v>
                </c:pt>
                <c:pt idx="1284">
                  <c:v>2.1</c:v>
                </c:pt>
                <c:pt idx="1285">
                  <c:v>2.09</c:v>
                </c:pt>
                <c:pt idx="1286">
                  <c:v>1.86</c:v>
                </c:pt>
                <c:pt idx="1287">
                  <c:v>2.39</c:v>
                </c:pt>
                <c:pt idx="1288">
                  <c:v>2.84</c:v>
                </c:pt>
                <c:pt idx="1289">
                  <c:v>2.29</c:v>
                </c:pt>
                <c:pt idx="1290">
                  <c:v>2.12</c:v>
                </c:pt>
                <c:pt idx="1291">
                  <c:v>2.23</c:v>
                </c:pt>
                <c:pt idx="1292">
                  <c:v>2.2599999999999998</c:v>
                </c:pt>
                <c:pt idx="1293">
                  <c:v>2.23</c:v>
                </c:pt>
                <c:pt idx="1294">
                  <c:v>2.2799999999999998</c:v>
                </c:pt>
                <c:pt idx="1295">
                  <c:v>2.16</c:v>
                </c:pt>
                <c:pt idx="1296">
                  <c:v>2.04</c:v>
                </c:pt>
                <c:pt idx="1297">
                  <c:v>1.95</c:v>
                </c:pt>
                <c:pt idx="1298">
                  <c:v>1.79</c:v>
                </c:pt>
                <c:pt idx="1299">
                  <c:v>1.63</c:v>
                </c:pt>
                <c:pt idx="1300">
                  <c:v>1.74</c:v>
                </c:pt>
                <c:pt idx="1301">
                  <c:v>1.27</c:v>
                </c:pt>
                <c:pt idx="1302">
                  <c:v>1.59</c:v>
                </c:pt>
                <c:pt idx="1303">
                  <c:v>1.39</c:v>
                </c:pt>
                <c:pt idx="1304">
                  <c:v>1.26</c:v>
                </c:pt>
                <c:pt idx="1305">
                  <c:v>1.2</c:v>
                </c:pt>
                <c:pt idx="1306">
                  <c:v>1.07</c:v>
                </c:pt>
                <c:pt idx="1307">
                  <c:v>0.65</c:v>
                </c:pt>
                <c:pt idx="1308">
                  <c:v>0.54</c:v>
                </c:pt>
                <c:pt idx="1309">
                  <c:v>0.7</c:v>
                </c:pt>
                <c:pt idx="1310">
                  <c:v>-0.41</c:v>
                </c:pt>
                <c:pt idx="1311">
                  <c:v>-0.09</c:v>
                </c:pt>
                <c:pt idx="1312">
                  <c:v>0.36</c:v>
                </c:pt>
                <c:pt idx="1313">
                  <c:v>0.23</c:v>
                </c:pt>
                <c:pt idx="1314">
                  <c:v>-0.13</c:v>
                </c:pt>
                <c:pt idx="1315">
                  <c:v>-0.71</c:v>
                </c:pt>
                <c:pt idx="1316">
                  <c:v>-0.64</c:v>
                </c:pt>
                <c:pt idx="1317">
                  <c:v>-0.84</c:v>
                </c:pt>
                <c:pt idx="1318">
                  <c:v>-0.82</c:v>
                </c:pt>
                <c:pt idx="1319">
                  <c:v>1.3</c:v>
                </c:pt>
                <c:pt idx="1320">
                  <c:v>0.5</c:v>
                </c:pt>
                <c:pt idx="1321">
                  <c:v>0.2</c:v>
                </c:pt>
                <c:pt idx="1322">
                  <c:v>-0.3</c:v>
                </c:pt>
                <c:pt idx="1323">
                  <c:v>0.1</c:v>
                </c:pt>
                <c:pt idx="1324">
                  <c:v>0.4</c:v>
                </c:pt>
                <c:pt idx="1325">
                  <c:v>-0.1</c:v>
                </c:pt>
                <c:pt idx="1326">
                  <c:v>-1.6</c:v>
                </c:pt>
                <c:pt idx="1327">
                  <c:v>-1</c:v>
                </c:pt>
                <c:pt idx="1328">
                  <c:v>-1.3</c:v>
                </c:pt>
                <c:pt idx="1329">
                  <c:v>-1.5</c:v>
                </c:pt>
                <c:pt idx="1330">
                  <c:v>-1.8</c:v>
                </c:pt>
                <c:pt idx="1331">
                  <c:v>-0.6</c:v>
                </c:pt>
                <c:pt idx="1332">
                  <c:v>-0.7</c:v>
                </c:pt>
                <c:pt idx="1333">
                  <c:v>0.7</c:v>
                </c:pt>
                <c:pt idx="1334">
                  <c:v>1.4</c:v>
                </c:pt>
                <c:pt idx="1335">
                  <c:v>1.6</c:v>
                </c:pt>
                <c:pt idx="1336">
                  <c:v>1</c:v>
                </c:pt>
                <c:pt idx="1337">
                  <c:v>0.6</c:v>
                </c:pt>
                <c:pt idx="1338">
                  <c:v>2.2000000000000002</c:v>
                </c:pt>
                <c:pt idx="1339">
                  <c:v>2.1</c:v>
                </c:pt>
                <c:pt idx="1340">
                  <c:v>3.2</c:v>
                </c:pt>
                <c:pt idx="1341">
                  <c:v>1.8</c:v>
                </c:pt>
                <c:pt idx="1342">
                  <c:v>2.2000000000000002</c:v>
                </c:pt>
                <c:pt idx="1343">
                  <c:v>1.6</c:v>
                </c:pt>
                <c:pt idx="1344">
                  <c:v>2.5</c:v>
                </c:pt>
                <c:pt idx="1345">
                  <c:v>1.4</c:v>
                </c:pt>
                <c:pt idx="1346">
                  <c:v>2.5</c:v>
                </c:pt>
                <c:pt idx="1347">
                  <c:v>2.2000000000000002</c:v>
                </c:pt>
                <c:pt idx="1348">
                  <c:v>1.2</c:v>
                </c:pt>
                <c:pt idx="1349">
                  <c:v>1.1000000000000001</c:v>
                </c:pt>
                <c:pt idx="1350">
                  <c:v>0.7</c:v>
                </c:pt>
                <c:pt idx="1351">
                  <c:v>2.2000000000000002</c:v>
                </c:pt>
                <c:pt idx="1352">
                  <c:v>1.6</c:v>
                </c:pt>
                <c:pt idx="1353">
                  <c:v>-0.2</c:v>
                </c:pt>
                <c:pt idx="1354">
                  <c:v>-0.2</c:v>
                </c:pt>
                <c:pt idx="1355">
                  <c:v>-0.2</c:v>
                </c:pt>
                <c:pt idx="1356">
                  <c:v>0</c:v>
                </c:pt>
                <c:pt idx="1357">
                  <c:v>0.5</c:v>
                </c:pt>
                <c:pt idx="1358">
                  <c:v>-0.4</c:v>
                </c:pt>
                <c:pt idx="1359">
                  <c:v>-1.9</c:v>
                </c:pt>
                <c:pt idx="1360">
                  <c:v>1.9</c:v>
                </c:pt>
                <c:pt idx="1361">
                  <c:v>2.2000000000000002</c:v>
                </c:pt>
                <c:pt idx="1362">
                  <c:v>2.1</c:v>
                </c:pt>
                <c:pt idx="1363">
                  <c:v>1.9</c:v>
                </c:pt>
                <c:pt idx="1364">
                  <c:v>2</c:v>
                </c:pt>
                <c:pt idx="1365">
                  <c:v>2.1</c:v>
                </c:pt>
                <c:pt idx="1366">
                  <c:v>2.1</c:v>
                </c:pt>
                <c:pt idx="1367">
                  <c:v>2</c:v>
                </c:pt>
                <c:pt idx="1368">
                  <c:v>2.2999999999999998</c:v>
                </c:pt>
                <c:pt idx="1369">
                  <c:v>2.2999999999999998</c:v>
                </c:pt>
                <c:pt idx="1370">
                  <c:v>2.2999999999999998</c:v>
                </c:pt>
                <c:pt idx="1371">
                  <c:v>1.8</c:v>
                </c:pt>
                <c:pt idx="1372">
                  <c:v>2.1</c:v>
                </c:pt>
                <c:pt idx="1373">
                  <c:v>2.2999999999999998</c:v>
                </c:pt>
                <c:pt idx="1374">
                  <c:v>1.5</c:v>
                </c:pt>
                <c:pt idx="1375">
                  <c:v>1.9</c:v>
                </c:pt>
                <c:pt idx="1376">
                  <c:v>1.9</c:v>
                </c:pt>
                <c:pt idx="1377">
                  <c:v>2</c:v>
                </c:pt>
                <c:pt idx="1378">
                  <c:v>2.1</c:v>
                </c:pt>
                <c:pt idx="1379">
                  <c:v>2.1</c:v>
                </c:pt>
                <c:pt idx="1380">
                  <c:v>2.1</c:v>
                </c:pt>
                <c:pt idx="1381">
                  <c:v>2.2999999999999998</c:v>
                </c:pt>
                <c:pt idx="1382">
                  <c:v>2.2999999999999998</c:v>
                </c:pt>
                <c:pt idx="1383">
                  <c:v>2</c:v>
                </c:pt>
                <c:pt idx="1384">
                  <c:v>2.2999999999999998</c:v>
                </c:pt>
                <c:pt idx="1385">
                  <c:v>2.4</c:v>
                </c:pt>
                <c:pt idx="1386">
                  <c:v>2.4</c:v>
                </c:pt>
                <c:pt idx="1387">
                  <c:v>2.4</c:v>
                </c:pt>
                <c:pt idx="1388">
                  <c:v>2.2999999999999998</c:v>
                </c:pt>
                <c:pt idx="1389">
                  <c:v>2.1</c:v>
                </c:pt>
                <c:pt idx="1390">
                  <c:v>2</c:v>
                </c:pt>
                <c:pt idx="1391">
                  <c:v>2.2000000000000002</c:v>
                </c:pt>
                <c:pt idx="1392">
                  <c:v>2.5</c:v>
                </c:pt>
                <c:pt idx="1393">
                  <c:v>1.9</c:v>
                </c:pt>
                <c:pt idx="1394">
                  <c:v>2.2000000000000002</c:v>
                </c:pt>
                <c:pt idx="1395">
                  <c:v>2.5</c:v>
                </c:pt>
                <c:pt idx="1396">
                  <c:v>2.1</c:v>
                </c:pt>
                <c:pt idx="1397">
                  <c:v>2.8</c:v>
                </c:pt>
                <c:pt idx="1398">
                  <c:v>3</c:v>
                </c:pt>
                <c:pt idx="1399">
                  <c:v>2</c:v>
                </c:pt>
                <c:pt idx="1400">
                  <c:v>2.1</c:v>
                </c:pt>
                <c:pt idx="1401">
                  <c:v>2.2000000000000002</c:v>
                </c:pt>
                <c:pt idx="1402">
                  <c:v>0.4</c:v>
                </c:pt>
                <c:pt idx="1403">
                  <c:v>2.6</c:v>
                </c:pt>
                <c:pt idx="1404">
                  <c:v>2.6</c:v>
                </c:pt>
                <c:pt idx="1405">
                  <c:v>2.2000000000000002</c:v>
                </c:pt>
                <c:pt idx="1406">
                  <c:v>1.9</c:v>
                </c:pt>
                <c:pt idx="1407">
                  <c:v>1.9</c:v>
                </c:pt>
                <c:pt idx="1408">
                  <c:v>1.9</c:v>
                </c:pt>
                <c:pt idx="1409">
                  <c:v>1.6</c:v>
                </c:pt>
                <c:pt idx="1410">
                  <c:v>1.5</c:v>
                </c:pt>
                <c:pt idx="1411">
                  <c:v>0.2</c:v>
                </c:pt>
                <c:pt idx="1412">
                  <c:v>1.9</c:v>
                </c:pt>
                <c:pt idx="1413">
                  <c:v>1.8</c:v>
                </c:pt>
                <c:pt idx="1414">
                  <c:v>1.4</c:v>
                </c:pt>
                <c:pt idx="1415">
                  <c:v>1.4</c:v>
                </c:pt>
                <c:pt idx="1416">
                  <c:v>1.3</c:v>
                </c:pt>
                <c:pt idx="1417">
                  <c:v>1.4</c:v>
                </c:pt>
                <c:pt idx="1418">
                  <c:v>1.3</c:v>
                </c:pt>
                <c:pt idx="1419">
                  <c:v>1.5</c:v>
                </c:pt>
                <c:pt idx="1420">
                  <c:v>1.1000000000000001</c:v>
                </c:pt>
                <c:pt idx="1421">
                  <c:v>1.5</c:v>
                </c:pt>
                <c:pt idx="1422">
                  <c:v>1.5</c:v>
                </c:pt>
                <c:pt idx="1423">
                  <c:v>1.4</c:v>
                </c:pt>
                <c:pt idx="1424">
                  <c:v>1.4</c:v>
                </c:pt>
                <c:pt idx="1425">
                  <c:v>1.4</c:v>
                </c:pt>
                <c:pt idx="1426">
                  <c:v>1.5</c:v>
                </c:pt>
                <c:pt idx="1427">
                  <c:v>1.3</c:v>
                </c:pt>
                <c:pt idx="1428">
                  <c:v>1.1000000000000001</c:v>
                </c:pt>
                <c:pt idx="1429">
                  <c:v>1.7</c:v>
                </c:pt>
                <c:pt idx="1430">
                  <c:v>1.8</c:v>
                </c:pt>
                <c:pt idx="1431">
                  <c:v>1.6</c:v>
                </c:pt>
                <c:pt idx="1432">
                  <c:v>1.1000000000000001</c:v>
                </c:pt>
                <c:pt idx="1433">
                  <c:v>1.5</c:v>
                </c:pt>
                <c:pt idx="1434">
                  <c:v>1.3</c:v>
                </c:pt>
                <c:pt idx="1435">
                  <c:v>1.6</c:v>
                </c:pt>
                <c:pt idx="1436">
                  <c:v>1.5</c:v>
                </c:pt>
                <c:pt idx="1437">
                  <c:v>1.4</c:v>
                </c:pt>
                <c:pt idx="1438">
                  <c:v>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63C-5148-8580-BE91BAF48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4292512"/>
        <c:axId val="1554294160"/>
      </c:scatterChart>
      <c:valAx>
        <c:axId val="1554292512"/>
        <c:scaling>
          <c:orientation val="maxMin"/>
          <c:max val="420"/>
          <c:min val="3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a-DK" sz="1400" b="0">
                    <a:latin typeface="Arial" panose="020B0604020202020204" pitchFamily="34" charset="0"/>
                    <a:cs typeface="Arial" panose="020B0604020202020204" pitchFamily="34" charset="0"/>
                  </a:rPr>
                  <a:t>Age (Ma)</a:t>
                </a:r>
              </a:p>
            </c:rich>
          </c:tx>
          <c:layout>
            <c:manualLayout>
              <c:xMode val="edge"/>
              <c:yMode val="edge"/>
              <c:x val="0.46698336629338899"/>
              <c:y val="0.9564483912354404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1554294160"/>
        <c:crossesAt val="-40"/>
        <c:crossBetween val="midCat"/>
      </c:valAx>
      <c:valAx>
        <c:axId val="15542941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a-DK" sz="1400" b="0">
                    <a:latin typeface="Symbol" pitchFamily="2" charset="2"/>
                    <a:cs typeface="Arial" panose="020B0604020202020204" pitchFamily="34" charset="0"/>
                  </a:rPr>
                  <a:t>d</a:t>
                </a:r>
                <a:r>
                  <a:rPr lang="da-DK" sz="1400" b="0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13</a:t>
                </a:r>
                <a:r>
                  <a:rPr lang="da-DK" sz="1400" b="0">
                    <a:latin typeface="Arial" panose="020B0604020202020204" pitchFamily="34" charset="0"/>
                    <a:cs typeface="Arial" panose="020B0604020202020204" pitchFamily="34" charset="0"/>
                  </a:rPr>
                  <a:t>C</a:t>
                </a:r>
                <a:r>
                  <a:rPr lang="da-DK" sz="1400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(‰)</a:t>
                </a:r>
                <a:endParaRPr lang="da-DK" sz="140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8760054839061912E-2"/>
              <c:y val="0.42394707051394931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1554292512"/>
        <c:crossesAt val="415"/>
        <c:crossBetween val="midCat"/>
      </c:valAx>
    </c:plotArea>
    <c:legend>
      <c:legendPos val="r"/>
      <c:layout>
        <c:manualLayout>
          <c:xMode val="edge"/>
          <c:yMode val="edge"/>
          <c:x val="0.1945347926098048"/>
          <c:y val="2.5503159445438361E-2"/>
          <c:w val="0.23522418606878179"/>
          <c:h val="8.2266028292598922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DK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a-DK" b="1"/>
              <a:t>Lycophyte-like</a:t>
            </a:r>
            <a:r>
              <a:rPr lang="da-DK" b="1" baseline="0"/>
              <a:t> plants (A0 = 3.5 </a:t>
            </a:r>
            <a:r>
              <a:rPr lang="en-GB" b="1">
                <a:effectLst/>
              </a:rPr>
              <a:t>µmol m-2 s-1</a:t>
            </a:r>
            <a:r>
              <a:rPr lang="da-DK" b="1" baseline="0"/>
              <a:t>)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a-DK" baseline="0">
                <a:solidFill>
                  <a:schemeClr val="tx1"/>
                </a:solidFill>
              </a:rPr>
              <a:t>●</a:t>
            </a:r>
            <a:r>
              <a:rPr lang="da-DK" baseline="0"/>
              <a:t> – Drepanophycus,  </a:t>
            </a:r>
            <a:r>
              <a:rPr lang="da-DK" sz="1400" b="0" i="0" u="none" strike="noStrike" baseline="0">
                <a:solidFill>
                  <a:srgbClr val="7030A0"/>
                </a:solidFill>
                <a:effectLst/>
              </a:rPr>
              <a:t>●</a:t>
            </a:r>
            <a:r>
              <a:rPr lang="da-DK" sz="1400" b="0" i="0" u="none" strike="noStrike" baseline="0">
                <a:effectLst/>
              </a:rPr>
              <a:t> – Aglaeophyton, </a:t>
            </a:r>
            <a:r>
              <a:rPr lang="da-DK" b="1" baseline="0">
                <a:solidFill>
                  <a:srgbClr val="C00000"/>
                </a:solidFill>
              </a:rPr>
              <a:t>☐</a:t>
            </a:r>
            <a:r>
              <a:rPr lang="da-DK" baseline="0"/>
              <a:t> – Baragwanathia flora, </a:t>
            </a:r>
            <a:r>
              <a:rPr lang="da-DK" sz="1400" b="0" i="0" u="none" strike="noStrike" baseline="0">
                <a:solidFill>
                  <a:schemeClr val="accent3">
                    <a:lumMod val="20000"/>
                    <a:lumOff val="80000"/>
                  </a:schemeClr>
                </a:solidFill>
                <a:effectLst/>
              </a:rPr>
              <a:t>●</a:t>
            </a:r>
            <a:r>
              <a:rPr lang="da-DK" sz="1400" b="0" i="0" u="none" strike="noStrike" baseline="0"/>
              <a:t> </a:t>
            </a:r>
            <a:r>
              <a:rPr lang="da-DK" baseline="0">
                <a:solidFill>
                  <a:srgbClr val="FF0000"/>
                </a:solidFill>
              </a:rPr>
              <a:t> </a:t>
            </a:r>
            <a:r>
              <a:rPr lang="da-DK" baseline="0"/>
              <a:t>– Sawdonia,</a:t>
            </a:r>
            <a:r>
              <a:rPr lang="da-DK" b="1" baseline="0">
                <a:solidFill>
                  <a:schemeClr val="accent6"/>
                </a:solidFill>
              </a:rPr>
              <a:t> </a:t>
            </a:r>
            <a:r>
              <a:rPr lang="da-DK" sz="1400" b="0" i="0" u="none" strike="noStrike" baseline="0">
                <a:solidFill>
                  <a:schemeClr val="accent4"/>
                </a:solidFill>
                <a:effectLst/>
              </a:rPr>
              <a:t>●</a:t>
            </a:r>
            <a:r>
              <a:rPr lang="da-DK" sz="1400" b="0" i="0" u="none" strike="noStrike" baseline="0">
                <a:effectLst/>
              </a:rPr>
              <a:t> –Rhynia,</a:t>
            </a:r>
            <a:r>
              <a:rPr lang="da-DK" sz="1400" b="1" i="0" u="none" strike="noStrike" baseline="0">
                <a:effectLst/>
              </a:rPr>
              <a:t> </a:t>
            </a:r>
            <a:r>
              <a:rPr lang="da-DK" sz="1400" b="0" i="0" u="none" strike="noStrike" baseline="0">
                <a:solidFill>
                  <a:schemeClr val="accent4">
                    <a:lumMod val="75000"/>
                  </a:schemeClr>
                </a:solidFill>
                <a:effectLst/>
              </a:rPr>
              <a:t>●</a:t>
            </a:r>
            <a:r>
              <a:rPr lang="da-DK" sz="1400" b="0" i="0" u="none" strike="noStrike" baseline="0">
                <a:effectLst/>
              </a:rPr>
              <a:t> – Horneophyton</a:t>
            </a:r>
            <a:r>
              <a:rPr lang="da-DK" sz="1400" b="0" i="0" u="none" strike="noStrike" baseline="0"/>
              <a:t> , </a:t>
            </a:r>
            <a:r>
              <a:rPr lang="da-DK" sz="1400" b="0" i="0" u="none" strike="noStrike" baseline="0">
                <a:solidFill>
                  <a:schemeClr val="bg1">
                    <a:lumMod val="75000"/>
                  </a:schemeClr>
                </a:solidFill>
                <a:effectLst/>
              </a:rPr>
              <a:t>●</a:t>
            </a:r>
            <a:r>
              <a:rPr lang="da-DK" sz="1400" b="0" i="0" u="none" strike="noStrike" baseline="0">
                <a:effectLst/>
              </a:rPr>
              <a:t> – Nothia</a:t>
            </a:r>
            <a:endParaRPr lang="da-DK" baseline="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869053540880579"/>
          <c:y val="9.0503257779678492E-2"/>
          <c:w val="0.82493041990706462"/>
          <c:h val="0.81789124801891766"/>
        </c:manualLayout>
      </c:layout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5"/>
            <c:marker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0F-C34E-9E36-329851D8D14D}"/>
              </c:ext>
            </c:extLst>
          </c:dPt>
          <c:dPt>
            <c:idx val="21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C7-9D44-B3E5-E6D2D0051F5A}"/>
              </c:ext>
            </c:extLst>
          </c:dPt>
          <c:dPt>
            <c:idx val="66"/>
            <c:marker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C7-9D44-B3E5-E6D2D0051F5A}"/>
              </c:ext>
            </c:extLst>
          </c:dPt>
          <c:dPt>
            <c:idx val="86"/>
            <c:marker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C7-9D44-B3E5-E6D2D0051F5A}"/>
              </c:ext>
            </c:extLst>
          </c:dPt>
          <c:dPt>
            <c:idx val="121"/>
            <c:marker>
              <c:symbol val="square"/>
              <c:size val="10"/>
              <c:spPr>
                <a:noFill/>
                <a:ln w="38100">
                  <a:solidFill>
                    <a:srgbClr val="C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00-1645-A458-3D8AF6DA5160}"/>
              </c:ext>
            </c:extLst>
          </c:dPt>
          <c:dPt>
            <c:idx val="124"/>
            <c:marker>
              <c:spPr>
                <a:solidFill>
                  <a:srgbClr val="7030A0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C7-9D44-B3E5-E6D2D0051F5A}"/>
              </c:ext>
            </c:extLst>
          </c:dPt>
          <c:dPt>
            <c:idx val="126"/>
            <c:marker>
              <c:spPr>
                <a:solidFill>
                  <a:schemeClr val="accent4">
                    <a:lumMod val="75000"/>
                  </a:schemeClr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C7-9D44-B3E5-E6D2D0051F5A}"/>
              </c:ext>
            </c:extLst>
          </c:dPt>
          <c:dPt>
            <c:idx val="128"/>
            <c:marker>
              <c:spPr>
                <a:solidFill>
                  <a:schemeClr val="accent4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C7-9D44-B3E5-E6D2D0051F5A}"/>
              </c:ext>
            </c:extLst>
          </c:dPt>
          <c:dPt>
            <c:idx val="130"/>
            <c:marker>
              <c:spPr>
                <a:solidFill>
                  <a:schemeClr val="bg2">
                    <a:lumMod val="90000"/>
                  </a:schemeClr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C7-9D44-B3E5-E6D2D0051F5A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'All data'!$AF$3:$AF$142</c:f>
                <c:numCache>
                  <c:formatCode>General</c:formatCode>
                  <c:ptCount val="140"/>
                  <c:pt idx="1">
                    <c:v>0</c:v>
                  </c:pt>
                  <c:pt idx="5">
                    <c:v>820.63910998006997</c:v>
                  </c:pt>
                  <c:pt idx="9">
                    <c:v>0</c:v>
                  </c:pt>
                  <c:pt idx="12">
                    <c:v>0</c:v>
                  </c:pt>
                  <c:pt idx="18">
                    <c:v>0</c:v>
                  </c:pt>
                  <c:pt idx="21">
                    <c:v>0</c:v>
                  </c:pt>
                  <c:pt idx="42">
                    <c:v>0</c:v>
                  </c:pt>
                  <c:pt idx="66">
                    <c:v>1135.59212017153</c:v>
                  </c:pt>
                  <c:pt idx="80">
                    <c:v>81.5409437326188</c:v>
                  </c:pt>
                  <c:pt idx="86">
                    <c:v>1083.2916416687001</c:v>
                  </c:pt>
                  <c:pt idx="89">
                    <c:v>0</c:v>
                  </c:pt>
                  <c:pt idx="119">
                    <c:v>0</c:v>
                  </c:pt>
                  <c:pt idx="121">
                    <c:v>0</c:v>
                  </c:pt>
                  <c:pt idx="124">
                    <c:v>2037.2998722115001</c:v>
                  </c:pt>
                  <c:pt idx="126">
                    <c:v>1245.68277184713</c:v>
                  </c:pt>
                  <c:pt idx="128">
                    <c:v>546.20299092079199</c:v>
                  </c:pt>
                  <c:pt idx="130">
                    <c:v>666.56849742402096</c:v>
                  </c:pt>
                  <c:pt idx="135">
                    <c:v>26.4238209314627</c:v>
                  </c:pt>
                  <c:pt idx="136">
                    <c:v>69.067694413464096</c:v>
                  </c:pt>
                  <c:pt idx="138">
                    <c:v>53.338437897162002</c:v>
                  </c:pt>
                  <c:pt idx="139">
                    <c:v>59.636973885912298</c:v>
                  </c:pt>
                </c:numCache>
              </c:numRef>
            </c:plus>
            <c:minus>
              <c:numRef>
                <c:f>'All data'!$AG$3:$AG$142</c:f>
                <c:numCache>
                  <c:formatCode>General</c:formatCode>
                  <c:ptCount val="140"/>
                  <c:pt idx="1">
                    <c:v>0</c:v>
                  </c:pt>
                  <c:pt idx="5">
                    <c:v>455.14297839016598</c:v>
                  </c:pt>
                  <c:pt idx="9">
                    <c:v>0</c:v>
                  </c:pt>
                  <c:pt idx="12">
                    <c:v>0</c:v>
                  </c:pt>
                  <c:pt idx="18">
                    <c:v>0</c:v>
                  </c:pt>
                  <c:pt idx="21">
                    <c:v>0</c:v>
                  </c:pt>
                  <c:pt idx="42">
                    <c:v>0</c:v>
                  </c:pt>
                  <c:pt idx="66">
                    <c:v>660.03981424675305</c:v>
                  </c:pt>
                  <c:pt idx="80">
                    <c:v>72.410958315117895</c:v>
                  </c:pt>
                  <c:pt idx="86">
                    <c:v>660.52637227952198</c:v>
                  </c:pt>
                  <c:pt idx="89">
                    <c:v>0</c:v>
                  </c:pt>
                  <c:pt idx="119">
                    <c:v>0</c:v>
                  </c:pt>
                  <c:pt idx="121">
                    <c:v>0</c:v>
                  </c:pt>
                  <c:pt idx="124">
                    <c:v>1195.22253151826</c:v>
                  </c:pt>
                  <c:pt idx="126">
                    <c:v>469.30755162057102</c:v>
                  </c:pt>
                  <c:pt idx="128">
                    <c:v>475.16105963976401</c:v>
                  </c:pt>
                  <c:pt idx="130">
                    <c:v>362.82627338060399</c:v>
                  </c:pt>
                  <c:pt idx="135">
                    <c:v>22.642862337704901</c:v>
                  </c:pt>
                  <c:pt idx="136">
                    <c:v>56.532599311599498</c:v>
                  </c:pt>
                  <c:pt idx="138">
                    <c:v>42.372638699545703</c:v>
                  </c:pt>
                  <c:pt idx="139">
                    <c:v>43.200075590771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xVal>
            <c:numRef>
              <c:f>'All data'!$I$3:$I$135</c:f>
              <c:numCache>
                <c:formatCode>0.00</c:formatCode>
                <c:ptCount val="133"/>
                <c:pt idx="0">
                  <c:v>380.46388888888885</c:v>
                </c:pt>
                <c:pt idx="1">
                  <c:v>380.46388888888885</c:v>
                </c:pt>
                <c:pt idx="3">
                  <c:v>382.4083333333333</c:v>
                </c:pt>
                <c:pt idx="4">
                  <c:v>382.4083333333333</c:v>
                </c:pt>
                <c:pt idx="5">
                  <c:v>382.4083333333333</c:v>
                </c:pt>
                <c:pt idx="7">
                  <c:v>387.85384615384612</c:v>
                </c:pt>
                <c:pt idx="8">
                  <c:v>387.85384615384612</c:v>
                </c:pt>
                <c:pt idx="9">
                  <c:v>387.85384615384612</c:v>
                </c:pt>
                <c:pt idx="11">
                  <c:v>387.85384615384612</c:v>
                </c:pt>
                <c:pt idx="12">
                  <c:v>387.85384615384612</c:v>
                </c:pt>
                <c:pt idx="14">
                  <c:v>394.0526315789474</c:v>
                </c:pt>
                <c:pt idx="15">
                  <c:v>394.0526315789474</c:v>
                </c:pt>
                <c:pt idx="16">
                  <c:v>394.0526315789474</c:v>
                </c:pt>
                <c:pt idx="17">
                  <c:v>394.0526315789474</c:v>
                </c:pt>
                <c:pt idx="18">
                  <c:v>394.0526315789474</c:v>
                </c:pt>
                <c:pt idx="20">
                  <c:v>401.5789473684211</c:v>
                </c:pt>
                <c:pt idx="21">
                  <c:v>401.5789473684211</c:v>
                </c:pt>
                <c:pt idx="23">
                  <c:v>402.33157894736843</c:v>
                </c:pt>
                <c:pt idx="24">
                  <c:v>402.33157894736843</c:v>
                </c:pt>
                <c:pt idx="25">
                  <c:v>402.33157894736843</c:v>
                </c:pt>
                <c:pt idx="26">
                  <c:v>402.33157894736843</c:v>
                </c:pt>
                <c:pt idx="27">
                  <c:v>402.33157894736843</c:v>
                </c:pt>
                <c:pt idx="28">
                  <c:v>402.33157894736843</c:v>
                </c:pt>
                <c:pt idx="29">
                  <c:v>402.33157894736843</c:v>
                </c:pt>
                <c:pt idx="30">
                  <c:v>402.33157894736843</c:v>
                </c:pt>
                <c:pt idx="31">
                  <c:v>402.33157894736843</c:v>
                </c:pt>
                <c:pt idx="32">
                  <c:v>402.33157894736843</c:v>
                </c:pt>
                <c:pt idx="33">
                  <c:v>402.33157894736843</c:v>
                </c:pt>
                <c:pt idx="34">
                  <c:v>402.33157894736843</c:v>
                </c:pt>
                <c:pt idx="35">
                  <c:v>402.33157894736843</c:v>
                </c:pt>
                <c:pt idx="36">
                  <c:v>402.33157894736843</c:v>
                </c:pt>
                <c:pt idx="37">
                  <c:v>402.33157894736843</c:v>
                </c:pt>
                <c:pt idx="38">
                  <c:v>402.33157894736843</c:v>
                </c:pt>
                <c:pt idx="39">
                  <c:v>402.33157894736843</c:v>
                </c:pt>
                <c:pt idx="40">
                  <c:v>402.33157894736843</c:v>
                </c:pt>
                <c:pt idx="41">
                  <c:v>402.33157894736843</c:v>
                </c:pt>
                <c:pt idx="42">
                  <c:v>402.33157894736843</c:v>
                </c:pt>
                <c:pt idx="44">
                  <c:v>402.33157894736843</c:v>
                </c:pt>
                <c:pt idx="45">
                  <c:v>402.33157894736843</c:v>
                </c:pt>
                <c:pt idx="46">
                  <c:v>402.33157894736843</c:v>
                </c:pt>
                <c:pt idx="47">
                  <c:v>402.33157894736843</c:v>
                </c:pt>
                <c:pt idx="48">
                  <c:v>402.33157894736843</c:v>
                </c:pt>
                <c:pt idx="49">
                  <c:v>402.33157894736843</c:v>
                </c:pt>
                <c:pt idx="50">
                  <c:v>402.33157894736843</c:v>
                </c:pt>
                <c:pt idx="51">
                  <c:v>402.33157894736843</c:v>
                </c:pt>
                <c:pt idx="52">
                  <c:v>402.33157894736843</c:v>
                </c:pt>
                <c:pt idx="53">
                  <c:v>402.33157894736843</c:v>
                </c:pt>
                <c:pt idx="54">
                  <c:v>402.33157894736843</c:v>
                </c:pt>
                <c:pt idx="55">
                  <c:v>402.33157894736843</c:v>
                </c:pt>
                <c:pt idx="56">
                  <c:v>402.33157894736843</c:v>
                </c:pt>
                <c:pt idx="57">
                  <c:v>402.33157894736843</c:v>
                </c:pt>
                <c:pt idx="58">
                  <c:v>402.33157894736843</c:v>
                </c:pt>
                <c:pt idx="59">
                  <c:v>402.33157894736843</c:v>
                </c:pt>
                <c:pt idx="60">
                  <c:v>402.33157894736843</c:v>
                </c:pt>
                <c:pt idx="61">
                  <c:v>402.33157894736843</c:v>
                </c:pt>
                <c:pt idx="62">
                  <c:v>402.33157894736843</c:v>
                </c:pt>
                <c:pt idx="63">
                  <c:v>402.33157894736843</c:v>
                </c:pt>
                <c:pt idx="64">
                  <c:v>402.33157894736843</c:v>
                </c:pt>
                <c:pt idx="65">
                  <c:v>402.33157894736843</c:v>
                </c:pt>
                <c:pt idx="66">
                  <c:v>402.33157894736843</c:v>
                </c:pt>
                <c:pt idx="69">
                  <c:v>404.58947368421053</c:v>
                </c:pt>
                <c:pt idx="70">
                  <c:v>404.58947368421053</c:v>
                </c:pt>
                <c:pt idx="71">
                  <c:v>404.58947368421053</c:v>
                </c:pt>
                <c:pt idx="72">
                  <c:v>404.58947368421053</c:v>
                </c:pt>
                <c:pt idx="73">
                  <c:v>404.58947368421053</c:v>
                </c:pt>
                <c:pt idx="74">
                  <c:v>404.58947368421053</c:v>
                </c:pt>
                <c:pt idx="75">
                  <c:v>404.58947368421053</c:v>
                </c:pt>
                <c:pt idx="76">
                  <c:v>404.58947368421053</c:v>
                </c:pt>
                <c:pt idx="77">
                  <c:v>404.58947368421053</c:v>
                </c:pt>
                <c:pt idx="78">
                  <c:v>404.58947368421053</c:v>
                </c:pt>
                <c:pt idx="79">
                  <c:v>404.58947368421053</c:v>
                </c:pt>
                <c:pt idx="80">
                  <c:v>404.58947368421053</c:v>
                </c:pt>
                <c:pt idx="82">
                  <c:v>404.58947368421053</c:v>
                </c:pt>
                <c:pt idx="83">
                  <c:v>404.58947368421053</c:v>
                </c:pt>
                <c:pt idx="84">
                  <c:v>404.58947368421053</c:v>
                </c:pt>
                <c:pt idx="85">
                  <c:v>404.58947368421053</c:v>
                </c:pt>
                <c:pt idx="86">
                  <c:v>404.58947368421053</c:v>
                </c:pt>
                <c:pt idx="88">
                  <c:v>408.36190476190478</c:v>
                </c:pt>
                <c:pt idx="89">
                  <c:v>408.36190476190478</c:v>
                </c:pt>
                <c:pt idx="94" formatCode="General">
                  <c:v>409.1</c:v>
                </c:pt>
                <c:pt idx="95" formatCode="General">
                  <c:v>409.1</c:v>
                </c:pt>
                <c:pt idx="96" formatCode="General">
                  <c:v>409.1</c:v>
                </c:pt>
                <c:pt idx="97" formatCode="General">
                  <c:v>409.1</c:v>
                </c:pt>
                <c:pt idx="98" formatCode="General">
                  <c:v>409.1</c:v>
                </c:pt>
                <c:pt idx="99" formatCode="General">
                  <c:v>409.1</c:v>
                </c:pt>
                <c:pt idx="100" formatCode="General">
                  <c:v>409.1</c:v>
                </c:pt>
                <c:pt idx="101" formatCode="General">
                  <c:v>409.1</c:v>
                </c:pt>
                <c:pt idx="102" formatCode="General">
                  <c:v>409.1</c:v>
                </c:pt>
                <c:pt idx="103" formatCode="General">
                  <c:v>409.1</c:v>
                </c:pt>
                <c:pt idx="104" formatCode="General">
                  <c:v>409.1</c:v>
                </c:pt>
                <c:pt idx="105" formatCode="General">
                  <c:v>409.1</c:v>
                </c:pt>
                <c:pt idx="106" formatCode="General">
                  <c:v>409.1</c:v>
                </c:pt>
                <c:pt idx="107" formatCode="General">
                  <c:v>409.1</c:v>
                </c:pt>
                <c:pt idx="108" formatCode="General">
                  <c:v>409.1</c:v>
                </c:pt>
                <c:pt idx="109" formatCode="General">
                  <c:v>409.1</c:v>
                </c:pt>
                <c:pt idx="110" formatCode="General">
                  <c:v>409.1</c:v>
                </c:pt>
                <c:pt idx="111" formatCode="General">
                  <c:v>409.1</c:v>
                </c:pt>
                <c:pt idx="112" formatCode="General">
                  <c:v>409.1</c:v>
                </c:pt>
                <c:pt idx="113" formatCode="General">
                  <c:v>409.1</c:v>
                </c:pt>
                <c:pt idx="114" formatCode="General">
                  <c:v>409.1</c:v>
                </c:pt>
                <c:pt idx="115" formatCode="General">
                  <c:v>409.1</c:v>
                </c:pt>
                <c:pt idx="116" formatCode="General">
                  <c:v>409.1</c:v>
                </c:pt>
                <c:pt idx="117" formatCode="General">
                  <c:v>409.1</c:v>
                </c:pt>
                <c:pt idx="118" formatCode="General">
                  <c:v>409.1</c:v>
                </c:pt>
                <c:pt idx="119">
                  <c:v>409.1</c:v>
                </c:pt>
                <c:pt idx="121" formatCode="General">
                  <c:v>409.1</c:v>
                </c:pt>
                <c:pt idx="124" formatCode="General">
                  <c:v>409.1</c:v>
                </c:pt>
                <c:pt idx="126" formatCode="General">
                  <c:v>409.1</c:v>
                </c:pt>
                <c:pt idx="128" formatCode="General">
                  <c:v>409.1</c:v>
                </c:pt>
                <c:pt idx="130" formatCode="General">
                  <c:v>409.1</c:v>
                </c:pt>
              </c:numCache>
            </c:numRef>
          </c:xVal>
          <c:yVal>
            <c:numRef>
              <c:f>'All data'!$AE$3:$AE$142</c:f>
              <c:numCache>
                <c:formatCode>0</c:formatCode>
                <c:ptCount val="140"/>
                <c:pt idx="1">
                  <c:v>0</c:v>
                </c:pt>
                <c:pt idx="5">
                  <c:v>1864.4629239313799</c:v>
                </c:pt>
                <c:pt idx="9" formatCode="#,##0">
                  <c:v>0</c:v>
                </c:pt>
                <c:pt idx="12" formatCode="#,##0">
                  <c:v>0</c:v>
                </c:pt>
                <c:pt idx="18">
                  <c:v>0</c:v>
                </c:pt>
                <c:pt idx="21">
                  <c:v>0</c:v>
                </c:pt>
                <c:pt idx="42">
                  <c:v>0</c:v>
                </c:pt>
                <c:pt idx="66">
                  <c:v>2205.5573853238402</c:v>
                </c:pt>
                <c:pt idx="80">
                  <c:v>592.11393800810094</c:v>
                </c:pt>
                <c:pt idx="86">
                  <c:v>2442.3298724978199</c:v>
                </c:pt>
                <c:pt idx="89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4243.4616005729704</c:v>
                </c:pt>
                <c:pt idx="126">
                  <c:v>1873.62699811734</c:v>
                </c:pt>
                <c:pt idx="128">
                  <c:v>2820.45924410727</c:v>
                </c:pt>
                <c:pt idx="130">
                  <c:v>1314.0725503824301</c:v>
                </c:pt>
                <c:pt idx="135">
                  <c:v>408.93636401701002</c:v>
                </c:pt>
                <c:pt idx="136">
                  <c:v>548.57154648040103</c:v>
                </c:pt>
                <c:pt idx="138">
                  <c:v>315.47919104715902</c:v>
                </c:pt>
                <c:pt idx="139">
                  <c:v>323.218842160306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00F-C34E-9E36-329851D8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4292512"/>
        <c:axId val="1554294160"/>
      </c:scatterChart>
      <c:valAx>
        <c:axId val="1554292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a-DK" sz="1400">
                    <a:latin typeface="Arial" panose="020B0604020202020204" pitchFamily="34" charset="0"/>
                    <a:cs typeface="Arial" panose="020B0604020202020204" pitchFamily="34" charset="0"/>
                  </a:rPr>
                  <a:t>Age (Ma)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1554294160"/>
        <c:crossesAt val="-40"/>
        <c:crossBetween val="midCat"/>
      </c:valAx>
      <c:valAx>
        <c:axId val="1554294160"/>
        <c:scaling>
          <c:orientation val="minMax"/>
          <c:max val="6000"/>
          <c:min val="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a-DK" sz="1400">
                    <a:latin typeface="Arial" panose="020B0604020202020204" pitchFamily="34" charset="0"/>
                    <a:cs typeface="Arial" panose="020B0604020202020204" pitchFamily="34" charset="0"/>
                  </a:rPr>
                  <a:t>pCO</a:t>
                </a:r>
                <a:r>
                  <a:rPr lang="da-DK" sz="1400" baseline="-25000">
                    <a:latin typeface="Arial" panose="020B0604020202020204" pitchFamily="34" charset="0"/>
                    <a:cs typeface="Arial" panose="020B0604020202020204" pitchFamily="34" charset="0"/>
                  </a:rPr>
                  <a:t>2</a:t>
                </a:r>
                <a:r>
                  <a:rPr lang="da-DK" sz="1400">
                    <a:latin typeface="Arial" panose="020B0604020202020204" pitchFamily="34" charset="0"/>
                    <a:cs typeface="Arial" panose="020B0604020202020204" pitchFamily="34" charset="0"/>
                  </a:rPr>
                  <a:t> (ppmv)</a:t>
                </a:r>
              </a:p>
            </c:rich>
          </c:tx>
          <c:layout>
            <c:manualLayout>
              <c:xMode val="edge"/>
              <c:yMode val="edge"/>
              <c:x val="6.0092449922958041E-3"/>
              <c:y val="0.4316532917410883"/>
            </c:manualLayout>
          </c:layout>
          <c:overlay val="0"/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1554292512"/>
        <c:crossesAt val="415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46559819467866"/>
          <c:y val="5.9249201277955271E-2"/>
          <c:w val="0.76420804872426384"/>
          <c:h val="0.82317220281239678"/>
        </c:manualLayout>
      </c:layout>
      <c:scatterChart>
        <c:scatterStyle val="lineMarker"/>
        <c:varyColors val="0"/>
        <c:ser>
          <c:idx val="1"/>
          <c:order val="0"/>
          <c:tx>
            <c:v>Lycophytes</c:v>
          </c:tx>
          <c:spPr>
            <a:ln w="2540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'All data'!$I$3:$I$121</c:f>
              <c:numCache>
                <c:formatCode>0.00</c:formatCode>
                <c:ptCount val="119"/>
                <c:pt idx="0">
                  <c:v>380.46388888888885</c:v>
                </c:pt>
                <c:pt idx="1">
                  <c:v>380.46388888888885</c:v>
                </c:pt>
                <c:pt idx="3">
                  <c:v>382.4083333333333</c:v>
                </c:pt>
                <c:pt idx="4">
                  <c:v>382.4083333333333</c:v>
                </c:pt>
                <c:pt idx="5">
                  <c:v>382.4083333333333</c:v>
                </c:pt>
                <c:pt idx="7">
                  <c:v>387.85384615384612</c:v>
                </c:pt>
                <c:pt idx="8">
                  <c:v>387.85384615384612</c:v>
                </c:pt>
                <c:pt idx="9">
                  <c:v>387.85384615384612</c:v>
                </c:pt>
                <c:pt idx="11">
                  <c:v>387.85384615384612</c:v>
                </c:pt>
                <c:pt idx="12">
                  <c:v>387.85384615384612</c:v>
                </c:pt>
                <c:pt idx="14">
                  <c:v>394.0526315789474</c:v>
                </c:pt>
                <c:pt idx="15">
                  <c:v>394.0526315789474</c:v>
                </c:pt>
                <c:pt idx="16">
                  <c:v>394.0526315789474</c:v>
                </c:pt>
                <c:pt idx="17">
                  <c:v>394.0526315789474</c:v>
                </c:pt>
                <c:pt idx="18">
                  <c:v>394.0526315789474</c:v>
                </c:pt>
                <c:pt idx="20">
                  <c:v>401.5789473684211</c:v>
                </c:pt>
                <c:pt idx="21">
                  <c:v>401.5789473684211</c:v>
                </c:pt>
                <c:pt idx="23">
                  <c:v>402.33157894736843</c:v>
                </c:pt>
                <c:pt idx="24">
                  <c:v>402.33157894736843</c:v>
                </c:pt>
                <c:pt idx="25">
                  <c:v>402.33157894736843</c:v>
                </c:pt>
                <c:pt idx="26">
                  <c:v>402.33157894736843</c:v>
                </c:pt>
                <c:pt idx="27">
                  <c:v>402.33157894736843</c:v>
                </c:pt>
                <c:pt idx="28">
                  <c:v>402.33157894736843</c:v>
                </c:pt>
                <c:pt idx="29">
                  <c:v>402.33157894736843</c:v>
                </c:pt>
                <c:pt idx="30">
                  <c:v>402.33157894736843</c:v>
                </c:pt>
                <c:pt idx="31">
                  <c:v>402.33157894736843</c:v>
                </c:pt>
                <c:pt idx="32">
                  <c:v>402.33157894736843</c:v>
                </c:pt>
                <c:pt idx="33">
                  <c:v>402.33157894736843</c:v>
                </c:pt>
                <c:pt idx="34">
                  <c:v>402.33157894736843</c:v>
                </c:pt>
                <c:pt idx="35">
                  <c:v>402.33157894736843</c:v>
                </c:pt>
                <c:pt idx="36">
                  <c:v>402.33157894736843</c:v>
                </c:pt>
                <c:pt idx="37">
                  <c:v>402.33157894736843</c:v>
                </c:pt>
                <c:pt idx="38">
                  <c:v>402.33157894736843</c:v>
                </c:pt>
                <c:pt idx="39">
                  <c:v>402.33157894736843</c:v>
                </c:pt>
                <c:pt idx="40">
                  <c:v>402.33157894736843</c:v>
                </c:pt>
                <c:pt idx="41">
                  <c:v>402.33157894736843</c:v>
                </c:pt>
                <c:pt idx="42">
                  <c:v>402.33157894736843</c:v>
                </c:pt>
                <c:pt idx="44">
                  <c:v>402.33157894736843</c:v>
                </c:pt>
                <c:pt idx="45">
                  <c:v>402.33157894736843</c:v>
                </c:pt>
                <c:pt idx="46">
                  <c:v>402.33157894736843</c:v>
                </c:pt>
                <c:pt idx="47">
                  <c:v>402.33157894736843</c:v>
                </c:pt>
                <c:pt idx="48">
                  <c:v>402.33157894736843</c:v>
                </c:pt>
                <c:pt idx="49">
                  <c:v>402.33157894736843</c:v>
                </c:pt>
                <c:pt idx="50">
                  <c:v>402.33157894736843</c:v>
                </c:pt>
                <c:pt idx="51">
                  <c:v>402.33157894736843</c:v>
                </c:pt>
                <c:pt idx="52">
                  <c:v>402.33157894736843</c:v>
                </c:pt>
                <c:pt idx="53">
                  <c:v>402.33157894736843</c:v>
                </c:pt>
                <c:pt idx="54">
                  <c:v>402.33157894736843</c:v>
                </c:pt>
                <c:pt idx="55">
                  <c:v>402.33157894736843</c:v>
                </c:pt>
                <c:pt idx="56">
                  <c:v>402.33157894736843</c:v>
                </c:pt>
                <c:pt idx="57">
                  <c:v>402.33157894736843</c:v>
                </c:pt>
                <c:pt idx="58">
                  <c:v>402.33157894736843</c:v>
                </c:pt>
                <c:pt idx="59">
                  <c:v>402.33157894736843</c:v>
                </c:pt>
                <c:pt idx="60">
                  <c:v>402.33157894736843</c:v>
                </c:pt>
                <c:pt idx="61">
                  <c:v>402.33157894736843</c:v>
                </c:pt>
                <c:pt idx="62">
                  <c:v>402.33157894736843</c:v>
                </c:pt>
                <c:pt idx="63">
                  <c:v>402.33157894736843</c:v>
                </c:pt>
                <c:pt idx="64">
                  <c:v>402.33157894736843</c:v>
                </c:pt>
                <c:pt idx="65">
                  <c:v>402.33157894736843</c:v>
                </c:pt>
                <c:pt idx="66">
                  <c:v>402.33157894736843</c:v>
                </c:pt>
                <c:pt idx="69">
                  <c:v>404.58947368421053</c:v>
                </c:pt>
                <c:pt idx="70">
                  <c:v>404.58947368421053</c:v>
                </c:pt>
                <c:pt idx="71">
                  <c:v>404.58947368421053</c:v>
                </c:pt>
                <c:pt idx="72">
                  <c:v>404.58947368421053</c:v>
                </c:pt>
                <c:pt idx="73">
                  <c:v>404.58947368421053</c:v>
                </c:pt>
                <c:pt idx="74">
                  <c:v>404.58947368421053</c:v>
                </c:pt>
                <c:pt idx="75">
                  <c:v>404.58947368421053</c:v>
                </c:pt>
                <c:pt idx="76">
                  <c:v>404.58947368421053</c:v>
                </c:pt>
                <c:pt idx="77">
                  <c:v>404.58947368421053</c:v>
                </c:pt>
                <c:pt idx="78">
                  <c:v>404.58947368421053</c:v>
                </c:pt>
                <c:pt idx="79">
                  <c:v>404.58947368421053</c:v>
                </c:pt>
                <c:pt idx="80">
                  <c:v>404.58947368421053</c:v>
                </c:pt>
                <c:pt idx="82">
                  <c:v>404.58947368421053</c:v>
                </c:pt>
                <c:pt idx="83">
                  <c:v>404.58947368421053</c:v>
                </c:pt>
                <c:pt idx="84">
                  <c:v>404.58947368421053</c:v>
                </c:pt>
                <c:pt idx="85">
                  <c:v>404.58947368421053</c:v>
                </c:pt>
                <c:pt idx="86">
                  <c:v>404.58947368421053</c:v>
                </c:pt>
                <c:pt idx="88">
                  <c:v>408.36190476190478</c:v>
                </c:pt>
                <c:pt idx="89">
                  <c:v>408.36190476190478</c:v>
                </c:pt>
                <c:pt idx="94" formatCode="General">
                  <c:v>409.1</c:v>
                </c:pt>
                <c:pt idx="95" formatCode="General">
                  <c:v>409.1</c:v>
                </c:pt>
                <c:pt idx="96" formatCode="General">
                  <c:v>409.1</c:v>
                </c:pt>
                <c:pt idx="97" formatCode="General">
                  <c:v>409.1</c:v>
                </c:pt>
                <c:pt idx="98" formatCode="General">
                  <c:v>409.1</c:v>
                </c:pt>
                <c:pt idx="99" formatCode="General">
                  <c:v>409.1</c:v>
                </c:pt>
                <c:pt idx="100" formatCode="General">
                  <c:v>409.1</c:v>
                </c:pt>
                <c:pt idx="101" formatCode="General">
                  <c:v>409.1</c:v>
                </c:pt>
                <c:pt idx="102" formatCode="General">
                  <c:v>409.1</c:v>
                </c:pt>
                <c:pt idx="103" formatCode="General">
                  <c:v>409.1</c:v>
                </c:pt>
                <c:pt idx="104" formatCode="General">
                  <c:v>409.1</c:v>
                </c:pt>
                <c:pt idx="105" formatCode="General">
                  <c:v>409.1</c:v>
                </c:pt>
                <c:pt idx="106" formatCode="General">
                  <c:v>409.1</c:v>
                </c:pt>
                <c:pt idx="107" formatCode="General">
                  <c:v>409.1</c:v>
                </c:pt>
                <c:pt idx="108" formatCode="General">
                  <c:v>409.1</c:v>
                </c:pt>
                <c:pt idx="109" formatCode="General">
                  <c:v>409.1</c:v>
                </c:pt>
                <c:pt idx="110" formatCode="General">
                  <c:v>409.1</c:v>
                </c:pt>
                <c:pt idx="111" formatCode="General">
                  <c:v>409.1</c:v>
                </c:pt>
                <c:pt idx="112" formatCode="General">
                  <c:v>409.1</c:v>
                </c:pt>
                <c:pt idx="113" formatCode="General">
                  <c:v>409.1</c:v>
                </c:pt>
                <c:pt idx="114" formatCode="General">
                  <c:v>409.1</c:v>
                </c:pt>
                <c:pt idx="115" formatCode="General">
                  <c:v>409.1</c:v>
                </c:pt>
                <c:pt idx="116" formatCode="General">
                  <c:v>409.1</c:v>
                </c:pt>
                <c:pt idx="117" formatCode="General">
                  <c:v>409.1</c:v>
                </c:pt>
                <c:pt idx="118" formatCode="General">
                  <c:v>409.1</c:v>
                </c:pt>
              </c:numCache>
            </c:numRef>
          </c:xVal>
          <c:yVal>
            <c:numRef>
              <c:f>'All data'!$S$3:$S$121</c:f>
              <c:numCache>
                <c:formatCode>0.00</c:formatCode>
                <c:ptCount val="119"/>
                <c:pt idx="1">
                  <c:v>18.396033705311233</c:v>
                </c:pt>
                <c:pt idx="5">
                  <c:v>17.761340422911079</c:v>
                </c:pt>
                <c:pt idx="9">
                  <c:v>19.016375683738911</c:v>
                </c:pt>
                <c:pt idx="12">
                  <c:v>17.42600996438264</c:v>
                </c:pt>
                <c:pt idx="18">
                  <c:v>16.595370408155681</c:v>
                </c:pt>
                <c:pt idx="21">
                  <c:v>17.263612349337265</c:v>
                </c:pt>
                <c:pt idx="42">
                  <c:v>18.512452845787493</c:v>
                </c:pt>
                <c:pt idx="66">
                  <c:v>19.011374280888489</c:v>
                </c:pt>
                <c:pt idx="80">
                  <c:v>17.815359512302269</c:v>
                </c:pt>
                <c:pt idx="86">
                  <c:v>19.568129553912861</c:v>
                </c:pt>
                <c:pt idx="89">
                  <c:v>19.620348649698215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E8-6F4F-A5FB-5B259E342376}"/>
            </c:ext>
          </c:extLst>
        </c:ser>
        <c:ser>
          <c:idx val="0"/>
          <c:order val="1"/>
          <c:tx>
            <c:v>All plants</c:v>
          </c:tx>
          <c:spPr>
            <a:ln w="19050">
              <a:noFill/>
            </a:ln>
          </c:spPr>
          <c:marker>
            <c:symbol val="squar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'Wan2018 d13C'!$K$2:$K$310</c:f>
              <c:numCache>
                <c:formatCode>0.00</c:formatCode>
                <c:ptCount val="309"/>
                <c:pt idx="0">
                  <c:v>349.06978417266185</c:v>
                </c:pt>
                <c:pt idx="1">
                  <c:v>349.06978417266185</c:v>
                </c:pt>
                <c:pt idx="2">
                  <c:v>349.06978417266185</c:v>
                </c:pt>
                <c:pt idx="3">
                  <c:v>349.06978417266185</c:v>
                </c:pt>
                <c:pt idx="4">
                  <c:v>349.06978417266185</c:v>
                </c:pt>
                <c:pt idx="5">
                  <c:v>349.06978417266185</c:v>
                </c:pt>
                <c:pt idx="6">
                  <c:v>349.06978417266185</c:v>
                </c:pt>
                <c:pt idx="7">
                  <c:v>349.06978417266185</c:v>
                </c:pt>
                <c:pt idx="8">
                  <c:v>349.06978417266185</c:v>
                </c:pt>
                <c:pt idx="9">
                  <c:v>349.06978417266185</c:v>
                </c:pt>
                <c:pt idx="10">
                  <c:v>349.06978417266185</c:v>
                </c:pt>
                <c:pt idx="11">
                  <c:v>349.06978417266185</c:v>
                </c:pt>
                <c:pt idx="12">
                  <c:v>349.06978417266185</c:v>
                </c:pt>
                <c:pt idx="13">
                  <c:v>357.84676258992806</c:v>
                </c:pt>
                <c:pt idx="14">
                  <c:v>357.84676258992806</c:v>
                </c:pt>
                <c:pt idx="15">
                  <c:v>357.84676258992806</c:v>
                </c:pt>
                <c:pt idx="16">
                  <c:v>362.20326797385621</c:v>
                </c:pt>
                <c:pt idx="17">
                  <c:v>362.20326797385621</c:v>
                </c:pt>
                <c:pt idx="18">
                  <c:v>362.20326797385621</c:v>
                </c:pt>
                <c:pt idx="19">
                  <c:v>362.20326797385621</c:v>
                </c:pt>
                <c:pt idx="20">
                  <c:v>362.20326797385621</c:v>
                </c:pt>
                <c:pt idx="21">
                  <c:v>362.20326797385621</c:v>
                </c:pt>
                <c:pt idx="22">
                  <c:v>362.20326797385621</c:v>
                </c:pt>
                <c:pt idx="23">
                  <c:v>362.20326797385621</c:v>
                </c:pt>
                <c:pt idx="24">
                  <c:v>362.20326797385621</c:v>
                </c:pt>
                <c:pt idx="25">
                  <c:v>362.20326797385621</c:v>
                </c:pt>
                <c:pt idx="26">
                  <c:v>362.20326797385621</c:v>
                </c:pt>
                <c:pt idx="27">
                  <c:v>362.20326797385621</c:v>
                </c:pt>
                <c:pt idx="28">
                  <c:v>362.20326797385621</c:v>
                </c:pt>
                <c:pt idx="29">
                  <c:v>362.20326797385621</c:v>
                </c:pt>
                <c:pt idx="30">
                  <c:v>362.20326797385621</c:v>
                </c:pt>
                <c:pt idx="31">
                  <c:v>362.20326797385621</c:v>
                </c:pt>
                <c:pt idx="32">
                  <c:v>362.20326797385621</c:v>
                </c:pt>
                <c:pt idx="33">
                  <c:v>362.20326797385621</c:v>
                </c:pt>
                <c:pt idx="34">
                  <c:v>362.20326797385621</c:v>
                </c:pt>
                <c:pt idx="35">
                  <c:v>362.20326797385621</c:v>
                </c:pt>
                <c:pt idx="36">
                  <c:v>362.20326797385621</c:v>
                </c:pt>
                <c:pt idx="37">
                  <c:v>362.20326797385621</c:v>
                </c:pt>
                <c:pt idx="38">
                  <c:v>362.20326797385621</c:v>
                </c:pt>
                <c:pt idx="39">
                  <c:v>362.20326797385621</c:v>
                </c:pt>
                <c:pt idx="40">
                  <c:v>362.20326797385621</c:v>
                </c:pt>
                <c:pt idx="41">
                  <c:v>362.20326797385621</c:v>
                </c:pt>
                <c:pt idx="42">
                  <c:v>362.20326797385621</c:v>
                </c:pt>
                <c:pt idx="43">
                  <c:v>362.20326797385621</c:v>
                </c:pt>
                <c:pt idx="44">
                  <c:v>362.20326797385621</c:v>
                </c:pt>
                <c:pt idx="45">
                  <c:v>362.20326797385621</c:v>
                </c:pt>
                <c:pt idx="46">
                  <c:v>362.20326797385621</c:v>
                </c:pt>
                <c:pt idx="47">
                  <c:v>362.20326797385621</c:v>
                </c:pt>
                <c:pt idx="48">
                  <c:v>364.81111111111107</c:v>
                </c:pt>
                <c:pt idx="49">
                  <c:v>364.81111111111107</c:v>
                </c:pt>
                <c:pt idx="50">
                  <c:v>364.81111111111107</c:v>
                </c:pt>
                <c:pt idx="51">
                  <c:v>364.81111111111107</c:v>
                </c:pt>
                <c:pt idx="52">
                  <c:v>364.81111111111107</c:v>
                </c:pt>
                <c:pt idx="53">
                  <c:v>364.81111111111107</c:v>
                </c:pt>
                <c:pt idx="54">
                  <c:v>364.81111111111107</c:v>
                </c:pt>
                <c:pt idx="55">
                  <c:v>364.81111111111107</c:v>
                </c:pt>
                <c:pt idx="56">
                  <c:v>364.81111111111107</c:v>
                </c:pt>
                <c:pt idx="57">
                  <c:v>364.81111111111107</c:v>
                </c:pt>
                <c:pt idx="58">
                  <c:v>364.81111111111107</c:v>
                </c:pt>
                <c:pt idx="59">
                  <c:v>364.81111111111107</c:v>
                </c:pt>
                <c:pt idx="60">
                  <c:v>364.81111111111107</c:v>
                </c:pt>
                <c:pt idx="61">
                  <c:v>364.81111111111107</c:v>
                </c:pt>
                <c:pt idx="62">
                  <c:v>364.81111111111107</c:v>
                </c:pt>
                <c:pt idx="63">
                  <c:v>364.81111111111107</c:v>
                </c:pt>
                <c:pt idx="64">
                  <c:v>364.81111111111107</c:v>
                </c:pt>
                <c:pt idx="65">
                  <c:v>364.81111111111107</c:v>
                </c:pt>
                <c:pt idx="66">
                  <c:v>364.81111111111107</c:v>
                </c:pt>
                <c:pt idx="67">
                  <c:v>364.81111111111107</c:v>
                </c:pt>
                <c:pt idx="68">
                  <c:v>364.81111111111107</c:v>
                </c:pt>
                <c:pt idx="69">
                  <c:v>364.81111111111107</c:v>
                </c:pt>
                <c:pt idx="70">
                  <c:v>364.81111111111107</c:v>
                </c:pt>
                <c:pt idx="71">
                  <c:v>364.81111111111107</c:v>
                </c:pt>
                <c:pt idx="72">
                  <c:v>364.81111111111107</c:v>
                </c:pt>
                <c:pt idx="73">
                  <c:v>364.81111111111107</c:v>
                </c:pt>
                <c:pt idx="74">
                  <c:v>364.81111111111107</c:v>
                </c:pt>
                <c:pt idx="75">
                  <c:v>364.81111111111107</c:v>
                </c:pt>
                <c:pt idx="76">
                  <c:v>364.81111111111107</c:v>
                </c:pt>
                <c:pt idx="77">
                  <c:v>364.81111111111107</c:v>
                </c:pt>
                <c:pt idx="78">
                  <c:v>364.81111111111107</c:v>
                </c:pt>
                <c:pt idx="79">
                  <c:v>364.81111111111107</c:v>
                </c:pt>
                <c:pt idx="80">
                  <c:v>364.81111111111107</c:v>
                </c:pt>
                <c:pt idx="81">
                  <c:v>364.81111111111107</c:v>
                </c:pt>
                <c:pt idx="82">
                  <c:v>364.81111111111107</c:v>
                </c:pt>
                <c:pt idx="83">
                  <c:v>372.68611111111107</c:v>
                </c:pt>
                <c:pt idx="84">
                  <c:v>372.68611111111107</c:v>
                </c:pt>
                <c:pt idx="85">
                  <c:v>372.68611111111107</c:v>
                </c:pt>
                <c:pt idx="86">
                  <c:v>372.68611111111107</c:v>
                </c:pt>
                <c:pt idx="87">
                  <c:v>372.68611111111107</c:v>
                </c:pt>
                <c:pt idx="88">
                  <c:v>372.68611111111107</c:v>
                </c:pt>
                <c:pt idx="89">
                  <c:v>372.68611111111107</c:v>
                </c:pt>
                <c:pt idx="90">
                  <c:v>372.68611111111107</c:v>
                </c:pt>
                <c:pt idx="91">
                  <c:v>372.68611111111107</c:v>
                </c:pt>
                <c:pt idx="92">
                  <c:v>376.57499999999999</c:v>
                </c:pt>
                <c:pt idx="93">
                  <c:v>378.51944444444445</c:v>
                </c:pt>
                <c:pt idx="94">
                  <c:v>378.51944444444445</c:v>
                </c:pt>
                <c:pt idx="95">
                  <c:v>378.51944444444445</c:v>
                </c:pt>
                <c:pt idx="96">
                  <c:v>378.51944444444445</c:v>
                </c:pt>
                <c:pt idx="97">
                  <c:v>379.49166666666667</c:v>
                </c:pt>
                <c:pt idx="98">
                  <c:v>379.49166666666667</c:v>
                </c:pt>
                <c:pt idx="99">
                  <c:v>379.49166666666667</c:v>
                </c:pt>
                <c:pt idx="100">
                  <c:v>379.49166666666667</c:v>
                </c:pt>
                <c:pt idx="101">
                  <c:v>379.49166666666667</c:v>
                </c:pt>
                <c:pt idx="102">
                  <c:v>379.49166666666667</c:v>
                </c:pt>
                <c:pt idx="103">
                  <c:v>379.49166666666667</c:v>
                </c:pt>
                <c:pt idx="104">
                  <c:v>379.49166666666667</c:v>
                </c:pt>
                <c:pt idx="105">
                  <c:v>379.49166666666667</c:v>
                </c:pt>
                <c:pt idx="106">
                  <c:v>379.49166666666667</c:v>
                </c:pt>
                <c:pt idx="107">
                  <c:v>379.49166666666667</c:v>
                </c:pt>
                <c:pt idx="108">
                  <c:v>379.49166666666667</c:v>
                </c:pt>
                <c:pt idx="109">
                  <c:v>379.49166666666667</c:v>
                </c:pt>
                <c:pt idx="110">
                  <c:v>379.49166666666667</c:v>
                </c:pt>
                <c:pt idx="111">
                  <c:v>379.49166666666667</c:v>
                </c:pt>
                <c:pt idx="112">
                  <c:v>379.49166666666667</c:v>
                </c:pt>
                <c:pt idx="113">
                  <c:v>379.49166666666667</c:v>
                </c:pt>
                <c:pt idx="114">
                  <c:v>379.49166666666667</c:v>
                </c:pt>
                <c:pt idx="115">
                  <c:v>380.46388888888885</c:v>
                </c:pt>
                <c:pt idx="116">
                  <c:v>380.46388888888885</c:v>
                </c:pt>
                <c:pt idx="117">
                  <c:v>380.46388888888885</c:v>
                </c:pt>
                <c:pt idx="118">
                  <c:v>380.46388888888885</c:v>
                </c:pt>
                <c:pt idx="119">
                  <c:v>380.46388888888885</c:v>
                </c:pt>
                <c:pt idx="120">
                  <c:v>380.46388888888885</c:v>
                </c:pt>
                <c:pt idx="121">
                  <c:v>380.46388888888885</c:v>
                </c:pt>
                <c:pt idx="122">
                  <c:v>380.46388888888885</c:v>
                </c:pt>
                <c:pt idx="123">
                  <c:v>380.46388888888885</c:v>
                </c:pt>
                <c:pt idx="124">
                  <c:v>380.46388888888885</c:v>
                </c:pt>
                <c:pt idx="125">
                  <c:v>380.46388888888885</c:v>
                </c:pt>
                <c:pt idx="126">
                  <c:v>380.46388888888885</c:v>
                </c:pt>
                <c:pt idx="127">
                  <c:v>380.46388888888885</c:v>
                </c:pt>
                <c:pt idx="128">
                  <c:v>380.46388888888885</c:v>
                </c:pt>
                <c:pt idx="129">
                  <c:v>380.46388888888885</c:v>
                </c:pt>
                <c:pt idx="130">
                  <c:v>380.46388888888885</c:v>
                </c:pt>
                <c:pt idx="131">
                  <c:v>380.46388888888885</c:v>
                </c:pt>
                <c:pt idx="132">
                  <c:v>380.46388888888885</c:v>
                </c:pt>
                <c:pt idx="133">
                  <c:v>380.46388888888885</c:v>
                </c:pt>
                <c:pt idx="134">
                  <c:v>380.46388888888885</c:v>
                </c:pt>
                <c:pt idx="135">
                  <c:v>380.46388888888885</c:v>
                </c:pt>
                <c:pt idx="136">
                  <c:v>380.46388888888885</c:v>
                </c:pt>
                <c:pt idx="137">
                  <c:v>380.46388888888885</c:v>
                </c:pt>
                <c:pt idx="138">
                  <c:v>380.46388888888885</c:v>
                </c:pt>
                <c:pt idx="139">
                  <c:v>380.46388888888885</c:v>
                </c:pt>
                <c:pt idx="140">
                  <c:v>380.46388888888885</c:v>
                </c:pt>
                <c:pt idx="141">
                  <c:v>380.46388888888885</c:v>
                </c:pt>
                <c:pt idx="142">
                  <c:v>380.46388888888885</c:v>
                </c:pt>
                <c:pt idx="143">
                  <c:v>380.46388888888885</c:v>
                </c:pt>
                <c:pt idx="144">
                  <c:v>380.46388888888885</c:v>
                </c:pt>
                <c:pt idx="145">
                  <c:v>380.46388888888885</c:v>
                </c:pt>
                <c:pt idx="146">
                  <c:v>380.46388888888885</c:v>
                </c:pt>
                <c:pt idx="147">
                  <c:v>380.46388888888885</c:v>
                </c:pt>
                <c:pt idx="148">
                  <c:v>380.46388888888885</c:v>
                </c:pt>
                <c:pt idx="149">
                  <c:v>380.46388888888885</c:v>
                </c:pt>
                <c:pt idx="150">
                  <c:v>380.46388888888885</c:v>
                </c:pt>
                <c:pt idx="151">
                  <c:v>380.46388888888885</c:v>
                </c:pt>
                <c:pt idx="152">
                  <c:v>380.46388888888885</c:v>
                </c:pt>
                <c:pt idx="153">
                  <c:v>380.46388888888885</c:v>
                </c:pt>
                <c:pt idx="154">
                  <c:v>380.46388888888885</c:v>
                </c:pt>
                <c:pt idx="155">
                  <c:v>380.46388888888885</c:v>
                </c:pt>
                <c:pt idx="156">
                  <c:v>380.46388888888885</c:v>
                </c:pt>
                <c:pt idx="157">
                  <c:v>381.43611111111107</c:v>
                </c:pt>
                <c:pt idx="158">
                  <c:v>381.43611111111107</c:v>
                </c:pt>
                <c:pt idx="159">
                  <c:v>381.43611111111107</c:v>
                </c:pt>
                <c:pt idx="160">
                  <c:v>381.43611111111107</c:v>
                </c:pt>
                <c:pt idx="161">
                  <c:v>381.43611111111107</c:v>
                </c:pt>
                <c:pt idx="162">
                  <c:v>381.43611111111107</c:v>
                </c:pt>
                <c:pt idx="163">
                  <c:v>381.43611111111107</c:v>
                </c:pt>
                <c:pt idx="164">
                  <c:v>381.43611111111107</c:v>
                </c:pt>
                <c:pt idx="165">
                  <c:v>381.43611111111107</c:v>
                </c:pt>
                <c:pt idx="166">
                  <c:v>381.43611111111107</c:v>
                </c:pt>
                <c:pt idx="167">
                  <c:v>381.43611111111107</c:v>
                </c:pt>
                <c:pt idx="168">
                  <c:v>382.4083333333333</c:v>
                </c:pt>
                <c:pt idx="169">
                  <c:v>382.4083333333333</c:v>
                </c:pt>
                <c:pt idx="170">
                  <c:v>382.4083333333333</c:v>
                </c:pt>
                <c:pt idx="171">
                  <c:v>383.23846153846154</c:v>
                </c:pt>
                <c:pt idx="172">
                  <c:v>383.23846153846154</c:v>
                </c:pt>
                <c:pt idx="173">
                  <c:v>384.77692307692308</c:v>
                </c:pt>
                <c:pt idx="174">
                  <c:v>385.5461538461538</c:v>
                </c:pt>
                <c:pt idx="175">
                  <c:v>385.5461538461538</c:v>
                </c:pt>
                <c:pt idx="176">
                  <c:v>385.5461538461538</c:v>
                </c:pt>
                <c:pt idx="177">
                  <c:v>385.5461538461538</c:v>
                </c:pt>
                <c:pt idx="178">
                  <c:v>385.5461538461538</c:v>
                </c:pt>
                <c:pt idx="179">
                  <c:v>385.5461538461538</c:v>
                </c:pt>
                <c:pt idx="180">
                  <c:v>385.5461538461538</c:v>
                </c:pt>
                <c:pt idx="181">
                  <c:v>385.5461538461538</c:v>
                </c:pt>
                <c:pt idx="182">
                  <c:v>385.5461538461538</c:v>
                </c:pt>
                <c:pt idx="183">
                  <c:v>385.5461538461538</c:v>
                </c:pt>
                <c:pt idx="184">
                  <c:v>385.5461538461538</c:v>
                </c:pt>
                <c:pt idx="185">
                  <c:v>385.5461538461538</c:v>
                </c:pt>
                <c:pt idx="186">
                  <c:v>385.5461538461538</c:v>
                </c:pt>
                <c:pt idx="187">
                  <c:v>387.85384615384612</c:v>
                </c:pt>
                <c:pt idx="188">
                  <c:v>387.85384615384612</c:v>
                </c:pt>
                <c:pt idx="189">
                  <c:v>387.85384615384612</c:v>
                </c:pt>
                <c:pt idx="190">
                  <c:v>387.89649122807015</c:v>
                </c:pt>
                <c:pt idx="191">
                  <c:v>387.89649122807015</c:v>
                </c:pt>
                <c:pt idx="192">
                  <c:v>387.89649122807015</c:v>
                </c:pt>
                <c:pt idx="193">
                  <c:v>394.0526315789474</c:v>
                </c:pt>
                <c:pt idx="194">
                  <c:v>394.0526315789474</c:v>
                </c:pt>
                <c:pt idx="195">
                  <c:v>394.0526315789474</c:v>
                </c:pt>
                <c:pt idx="196">
                  <c:v>394.0526315789474</c:v>
                </c:pt>
                <c:pt idx="197">
                  <c:v>394.0526315789474</c:v>
                </c:pt>
                <c:pt idx="198">
                  <c:v>394.0526315789474</c:v>
                </c:pt>
                <c:pt idx="199">
                  <c:v>394.0526315789474</c:v>
                </c:pt>
                <c:pt idx="200">
                  <c:v>397.06315789473683</c:v>
                </c:pt>
                <c:pt idx="201">
                  <c:v>397.06315789473683</c:v>
                </c:pt>
                <c:pt idx="202">
                  <c:v>400.07368421052632</c:v>
                </c:pt>
                <c:pt idx="203">
                  <c:v>401.5789473684211</c:v>
                </c:pt>
                <c:pt idx="204">
                  <c:v>402.33157894736843</c:v>
                </c:pt>
                <c:pt idx="205">
                  <c:v>402.33157894736843</c:v>
                </c:pt>
                <c:pt idx="206">
                  <c:v>402.33157894736843</c:v>
                </c:pt>
                <c:pt idx="207">
                  <c:v>402.33157894736843</c:v>
                </c:pt>
                <c:pt idx="208">
                  <c:v>402.33157894736843</c:v>
                </c:pt>
                <c:pt idx="209">
                  <c:v>402.33157894736843</c:v>
                </c:pt>
                <c:pt idx="210">
                  <c:v>402.33157894736843</c:v>
                </c:pt>
                <c:pt idx="211">
                  <c:v>402.33157894736843</c:v>
                </c:pt>
                <c:pt idx="212">
                  <c:v>402.33157894736843</c:v>
                </c:pt>
                <c:pt idx="213">
                  <c:v>402.33157894736843</c:v>
                </c:pt>
                <c:pt idx="214">
                  <c:v>402.33157894736843</c:v>
                </c:pt>
                <c:pt idx="215">
                  <c:v>402.33157894736843</c:v>
                </c:pt>
                <c:pt idx="216">
                  <c:v>402.33157894736843</c:v>
                </c:pt>
                <c:pt idx="217">
                  <c:v>402.33157894736843</c:v>
                </c:pt>
                <c:pt idx="218">
                  <c:v>402.33157894736843</c:v>
                </c:pt>
                <c:pt idx="219">
                  <c:v>402.33157894736843</c:v>
                </c:pt>
                <c:pt idx="220">
                  <c:v>402.33157894736843</c:v>
                </c:pt>
                <c:pt idx="221">
                  <c:v>402.33157894736843</c:v>
                </c:pt>
                <c:pt idx="222">
                  <c:v>402.33157894736843</c:v>
                </c:pt>
                <c:pt idx="223">
                  <c:v>402.33157894736843</c:v>
                </c:pt>
                <c:pt idx="224">
                  <c:v>402.33157894736843</c:v>
                </c:pt>
                <c:pt idx="225">
                  <c:v>402.33157894736843</c:v>
                </c:pt>
                <c:pt idx="226">
                  <c:v>402.33157894736843</c:v>
                </c:pt>
                <c:pt idx="227">
                  <c:v>402.33157894736843</c:v>
                </c:pt>
                <c:pt idx="228">
                  <c:v>402.33157894736843</c:v>
                </c:pt>
                <c:pt idx="229">
                  <c:v>402.33157894736843</c:v>
                </c:pt>
                <c:pt idx="230">
                  <c:v>402.33157894736843</c:v>
                </c:pt>
                <c:pt idx="231">
                  <c:v>402.33157894736843</c:v>
                </c:pt>
                <c:pt idx="232">
                  <c:v>402.33157894736843</c:v>
                </c:pt>
                <c:pt idx="233">
                  <c:v>402.33157894736843</c:v>
                </c:pt>
                <c:pt idx="234">
                  <c:v>402.33157894736843</c:v>
                </c:pt>
                <c:pt idx="235">
                  <c:v>402.33157894736843</c:v>
                </c:pt>
                <c:pt idx="236">
                  <c:v>402.33157894736843</c:v>
                </c:pt>
                <c:pt idx="237">
                  <c:v>402.33157894736843</c:v>
                </c:pt>
                <c:pt idx="238">
                  <c:v>402.33157894736843</c:v>
                </c:pt>
                <c:pt idx="239">
                  <c:v>402.33157894736843</c:v>
                </c:pt>
                <c:pt idx="240">
                  <c:v>402.33157894736843</c:v>
                </c:pt>
                <c:pt idx="241">
                  <c:v>402.33157894736843</c:v>
                </c:pt>
                <c:pt idx="242">
                  <c:v>402.33157894736843</c:v>
                </c:pt>
                <c:pt idx="243">
                  <c:v>402.33157894736843</c:v>
                </c:pt>
                <c:pt idx="244">
                  <c:v>402.33157894736843</c:v>
                </c:pt>
                <c:pt idx="245">
                  <c:v>402.33157894736843</c:v>
                </c:pt>
                <c:pt idx="246">
                  <c:v>402.33157894736843</c:v>
                </c:pt>
                <c:pt idx="247">
                  <c:v>402.33157894736843</c:v>
                </c:pt>
                <c:pt idx="248">
                  <c:v>402.33157894736843</c:v>
                </c:pt>
                <c:pt idx="249">
                  <c:v>402.33157894736843</c:v>
                </c:pt>
                <c:pt idx="250">
                  <c:v>402.33157894736843</c:v>
                </c:pt>
                <c:pt idx="251">
                  <c:v>402.33157894736843</c:v>
                </c:pt>
                <c:pt idx="252">
                  <c:v>402.33157894736843</c:v>
                </c:pt>
                <c:pt idx="253">
                  <c:v>402.33157894736843</c:v>
                </c:pt>
                <c:pt idx="254">
                  <c:v>402.33157894736843</c:v>
                </c:pt>
                <c:pt idx="255">
                  <c:v>402.33157894736843</c:v>
                </c:pt>
                <c:pt idx="256">
                  <c:v>402.33157894736843</c:v>
                </c:pt>
                <c:pt idx="257">
                  <c:v>402.33157894736843</c:v>
                </c:pt>
                <c:pt idx="258">
                  <c:v>402.33157894736843</c:v>
                </c:pt>
                <c:pt idx="259">
                  <c:v>402.33157894736843</c:v>
                </c:pt>
                <c:pt idx="260">
                  <c:v>402.33157894736843</c:v>
                </c:pt>
                <c:pt idx="261">
                  <c:v>402.33157894736843</c:v>
                </c:pt>
                <c:pt idx="262">
                  <c:v>402.33157894736843</c:v>
                </c:pt>
                <c:pt idx="263">
                  <c:v>402.33157894736843</c:v>
                </c:pt>
                <c:pt idx="264">
                  <c:v>402.33157894736843</c:v>
                </c:pt>
                <c:pt idx="265">
                  <c:v>402.33157894736843</c:v>
                </c:pt>
                <c:pt idx="266">
                  <c:v>402.33157894736843</c:v>
                </c:pt>
                <c:pt idx="267">
                  <c:v>402.33157894736843</c:v>
                </c:pt>
                <c:pt idx="268">
                  <c:v>402.33157894736843</c:v>
                </c:pt>
                <c:pt idx="269">
                  <c:v>402.33157894736843</c:v>
                </c:pt>
                <c:pt idx="270">
                  <c:v>402.33157894736843</c:v>
                </c:pt>
                <c:pt idx="271">
                  <c:v>402.33157894736843</c:v>
                </c:pt>
                <c:pt idx="272">
                  <c:v>402.33157894736843</c:v>
                </c:pt>
                <c:pt idx="273">
                  <c:v>402.33157894736843</c:v>
                </c:pt>
                <c:pt idx="274">
                  <c:v>402.33157894736843</c:v>
                </c:pt>
                <c:pt idx="275">
                  <c:v>402.33157894736843</c:v>
                </c:pt>
                <c:pt idx="276">
                  <c:v>402.33157894736843</c:v>
                </c:pt>
                <c:pt idx="277">
                  <c:v>402.33157894736843</c:v>
                </c:pt>
                <c:pt idx="278">
                  <c:v>402.33157894736843</c:v>
                </c:pt>
                <c:pt idx="279">
                  <c:v>402.33157894736843</c:v>
                </c:pt>
                <c:pt idx="280">
                  <c:v>402.33157894736843</c:v>
                </c:pt>
                <c:pt idx="281">
                  <c:v>402.33157894736843</c:v>
                </c:pt>
                <c:pt idx="282">
                  <c:v>402.33157894736843</c:v>
                </c:pt>
                <c:pt idx="283">
                  <c:v>402.33157894736843</c:v>
                </c:pt>
                <c:pt idx="284">
                  <c:v>402.33157894736843</c:v>
                </c:pt>
                <c:pt idx="285">
                  <c:v>402.33157894736843</c:v>
                </c:pt>
                <c:pt idx="286">
                  <c:v>402.33157894736843</c:v>
                </c:pt>
                <c:pt idx="287">
                  <c:v>402.33157894736843</c:v>
                </c:pt>
                <c:pt idx="288">
                  <c:v>402.33157894736843</c:v>
                </c:pt>
                <c:pt idx="289">
                  <c:v>402.33157894736843</c:v>
                </c:pt>
                <c:pt idx="290">
                  <c:v>404.58947368421053</c:v>
                </c:pt>
                <c:pt idx="291">
                  <c:v>404.58947368421053</c:v>
                </c:pt>
                <c:pt idx="292">
                  <c:v>404.58947368421053</c:v>
                </c:pt>
                <c:pt idx="293">
                  <c:v>404.58947368421053</c:v>
                </c:pt>
                <c:pt idx="294">
                  <c:v>404.58947368421053</c:v>
                </c:pt>
                <c:pt idx="295">
                  <c:v>404.58947368421053</c:v>
                </c:pt>
                <c:pt idx="296">
                  <c:v>404.58947368421053</c:v>
                </c:pt>
                <c:pt idx="297">
                  <c:v>404.58947368421053</c:v>
                </c:pt>
                <c:pt idx="298">
                  <c:v>404.58947368421053</c:v>
                </c:pt>
                <c:pt idx="299">
                  <c:v>404.58947368421053</c:v>
                </c:pt>
                <c:pt idx="300">
                  <c:v>404.58947368421053</c:v>
                </c:pt>
                <c:pt idx="301">
                  <c:v>404.58947368421053</c:v>
                </c:pt>
                <c:pt idx="302">
                  <c:v>404.58947368421053</c:v>
                </c:pt>
                <c:pt idx="303">
                  <c:v>404.58947368421053</c:v>
                </c:pt>
                <c:pt idx="304">
                  <c:v>404.58947368421053</c:v>
                </c:pt>
                <c:pt idx="305">
                  <c:v>404.58947368421053</c:v>
                </c:pt>
                <c:pt idx="306">
                  <c:v>404.58947368421053</c:v>
                </c:pt>
                <c:pt idx="307">
                  <c:v>404.58947368421053</c:v>
                </c:pt>
                <c:pt idx="308">
                  <c:v>408.36190476190478</c:v>
                </c:pt>
              </c:numCache>
            </c:numRef>
          </c:xVal>
          <c:yVal>
            <c:numRef>
              <c:f>'Wan2018 d13C'!$N$2:$N$310</c:f>
              <c:numCache>
                <c:formatCode>0.00</c:formatCode>
                <c:ptCount val="309"/>
                <c:pt idx="0">
                  <c:v>15.26955125174827</c:v>
                </c:pt>
                <c:pt idx="1">
                  <c:v>14.736072696073665</c:v>
                </c:pt>
                <c:pt idx="2">
                  <c:v>17.752710372639783</c:v>
                </c:pt>
                <c:pt idx="3">
                  <c:v>15.162309493199972</c:v>
                </c:pt>
                <c:pt idx="4">
                  <c:v>14.97890953799997</c:v>
                </c:pt>
                <c:pt idx="5">
                  <c:v>14.695212732299909</c:v>
                </c:pt>
                <c:pt idx="6">
                  <c:v>15.255899999999999</c:v>
                </c:pt>
                <c:pt idx="7">
                  <c:v>15.461094735433038</c:v>
                </c:pt>
                <c:pt idx="8">
                  <c:v>17.655845870686719</c:v>
                </c:pt>
                <c:pt idx="9">
                  <c:v>15.156348756713372</c:v>
                </c:pt>
                <c:pt idx="10">
                  <c:v>15.239650269381331</c:v>
                </c:pt>
                <c:pt idx="11">
                  <c:v>14.996900000000002</c:v>
                </c:pt>
                <c:pt idx="12">
                  <c:v>16.605899999999998</c:v>
                </c:pt>
                <c:pt idx="13">
                  <c:v>18.456600000000002</c:v>
                </c:pt>
                <c:pt idx="14">
                  <c:v>17.846600000000002</c:v>
                </c:pt>
                <c:pt idx="15">
                  <c:v>19.696599999999997</c:v>
                </c:pt>
                <c:pt idx="16">
                  <c:v>20.235300000000002</c:v>
                </c:pt>
                <c:pt idx="17">
                  <c:v>16.658397599179089</c:v>
                </c:pt>
                <c:pt idx="18">
                  <c:v>19.161814570977718</c:v>
                </c:pt>
                <c:pt idx="19">
                  <c:v>21.3553</c:v>
                </c:pt>
                <c:pt idx="20">
                  <c:v>18.765300000000003</c:v>
                </c:pt>
                <c:pt idx="21">
                  <c:v>18.465259857942634</c:v>
                </c:pt>
                <c:pt idx="22">
                  <c:v>18.595300000000002</c:v>
                </c:pt>
                <c:pt idx="23">
                  <c:v>18.865299999999998</c:v>
                </c:pt>
                <c:pt idx="24">
                  <c:v>18.965299999999999</c:v>
                </c:pt>
                <c:pt idx="25">
                  <c:v>22.0975768241601</c:v>
                </c:pt>
                <c:pt idx="26">
                  <c:v>21.095300000000002</c:v>
                </c:pt>
                <c:pt idx="27">
                  <c:v>20.6053</c:v>
                </c:pt>
                <c:pt idx="28">
                  <c:v>16.005299999999998</c:v>
                </c:pt>
                <c:pt idx="29">
                  <c:v>21.635785803876423</c:v>
                </c:pt>
                <c:pt idx="30">
                  <c:v>19.4253</c:v>
                </c:pt>
                <c:pt idx="31">
                  <c:v>18.575299999999999</c:v>
                </c:pt>
                <c:pt idx="32">
                  <c:v>19.755299999999998</c:v>
                </c:pt>
                <c:pt idx="33">
                  <c:v>18.935299999999998</c:v>
                </c:pt>
                <c:pt idx="34">
                  <c:v>17.885300000000001</c:v>
                </c:pt>
                <c:pt idx="35">
                  <c:v>17.975299999999997</c:v>
                </c:pt>
                <c:pt idx="36">
                  <c:v>18.285299999999999</c:v>
                </c:pt>
                <c:pt idx="37">
                  <c:v>18.292165232808962</c:v>
                </c:pt>
                <c:pt idx="38">
                  <c:v>18.185299999999998</c:v>
                </c:pt>
                <c:pt idx="39">
                  <c:v>18.025300000000001</c:v>
                </c:pt>
                <c:pt idx="40">
                  <c:v>19.375451770657676</c:v>
                </c:pt>
                <c:pt idx="41">
                  <c:v>19.8553</c:v>
                </c:pt>
                <c:pt idx="42">
                  <c:v>17.465299999999999</c:v>
                </c:pt>
                <c:pt idx="43">
                  <c:v>18.395299999999999</c:v>
                </c:pt>
                <c:pt idx="44">
                  <c:v>20.375300000000003</c:v>
                </c:pt>
                <c:pt idx="45">
                  <c:v>18.505299999999998</c:v>
                </c:pt>
                <c:pt idx="46">
                  <c:v>20.235300000000002</c:v>
                </c:pt>
                <c:pt idx="47">
                  <c:v>23.65756756497418</c:v>
                </c:pt>
                <c:pt idx="48">
                  <c:v>19.00824483827267</c:v>
                </c:pt>
                <c:pt idx="49">
                  <c:v>18.170842206799815</c:v>
                </c:pt>
                <c:pt idx="50">
                  <c:v>21.823593331384185</c:v>
                </c:pt>
                <c:pt idx="51">
                  <c:v>18.26790175738989</c:v>
                </c:pt>
                <c:pt idx="52">
                  <c:v>18.477399999999999</c:v>
                </c:pt>
                <c:pt idx="53">
                  <c:v>17.857400000000002</c:v>
                </c:pt>
                <c:pt idx="54">
                  <c:v>17.807400000000001</c:v>
                </c:pt>
                <c:pt idx="55">
                  <c:v>18.047905902192241</c:v>
                </c:pt>
                <c:pt idx="56">
                  <c:v>18.427400000000002</c:v>
                </c:pt>
                <c:pt idx="57">
                  <c:v>18.562955879391037</c:v>
                </c:pt>
                <c:pt idx="58">
                  <c:v>18.747400000000003</c:v>
                </c:pt>
                <c:pt idx="59">
                  <c:v>17.897400000000001</c:v>
                </c:pt>
                <c:pt idx="60">
                  <c:v>18.20426554375484</c:v>
                </c:pt>
                <c:pt idx="61">
                  <c:v>18.227399999999999</c:v>
                </c:pt>
                <c:pt idx="62">
                  <c:v>18.047209507385727</c:v>
                </c:pt>
                <c:pt idx="63">
                  <c:v>18.067400000000003</c:v>
                </c:pt>
                <c:pt idx="64">
                  <c:v>18.660400000000003</c:v>
                </c:pt>
                <c:pt idx="65">
                  <c:v>17.917400000000001</c:v>
                </c:pt>
                <c:pt idx="66">
                  <c:v>18.037400000000002</c:v>
                </c:pt>
                <c:pt idx="67">
                  <c:v>19.65810121849989</c:v>
                </c:pt>
                <c:pt idx="68">
                  <c:v>18.430658809999894</c:v>
                </c:pt>
                <c:pt idx="69">
                  <c:v>17.675400000000003</c:v>
                </c:pt>
                <c:pt idx="70">
                  <c:v>18.0474</c:v>
                </c:pt>
                <c:pt idx="71">
                  <c:v>17.626320741989883</c:v>
                </c:pt>
                <c:pt idx="72">
                  <c:v>17.1174</c:v>
                </c:pt>
                <c:pt idx="73">
                  <c:v>18.197400000000002</c:v>
                </c:pt>
                <c:pt idx="74">
                  <c:v>18.158572006745366</c:v>
                </c:pt>
                <c:pt idx="75">
                  <c:v>17.931969983136593</c:v>
                </c:pt>
                <c:pt idx="76">
                  <c:v>17.1874</c:v>
                </c:pt>
                <c:pt idx="77">
                  <c:v>17.247400000000003</c:v>
                </c:pt>
                <c:pt idx="78">
                  <c:v>18.094280269814508</c:v>
                </c:pt>
                <c:pt idx="79">
                  <c:v>17.932040181799888</c:v>
                </c:pt>
                <c:pt idx="80">
                  <c:v>17.567400000000003</c:v>
                </c:pt>
                <c:pt idx="81">
                  <c:v>17.837400000000002</c:v>
                </c:pt>
                <c:pt idx="82">
                  <c:v>17.036064235635475</c:v>
                </c:pt>
                <c:pt idx="83">
                  <c:v>17.668017165276702</c:v>
                </c:pt>
                <c:pt idx="84">
                  <c:v>18.047205370098204</c:v>
                </c:pt>
                <c:pt idx="85">
                  <c:v>20.235991485585551</c:v>
                </c:pt>
                <c:pt idx="86">
                  <c:v>17.624852105798887</c:v>
                </c:pt>
                <c:pt idx="87">
                  <c:v>21.060006899037894</c:v>
                </c:pt>
                <c:pt idx="88">
                  <c:v>15.500669969245743</c:v>
                </c:pt>
                <c:pt idx="89">
                  <c:v>18.765525696953951</c:v>
                </c:pt>
                <c:pt idx="90">
                  <c:v>18.739245518744788</c:v>
                </c:pt>
                <c:pt idx="91">
                  <c:v>20.837188208744983</c:v>
                </c:pt>
                <c:pt idx="92">
                  <c:v>19.714094269257689</c:v>
                </c:pt>
                <c:pt idx="93">
                  <c:v>19.836800000000004</c:v>
                </c:pt>
                <c:pt idx="94">
                  <c:v>19.714800000000004</c:v>
                </c:pt>
                <c:pt idx="95">
                  <c:v>19.3688</c:v>
                </c:pt>
                <c:pt idx="96">
                  <c:v>20.058800000000002</c:v>
                </c:pt>
                <c:pt idx="97">
                  <c:v>21.251276158074113</c:v>
                </c:pt>
                <c:pt idx="98">
                  <c:v>23.019813753972464</c:v>
                </c:pt>
                <c:pt idx="99">
                  <c:v>22.097188668960818</c:v>
                </c:pt>
                <c:pt idx="100">
                  <c:v>21.044899999999998</c:v>
                </c:pt>
                <c:pt idx="101">
                  <c:v>21.024899999999999</c:v>
                </c:pt>
                <c:pt idx="102">
                  <c:v>21.084900000000001</c:v>
                </c:pt>
                <c:pt idx="103">
                  <c:v>21.754899999999999</c:v>
                </c:pt>
                <c:pt idx="104">
                  <c:v>21.164899999999999</c:v>
                </c:pt>
                <c:pt idx="105">
                  <c:v>23.713575450461001</c:v>
                </c:pt>
                <c:pt idx="106">
                  <c:v>23.435622656618982</c:v>
                </c:pt>
                <c:pt idx="107">
                  <c:v>23.950479906792559</c:v>
                </c:pt>
                <c:pt idx="108">
                  <c:v>22.064608296135628</c:v>
                </c:pt>
                <c:pt idx="109">
                  <c:v>23.829410657375426</c:v>
                </c:pt>
                <c:pt idx="110">
                  <c:v>22.754111438437342</c:v>
                </c:pt>
                <c:pt idx="111">
                  <c:v>23.704899999999999</c:v>
                </c:pt>
                <c:pt idx="112">
                  <c:v>24.038475463618617</c:v>
                </c:pt>
                <c:pt idx="113">
                  <c:v>23.77644385622181</c:v>
                </c:pt>
                <c:pt idx="114">
                  <c:v>23.330372941679563</c:v>
                </c:pt>
                <c:pt idx="115">
                  <c:v>17.809000000000001</c:v>
                </c:pt>
                <c:pt idx="116">
                  <c:v>17.828080944350759</c:v>
                </c:pt>
                <c:pt idx="117">
                  <c:v>18.098949409780776</c:v>
                </c:pt>
                <c:pt idx="118">
                  <c:v>17.850214165261384</c:v>
                </c:pt>
                <c:pt idx="119">
                  <c:v>18.788999999999998</c:v>
                </c:pt>
                <c:pt idx="120">
                  <c:v>17.698999999999998</c:v>
                </c:pt>
                <c:pt idx="121">
                  <c:v>17.489000000000001</c:v>
                </c:pt>
                <c:pt idx="122">
                  <c:v>17.468999999999998</c:v>
                </c:pt>
                <c:pt idx="123">
                  <c:v>18.464836192914152</c:v>
                </c:pt>
                <c:pt idx="124">
                  <c:v>18.396000000000001</c:v>
                </c:pt>
                <c:pt idx="125">
                  <c:v>18.414492799122161</c:v>
                </c:pt>
                <c:pt idx="126">
                  <c:v>19.022499647382791</c:v>
                </c:pt>
                <c:pt idx="127">
                  <c:v>14.184000000000001</c:v>
                </c:pt>
                <c:pt idx="128">
                  <c:v>16.993158108805904</c:v>
                </c:pt>
                <c:pt idx="129">
                  <c:v>18.428999999999998</c:v>
                </c:pt>
                <c:pt idx="130">
                  <c:v>18.209</c:v>
                </c:pt>
                <c:pt idx="131">
                  <c:v>19.401397284633607</c:v>
                </c:pt>
                <c:pt idx="132">
                  <c:v>17.979652629869623</c:v>
                </c:pt>
                <c:pt idx="133">
                  <c:v>18.912723347568875</c:v>
                </c:pt>
                <c:pt idx="134">
                  <c:v>16.829000000000001</c:v>
                </c:pt>
                <c:pt idx="135">
                  <c:v>16.829000000000001</c:v>
                </c:pt>
                <c:pt idx="136">
                  <c:v>19.768999999999998</c:v>
                </c:pt>
                <c:pt idx="137">
                  <c:v>19.739000000000001</c:v>
                </c:pt>
                <c:pt idx="138">
                  <c:v>18.209</c:v>
                </c:pt>
                <c:pt idx="139">
                  <c:v>18.158999999999999</c:v>
                </c:pt>
                <c:pt idx="140">
                  <c:v>16.689</c:v>
                </c:pt>
                <c:pt idx="141">
                  <c:v>16.899000000000001</c:v>
                </c:pt>
                <c:pt idx="142">
                  <c:v>17.649000000000001</c:v>
                </c:pt>
                <c:pt idx="143">
                  <c:v>17.768999999999998</c:v>
                </c:pt>
                <c:pt idx="144">
                  <c:v>17.318999999999999</c:v>
                </c:pt>
                <c:pt idx="145">
                  <c:v>17.288999999999998</c:v>
                </c:pt>
                <c:pt idx="146">
                  <c:v>18.338999999999999</c:v>
                </c:pt>
                <c:pt idx="147">
                  <c:v>17.448999999999998</c:v>
                </c:pt>
                <c:pt idx="148">
                  <c:v>18.275011879579086</c:v>
                </c:pt>
                <c:pt idx="149">
                  <c:v>19.242591411876777</c:v>
                </c:pt>
                <c:pt idx="150">
                  <c:v>19.98849412684682</c:v>
                </c:pt>
                <c:pt idx="151">
                  <c:v>19.978423501193209</c:v>
                </c:pt>
                <c:pt idx="152">
                  <c:v>19.078826629162212</c:v>
                </c:pt>
                <c:pt idx="153">
                  <c:v>17.256386640342715</c:v>
                </c:pt>
                <c:pt idx="154">
                  <c:v>21.171343000747914</c:v>
                </c:pt>
                <c:pt idx="155">
                  <c:v>17.391780667565957</c:v>
                </c:pt>
                <c:pt idx="156">
                  <c:v>17.591724151891516</c:v>
                </c:pt>
                <c:pt idx="157">
                  <c:v>18.195</c:v>
                </c:pt>
                <c:pt idx="158">
                  <c:v>18.284999999999997</c:v>
                </c:pt>
                <c:pt idx="159">
                  <c:v>16.805</c:v>
                </c:pt>
                <c:pt idx="160">
                  <c:v>17.475000000000001</c:v>
                </c:pt>
                <c:pt idx="161">
                  <c:v>17.814</c:v>
                </c:pt>
                <c:pt idx="162">
                  <c:v>17.475000000000001</c:v>
                </c:pt>
                <c:pt idx="163">
                  <c:v>18.225000000000001</c:v>
                </c:pt>
                <c:pt idx="164">
                  <c:v>18.484999999999999</c:v>
                </c:pt>
                <c:pt idx="165">
                  <c:v>18.519492080060473</c:v>
                </c:pt>
                <c:pt idx="166">
                  <c:v>18.372197142227748</c:v>
                </c:pt>
                <c:pt idx="167">
                  <c:v>19.433346720360788</c:v>
                </c:pt>
                <c:pt idx="168">
                  <c:v>17.484300000000001</c:v>
                </c:pt>
                <c:pt idx="169">
                  <c:v>18.0383</c:v>
                </c:pt>
                <c:pt idx="170">
                  <c:v>17.424300000000002</c:v>
                </c:pt>
                <c:pt idx="171">
                  <c:v>14.634600000000001</c:v>
                </c:pt>
                <c:pt idx="172">
                  <c:v>11.7296</c:v>
                </c:pt>
                <c:pt idx="173">
                  <c:v>15.622909320055347</c:v>
                </c:pt>
                <c:pt idx="174">
                  <c:v>16.7043</c:v>
                </c:pt>
                <c:pt idx="175">
                  <c:v>13.758300000000002</c:v>
                </c:pt>
                <c:pt idx="176">
                  <c:v>15.797300000000003</c:v>
                </c:pt>
                <c:pt idx="177">
                  <c:v>13.285917431899843</c:v>
                </c:pt>
                <c:pt idx="178">
                  <c:v>15.118006567699904</c:v>
                </c:pt>
                <c:pt idx="179">
                  <c:v>14.866786837399882</c:v>
                </c:pt>
                <c:pt idx="180">
                  <c:v>14.024293293199872</c:v>
                </c:pt>
                <c:pt idx="181">
                  <c:v>13.693791290599943</c:v>
                </c:pt>
                <c:pt idx="182">
                  <c:v>15.668299999999999</c:v>
                </c:pt>
                <c:pt idx="183">
                  <c:v>15.598299999999998</c:v>
                </c:pt>
                <c:pt idx="184">
                  <c:v>14.7483</c:v>
                </c:pt>
                <c:pt idx="185">
                  <c:v>15.626072764322185</c:v>
                </c:pt>
                <c:pt idx="186">
                  <c:v>16.29492511616284</c:v>
                </c:pt>
                <c:pt idx="187">
                  <c:v>18.607201102850908</c:v>
                </c:pt>
                <c:pt idx="188">
                  <c:v>19.425507703533057</c:v>
                </c:pt>
                <c:pt idx="189">
                  <c:v>17.425988683835712</c:v>
                </c:pt>
                <c:pt idx="190">
                  <c:v>17.102374031889255</c:v>
                </c:pt>
                <c:pt idx="191">
                  <c:v>15.635612721617052</c:v>
                </c:pt>
                <c:pt idx="192">
                  <c:v>16.464729739263746</c:v>
                </c:pt>
                <c:pt idx="193">
                  <c:v>16.477399999999999</c:v>
                </c:pt>
                <c:pt idx="194">
                  <c:v>15.9374</c:v>
                </c:pt>
                <c:pt idx="195">
                  <c:v>15.977399999999999</c:v>
                </c:pt>
                <c:pt idx="196">
                  <c:v>17.98933995647036</c:v>
                </c:pt>
                <c:pt idx="197">
                  <c:v>17.076978545460804</c:v>
                </c:pt>
                <c:pt idx="198">
                  <c:v>16.942399999999999</c:v>
                </c:pt>
                <c:pt idx="199">
                  <c:v>15.832533238003009</c:v>
                </c:pt>
                <c:pt idx="200">
                  <c:v>16.404900000000001</c:v>
                </c:pt>
                <c:pt idx="201">
                  <c:v>16.077863062127069</c:v>
                </c:pt>
                <c:pt idx="202">
                  <c:v>17.925465275634735</c:v>
                </c:pt>
                <c:pt idx="203">
                  <c:v>17.263608402431366</c:v>
                </c:pt>
                <c:pt idx="204">
                  <c:v>16.677900000000001</c:v>
                </c:pt>
                <c:pt idx="205">
                  <c:v>17.021899999999999</c:v>
                </c:pt>
                <c:pt idx="206">
                  <c:v>17.4819</c:v>
                </c:pt>
                <c:pt idx="207">
                  <c:v>17.00739236504446</c:v>
                </c:pt>
                <c:pt idx="208">
                  <c:v>17.171900000000001</c:v>
                </c:pt>
                <c:pt idx="209">
                  <c:v>17.053486872504685</c:v>
                </c:pt>
                <c:pt idx="210">
                  <c:v>19.038112910207495</c:v>
                </c:pt>
                <c:pt idx="211">
                  <c:v>17.884446584194414</c:v>
                </c:pt>
                <c:pt idx="212">
                  <c:v>19.199996285054361</c:v>
                </c:pt>
                <c:pt idx="213">
                  <c:v>18.694114423239533</c:v>
                </c:pt>
                <c:pt idx="214">
                  <c:v>13.811936551695247</c:v>
                </c:pt>
                <c:pt idx="215">
                  <c:v>19.771899999999999</c:v>
                </c:pt>
                <c:pt idx="216">
                  <c:v>19.441086403360281</c:v>
                </c:pt>
                <c:pt idx="217">
                  <c:v>16.451899999999998</c:v>
                </c:pt>
                <c:pt idx="218">
                  <c:v>16.451265933037938</c:v>
                </c:pt>
                <c:pt idx="219">
                  <c:v>16.921779107291648</c:v>
                </c:pt>
                <c:pt idx="220">
                  <c:v>15.611899999999999</c:v>
                </c:pt>
                <c:pt idx="221">
                  <c:v>15.69078305315761</c:v>
                </c:pt>
                <c:pt idx="222">
                  <c:v>13.2819</c:v>
                </c:pt>
                <c:pt idx="223">
                  <c:v>13.611899999999999</c:v>
                </c:pt>
                <c:pt idx="224">
                  <c:v>16.395660539629006</c:v>
                </c:pt>
                <c:pt idx="225">
                  <c:v>16.6981478920742</c:v>
                </c:pt>
                <c:pt idx="226">
                  <c:v>19.241899999999998</c:v>
                </c:pt>
                <c:pt idx="227">
                  <c:v>19.091697639123105</c:v>
                </c:pt>
                <c:pt idx="228">
                  <c:v>18.445618381112986</c:v>
                </c:pt>
                <c:pt idx="229">
                  <c:v>19.4819</c:v>
                </c:pt>
                <c:pt idx="230">
                  <c:v>17.771899999999999</c:v>
                </c:pt>
                <c:pt idx="231">
                  <c:v>17.911899999999999</c:v>
                </c:pt>
                <c:pt idx="232">
                  <c:v>17.511900000000001</c:v>
                </c:pt>
                <c:pt idx="233">
                  <c:v>17.771899999999999</c:v>
                </c:pt>
                <c:pt idx="234">
                  <c:v>19.671900000000001</c:v>
                </c:pt>
                <c:pt idx="235">
                  <c:v>20.210953867957777</c:v>
                </c:pt>
                <c:pt idx="236">
                  <c:v>16.760899999999999</c:v>
                </c:pt>
                <c:pt idx="237">
                  <c:v>18.356031534569983</c:v>
                </c:pt>
                <c:pt idx="238">
                  <c:v>17.4819</c:v>
                </c:pt>
                <c:pt idx="239">
                  <c:v>17.361899999999999</c:v>
                </c:pt>
                <c:pt idx="240">
                  <c:v>17.251899999999999</c:v>
                </c:pt>
                <c:pt idx="241">
                  <c:v>16.5519</c:v>
                </c:pt>
                <c:pt idx="242">
                  <c:v>17.0519</c:v>
                </c:pt>
                <c:pt idx="243">
                  <c:v>18.006076403299879</c:v>
                </c:pt>
                <c:pt idx="244">
                  <c:v>17.89049622320001</c:v>
                </c:pt>
                <c:pt idx="245">
                  <c:v>16.427900000000001</c:v>
                </c:pt>
                <c:pt idx="246">
                  <c:v>18.140900000000002</c:v>
                </c:pt>
                <c:pt idx="247">
                  <c:v>19.5519</c:v>
                </c:pt>
                <c:pt idx="248">
                  <c:v>20.907675716694772</c:v>
                </c:pt>
                <c:pt idx="249">
                  <c:v>17.451899999999998</c:v>
                </c:pt>
                <c:pt idx="250">
                  <c:v>19.251899999999999</c:v>
                </c:pt>
                <c:pt idx="251">
                  <c:v>19.235429227999951</c:v>
                </c:pt>
                <c:pt idx="252">
                  <c:v>21.240411029899882</c:v>
                </c:pt>
                <c:pt idx="253">
                  <c:v>22.259618072599913</c:v>
                </c:pt>
                <c:pt idx="254">
                  <c:v>20.241899999999998</c:v>
                </c:pt>
                <c:pt idx="255">
                  <c:v>20.881899999999998</c:v>
                </c:pt>
                <c:pt idx="256">
                  <c:v>18.6419</c:v>
                </c:pt>
                <c:pt idx="257">
                  <c:v>19.8919</c:v>
                </c:pt>
                <c:pt idx="258">
                  <c:v>17.997900000000001</c:v>
                </c:pt>
                <c:pt idx="259">
                  <c:v>15.782900000000001</c:v>
                </c:pt>
                <c:pt idx="260">
                  <c:v>18.360900000000001</c:v>
                </c:pt>
                <c:pt idx="261">
                  <c:v>17.908900000000003</c:v>
                </c:pt>
                <c:pt idx="262">
                  <c:v>17.527900000000002</c:v>
                </c:pt>
                <c:pt idx="263">
                  <c:v>17.861899999999999</c:v>
                </c:pt>
                <c:pt idx="264">
                  <c:v>15.322726306913996</c:v>
                </c:pt>
                <c:pt idx="265">
                  <c:v>15.611899999999999</c:v>
                </c:pt>
                <c:pt idx="266">
                  <c:v>15.678965767284993</c:v>
                </c:pt>
                <c:pt idx="267">
                  <c:v>15.2819</c:v>
                </c:pt>
                <c:pt idx="268">
                  <c:v>16.671900000000001</c:v>
                </c:pt>
                <c:pt idx="269">
                  <c:v>16.021899999999999</c:v>
                </c:pt>
                <c:pt idx="270">
                  <c:v>15.4939</c:v>
                </c:pt>
                <c:pt idx="271">
                  <c:v>20.511900000000001</c:v>
                </c:pt>
                <c:pt idx="272">
                  <c:v>20.600972512647552</c:v>
                </c:pt>
                <c:pt idx="273">
                  <c:v>19.2819</c:v>
                </c:pt>
                <c:pt idx="274">
                  <c:v>19.351900000000001</c:v>
                </c:pt>
                <c:pt idx="275">
                  <c:v>17.663864518343438</c:v>
                </c:pt>
                <c:pt idx="276">
                  <c:v>17.461029899532626</c:v>
                </c:pt>
                <c:pt idx="277">
                  <c:v>17.923906745362562</c:v>
                </c:pt>
                <c:pt idx="278">
                  <c:v>16.525297976391229</c:v>
                </c:pt>
                <c:pt idx="279">
                  <c:v>18.215854468802696</c:v>
                </c:pt>
                <c:pt idx="280">
                  <c:v>18.181899999999999</c:v>
                </c:pt>
                <c:pt idx="281">
                  <c:v>18.451899999999998</c:v>
                </c:pt>
                <c:pt idx="282">
                  <c:v>17.293863227269433</c:v>
                </c:pt>
                <c:pt idx="283">
                  <c:v>17.62753529992667</c:v>
                </c:pt>
                <c:pt idx="284">
                  <c:v>15.988676896099854</c:v>
                </c:pt>
                <c:pt idx="285">
                  <c:v>15.396447874099884</c:v>
                </c:pt>
                <c:pt idx="286">
                  <c:v>17.881899999999998</c:v>
                </c:pt>
                <c:pt idx="287">
                  <c:v>18.061899999999998</c:v>
                </c:pt>
                <c:pt idx="288">
                  <c:v>16.901899999999998</c:v>
                </c:pt>
                <c:pt idx="289">
                  <c:v>16.880686618103049</c:v>
                </c:pt>
                <c:pt idx="290">
                  <c:v>17.709600000000002</c:v>
                </c:pt>
                <c:pt idx="291">
                  <c:v>18.873600000000003</c:v>
                </c:pt>
                <c:pt idx="292">
                  <c:v>17.960599999999999</c:v>
                </c:pt>
                <c:pt idx="293">
                  <c:v>17.500599999999999</c:v>
                </c:pt>
                <c:pt idx="294">
                  <c:v>16.390599999999999</c:v>
                </c:pt>
                <c:pt idx="295">
                  <c:v>16.590600000000002</c:v>
                </c:pt>
                <c:pt idx="296">
                  <c:v>18.680600000000002</c:v>
                </c:pt>
                <c:pt idx="297">
                  <c:v>18.630600000000001</c:v>
                </c:pt>
                <c:pt idx="298">
                  <c:v>17.1706</c:v>
                </c:pt>
                <c:pt idx="299">
                  <c:v>17.3306</c:v>
                </c:pt>
                <c:pt idx="300">
                  <c:v>18.470600000000001</c:v>
                </c:pt>
                <c:pt idx="301">
                  <c:v>18.369629542283484</c:v>
                </c:pt>
                <c:pt idx="302">
                  <c:v>16.990600000000001</c:v>
                </c:pt>
                <c:pt idx="303">
                  <c:v>17.308079710119692</c:v>
                </c:pt>
                <c:pt idx="304">
                  <c:v>20.710599999999999</c:v>
                </c:pt>
                <c:pt idx="305">
                  <c:v>20.480599999999999</c:v>
                </c:pt>
                <c:pt idx="306">
                  <c:v>18.680600000000002</c:v>
                </c:pt>
                <c:pt idx="307">
                  <c:v>18.400600000000001</c:v>
                </c:pt>
                <c:pt idx="308">
                  <c:v>19.620344471920617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BE8-6F4F-A5FB-5B259E34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4292512"/>
        <c:axId val="1554294160"/>
      </c:scatterChart>
      <c:valAx>
        <c:axId val="1554292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a-DK" sz="1400">
                    <a:latin typeface="Arial" panose="020B0604020202020204" pitchFamily="34" charset="0"/>
                    <a:cs typeface="Arial" panose="020B0604020202020204" pitchFamily="34" charset="0"/>
                  </a:rPr>
                  <a:t>Age (Ma)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1554294160"/>
        <c:crossesAt val="-40"/>
        <c:crossBetween val="midCat"/>
      </c:valAx>
      <c:valAx>
        <c:axId val="1554294160"/>
        <c:scaling>
          <c:orientation val="minMax"/>
          <c:max val="30"/>
          <c:min val="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a-DK" sz="1400">
                    <a:latin typeface="Symbol" pitchFamily="2" charset="2"/>
                    <a:cs typeface="Arial" panose="020B0604020202020204" pitchFamily="34" charset="0"/>
                  </a:rPr>
                  <a:t>D</a:t>
                </a:r>
                <a:r>
                  <a:rPr lang="da-DK" sz="1400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13</a:t>
                </a:r>
                <a:r>
                  <a:rPr lang="da-DK" sz="1400">
                    <a:latin typeface="Arial" panose="020B0604020202020204" pitchFamily="34" charset="0"/>
                    <a:cs typeface="Arial" panose="020B0604020202020204" pitchFamily="34" charset="0"/>
                  </a:rPr>
                  <a:t>C</a:t>
                </a:r>
                <a:r>
                  <a:rPr lang="da-DK" sz="1400" baseline="-25000">
                    <a:latin typeface="Arial" panose="020B0604020202020204" pitchFamily="34" charset="0"/>
                    <a:cs typeface="Arial" panose="020B0604020202020204" pitchFamily="34" charset="0"/>
                  </a:rPr>
                  <a:t>leaf</a:t>
                </a:r>
                <a:r>
                  <a:rPr lang="da-DK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(‰)</a:t>
                </a:r>
                <a:endParaRPr lang="da-DK" sz="14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1256081433580433E-2"/>
              <c:y val="0.37984553847701946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1554292512"/>
        <c:crossesAt val="415"/>
        <c:crossBetween val="midCat"/>
      </c:valAx>
    </c:plotArea>
    <c:legend>
      <c:legendPos val="r"/>
      <c:layout>
        <c:manualLayout>
          <c:xMode val="edge"/>
          <c:yMode val="edge"/>
          <c:x val="0.18568603423801608"/>
          <c:y val="7.1824356619959229E-2"/>
          <c:w val="0.12137170449995752"/>
          <c:h val="8.5059533121273762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DK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Fossil lycophytes</a:t>
            </a:r>
          </a:p>
        </c:rich>
      </c:tx>
      <c:layout>
        <c:manualLayout>
          <c:xMode val="edge"/>
          <c:yMode val="edge"/>
          <c:x val="0.41754464398993235"/>
          <c:y val="6.37685186037539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DK"/>
        </a:p>
      </c:txPr>
    </c:title>
    <c:autoTitleDeleted val="0"/>
    <c:plotArea>
      <c:layout>
        <c:manualLayout>
          <c:layoutTarget val="inner"/>
          <c:xMode val="edge"/>
          <c:yMode val="edge"/>
          <c:x val="0.14591426071741032"/>
          <c:y val="0.16708333333333333"/>
          <c:w val="0.76772462817147846"/>
          <c:h val="0.609359871682706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'Fossil lycophytes'!$AE$1</c:f>
              <c:strCache>
                <c:ptCount val="1"/>
                <c:pt idx="0">
                  <c:v> +(Q3 -Q2)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031-8846-AEEE-33A6FE541DBD}"/>
              </c:ext>
            </c:extLst>
          </c:dPt>
          <c:dPt>
            <c:idx val="1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031-8846-AEEE-33A6FE541DBD}"/>
              </c:ext>
            </c:extLst>
          </c:dPt>
          <c:dPt>
            <c:idx val="2"/>
            <c:marker>
              <c:symbol val="circle"/>
              <c:size val="10"/>
              <c:spPr>
                <a:solidFill>
                  <a:schemeClr val="accent4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31-8846-AEEE-33A6FE541DBD}"/>
              </c:ext>
            </c:extLst>
          </c:dPt>
          <c:dPt>
            <c:idx val="3"/>
            <c:marker>
              <c:symbol val="circle"/>
              <c:size val="10"/>
              <c:spPr>
                <a:solidFill>
                  <a:schemeClr val="accent4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31-8846-AEEE-33A6FE541DBD}"/>
              </c:ext>
            </c:extLst>
          </c:dPt>
          <c:dPt>
            <c:idx val="4"/>
            <c:marker>
              <c:symbol val="circle"/>
              <c:size val="10"/>
              <c:spPr>
                <a:solidFill>
                  <a:schemeClr val="accent4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31-8846-AEEE-33A6FE541DBD}"/>
              </c:ext>
            </c:extLst>
          </c:dPt>
          <c:dPt>
            <c:idx val="5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31-8846-AEEE-33A6FE541DBD}"/>
              </c:ext>
            </c:extLst>
          </c:dPt>
          <c:dPt>
            <c:idx val="6"/>
            <c:marker>
              <c:symbol val="circle"/>
              <c:size val="10"/>
              <c:spPr>
                <a:solidFill>
                  <a:schemeClr val="accent4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31-8846-AEEE-33A6FE541DBD}"/>
              </c:ext>
            </c:extLst>
          </c:dPt>
          <c:dPt>
            <c:idx val="7"/>
            <c:marker>
              <c:symbol val="circle"/>
              <c:size val="10"/>
              <c:spPr>
                <a:solidFill>
                  <a:schemeClr val="accent4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31-8846-AEEE-33A6FE541DBD}"/>
              </c:ext>
            </c:extLst>
          </c:dPt>
          <c:dPt>
            <c:idx val="8"/>
            <c:marker>
              <c:symbol val="circle"/>
              <c:size val="10"/>
              <c:spPr>
                <a:solidFill>
                  <a:schemeClr val="accent4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31-8846-AEEE-33A6FE541DBD}"/>
              </c:ext>
            </c:extLst>
          </c:dPt>
          <c:dPt>
            <c:idx val="9"/>
            <c:marker>
              <c:symbol val="circle"/>
              <c:size val="10"/>
              <c:spPr>
                <a:solidFill>
                  <a:schemeClr val="accent6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31-8846-AEEE-33A6FE541DBD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'Fossil lycophytes'!$AH$31:$AH$40</c:f>
                <c:numCache>
                  <c:formatCode>General</c:formatCode>
                  <c:ptCount val="10"/>
                </c:numCache>
              </c:numRef>
            </c:plus>
            <c:minus>
              <c:numRef>
                <c:f>'Fossil lycophytes'!$AI$31:$AI$40</c:f>
                <c:numCache>
                  <c:formatCode>General</c:formatCode>
                  <c:ptCount val="10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'Fossil lycophytes'!$J$4:$J$13</c:f>
              <c:numCache>
                <c:formatCode>0.00</c:formatCode>
                <c:ptCount val="10"/>
                <c:pt idx="0">
                  <c:v>380.46388888888885</c:v>
                </c:pt>
                <c:pt idx="1">
                  <c:v>387.85384615384612</c:v>
                </c:pt>
                <c:pt idx="2">
                  <c:v>387.85384615384612</c:v>
                </c:pt>
                <c:pt idx="3">
                  <c:v>394.0526315789474</c:v>
                </c:pt>
                <c:pt idx="4">
                  <c:v>401.5789473684211</c:v>
                </c:pt>
                <c:pt idx="5">
                  <c:v>402.33157894736843</c:v>
                </c:pt>
                <c:pt idx="6">
                  <c:v>404.58947368421053</c:v>
                </c:pt>
                <c:pt idx="7">
                  <c:v>408.36190476190478</c:v>
                </c:pt>
                <c:pt idx="8">
                  <c:v>409.1</c:v>
                </c:pt>
                <c:pt idx="9" formatCode="General">
                  <c:v>409.1</c:v>
                </c:pt>
              </c:numCache>
            </c:numRef>
          </c:xVal>
          <c:yVal>
            <c:numRef>
              <c:f>'Fossil lycophytes'!$AG$31:$AG$40</c:f>
              <c:numCache>
                <c:formatCode>0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031-8846-AEEE-33A6FE541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797872"/>
        <c:axId val="990629232"/>
      </c:scatterChart>
      <c:valAx>
        <c:axId val="99079787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 sz="1400">
                    <a:latin typeface="Arial" panose="020B0604020202020204" pitchFamily="34" charset="0"/>
                    <a:cs typeface="Arial" panose="020B0604020202020204" pitchFamily="34" charset="0"/>
                  </a:rPr>
                  <a:t>Age (Ma)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990629232"/>
        <c:crosses val="autoZero"/>
        <c:crossBetween val="midCat"/>
      </c:valAx>
      <c:valAx>
        <c:axId val="9906292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 sz="1400"/>
                  <a:t>Atmospheric CO2 (ppmv)</a:t>
                </a:r>
              </a:p>
            </c:rich>
          </c:tx>
          <c:layout>
            <c:manualLayout>
              <c:xMode val="edge"/>
              <c:yMode val="edge"/>
              <c:x val="3.8191741692574825E-2"/>
              <c:y val="0.303734809995757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0" sourceLinked="1"/>
        <c:majorTickMark val="in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990797872"/>
        <c:crossesAt val="415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A0 sensitivity, extinct</a:t>
            </a:r>
            <a:r>
              <a:rPr lang="da-DK" baseline="0"/>
              <a:t> plant lineages (Rhyniophytes, Zosterophylls)</a:t>
            </a:r>
          </a:p>
          <a:p>
            <a:pPr>
              <a:defRPr/>
            </a:pPr>
            <a:r>
              <a:rPr lang="da-DK" baseline="0"/>
              <a:t>(blue area = lycophyte </a:t>
            </a:r>
            <a:r>
              <a:rPr lang="da-DK" sz="1400" b="0" i="0" u="none" strike="noStrike" baseline="0">
                <a:effectLst/>
              </a:rPr>
              <a:t>constraint (381-781 ppm), 409 Ma</a:t>
            </a:r>
            <a:r>
              <a:rPr lang="da-DK" baseline="0"/>
              <a:t>)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Aglaeophyton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'A0 rhyniophytes, zosterophylls'!$AG$24:$AG$27</c:f>
                <c:numCache>
                  <c:formatCode>General</c:formatCode>
                  <c:ptCount val="4"/>
                  <c:pt idx="0">
                    <c:v>313.68649594059099</c:v>
                  </c:pt>
                  <c:pt idx="1">
                    <c:v>427.47349665065798</c:v>
                  </c:pt>
                  <c:pt idx="2">
                    <c:v>660.44401437673503</c:v>
                  </c:pt>
                  <c:pt idx="3">
                    <c:v>969.774184518683</c:v>
                  </c:pt>
                </c:numCache>
              </c:numRef>
            </c:plus>
            <c:minus>
              <c:numRef>
                <c:f>'A0 rhyniophytes, zosterophylls'!$AH$24:$AH$27</c:f>
                <c:numCache>
                  <c:formatCode>General</c:formatCode>
                  <c:ptCount val="4"/>
                  <c:pt idx="0">
                    <c:v>208.93318513207001</c:v>
                  </c:pt>
                  <c:pt idx="1">
                    <c:v>265.01430672911903</c:v>
                  </c:pt>
                  <c:pt idx="2">
                    <c:v>384.67857365401198</c:v>
                  </c:pt>
                  <c:pt idx="3">
                    <c:v>498.912027710968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'A0 rhyniophytes, zosterophylls'!$AP$24:$AP$27</c:f>
              <c:numCache>
                <c:formatCode>0.0</c:formatCode>
                <c:ptCount val="4"/>
                <c:pt idx="0">
                  <c:v>0.7</c:v>
                </c:pt>
                <c:pt idx="1">
                  <c:v>0.9</c:v>
                </c:pt>
                <c:pt idx="2">
                  <c:v>1.4</c:v>
                </c:pt>
                <c:pt idx="3">
                  <c:v>1.7</c:v>
                </c:pt>
              </c:numCache>
            </c:numRef>
          </c:xVal>
          <c:yVal>
            <c:numRef>
              <c:f>'A0 rhyniophytes, zosterophylls'!$AF$24:$AF$27</c:f>
              <c:numCache>
                <c:formatCode>0</c:formatCode>
                <c:ptCount val="4"/>
                <c:pt idx="0">
                  <c:v>843.270086141908</c:v>
                </c:pt>
                <c:pt idx="1">
                  <c:v>1048.90880164999</c:v>
                </c:pt>
                <c:pt idx="2">
                  <c:v>1562.0300630607101</c:v>
                </c:pt>
                <c:pt idx="3">
                  <c:v>1841.78747020795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11-9948-9B62-A842FA26DB0E}"/>
            </c:ext>
          </c:extLst>
        </c:ser>
        <c:ser>
          <c:idx val="3"/>
          <c:order val="1"/>
          <c:tx>
            <c:v>Rhynia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'A0 rhyniophytes, zosterophylls'!$AG$42:$AG$45</c:f>
                <c:numCache>
                  <c:formatCode>General</c:formatCode>
                  <c:ptCount val="4"/>
                  <c:pt idx="0">
                    <c:v>166.916928943573</c:v>
                  </c:pt>
                  <c:pt idx="1">
                    <c:v>179.40735313768201</c:v>
                  </c:pt>
                  <c:pt idx="2">
                    <c:v>283.10754140088102</c:v>
                  </c:pt>
                  <c:pt idx="3">
                    <c:v>277.122186591044</c:v>
                  </c:pt>
                </c:numCache>
              </c:numRef>
            </c:plus>
            <c:minus>
              <c:numRef>
                <c:f>'A0 rhyniophytes, zosterophylls'!$AH$42:$AH$45</c:f>
                <c:numCache>
                  <c:formatCode>General</c:formatCode>
                  <c:ptCount val="4"/>
                  <c:pt idx="0">
                    <c:v>104.11812860053</c:v>
                  </c:pt>
                  <c:pt idx="1">
                    <c:v>123.353313106717</c:v>
                  </c:pt>
                  <c:pt idx="2">
                    <c:v>155.34009934734101</c:v>
                  </c:pt>
                  <c:pt idx="3">
                    <c:v>216.93797219169701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'A0 rhyniophytes, zosterophylls'!$AP$42:$AP$45</c:f>
              <c:numCache>
                <c:formatCode>0.0</c:formatCode>
                <c:ptCount val="4"/>
                <c:pt idx="0">
                  <c:v>0.7</c:v>
                </c:pt>
                <c:pt idx="1">
                  <c:v>0.9</c:v>
                </c:pt>
                <c:pt idx="2">
                  <c:v>1.4</c:v>
                </c:pt>
                <c:pt idx="3">
                  <c:v>1.7</c:v>
                </c:pt>
              </c:numCache>
            </c:numRef>
          </c:xVal>
          <c:yVal>
            <c:numRef>
              <c:f>'A0 rhyniophytes, zosterophylls'!$AF$42:$AF$45</c:f>
              <c:numCache>
                <c:formatCode>0</c:formatCode>
                <c:ptCount val="4"/>
                <c:pt idx="0">
                  <c:v>618.00827511373495</c:v>
                </c:pt>
                <c:pt idx="1">
                  <c:v>759.82165724288495</c:v>
                </c:pt>
                <c:pt idx="2">
                  <c:v>1127.3409937481699</c:v>
                </c:pt>
                <c:pt idx="3">
                  <c:v>1392.3889635103501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11-9948-9B62-A842FA26DB0E}"/>
            </c:ext>
          </c:extLst>
        </c:ser>
        <c:ser>
          <c:idx val="1"/>
          <c:order val="2"/>
          <c:tx>
            <c:v>Horneophyton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'A0 rhyniophytes, zosterophylls'!$AG$30:$AG$33</c:f>
                <c:numCache>
                  <c:formatCode>General</c:formatCode>
                  <c:ptCount val="4"/>
                  <c:pt idx="0">
                    <c:v>218.94598440798899</c:v>
                  </c:pt>
                  <c:pt idx="1">
                    <c:v>206.766978348138</c:v>
                  </c:pt>
                  <c:pt idx="2">
                    <c:v>428.251446646396</c:v>
                  </c:pt>
                  <c:pt idx="3">
                    <c:v>477.069254663668</c:v>
                  </c:pt>
                </c:numCache>
              </c:numRef>
            </c:plus>
            <c:minus>
              <c:numRef>
                <c:f>'A0 rhyniophytes, zosterophylls'!$AH$30:$AH$33</c:f>
                <c:numCache>
                  <c:formatCode>General</c:formatCode>
                  <c:ptCount val="4"/>
                  <c:pt idx="0">
                    <c:v>121.108088575482</c:v>
                  </c:pt>
                  <c:pt idx="1">
                    <c:v>145.92317077732201</c:v>
                  </c:pt>
                  <c:pt idx="2">
                    <c:v>219.92194137746699</c:v>
                  </c:pt>
                  <c:pt idx="3">
                    <c:v>242.82026812336099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'A0 rhyniophytes, zosterophylls'!$AP$30:$AP$33</c:f>
              <c:numCache>
                <c:formatCode>0.0</c:formatCode>
                <c:ptCount val="4"/>
                <c:pt idx="0">
                  <c:v>0.7</c:v>
                </c:pt>
                <c:pt idx="1">
                  <c:v>0.9</c:v>
                </c:pt>
                <c:pt idx="2">
                  <c:v>1.4</c:v>
                </c:pt>
                <c:pt idx="3">
                  <c:v>1.7</c:v>
                </c:pt>
              </c:numCache>
            </c:numRef>
          </c:xVal>
          <c:yVal>
            <c:numRef>
              <c:f>'A0 rhyniophytes, zosterophylls'!$AF$30:$AF$33</c:f>
              <c:numCache>
                <c:formatCode>0</c:formatCode>
                <c:ptCount val="4"/>
                <c:pt idx="0">
                  <c:v>485.30120145407898</c:v>
                </c:pt>
                <c:pt idx="1">
                  <c:v>564.31398994070503</c:v>
                </c:pt>
                <c:pt idx="2">
                  <c:v>844.63049558413195</c:v>
                </c:pt>
                <c:pt idx="3">
                  <c:v>958.62905415849002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411-9948-9B62-A842FA26DB0E}"/>
            </c:ext>
          </c:extLst>
        </c:ser>
        <c:ser>
          <c:idx val="2"/>
          <c:order val="3"/>
          <c:tx>
            <c:v>Nothia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'A0 rhyniophytes, zosterophylls'!$AG$36:$AG$39</c:f>
                <c:numCache>
                  <c:formatCode>General</c:formatCode>
                  <c:ptCount val="4"/>
                  <c:pt idx="0">
                    <c:v>144.70516559425701</c:v>
                  </c:pt>
                  <c:pt idx="1">
                    <c:v>187.99210175318299</c:v>
                  </c:pt>
                  <c:pt idx="2">
                    <c:v>287.27826186330498</c:v>
                  </c:pt>
                  <c:pt idx="3">
                    <c:v>309.56961857874199</c:v>
                  </c:pt>
                </c:numCache>
              </c:numRef>
            </c:plus>
            <c:minus>
              <c:numRef>
                <c:f>'A0 rhyniophytes, zosterophylls'!$AH$36:$AH$39</c:f>
                <c:numCache>
                  <c:formatCode>General</c:formatCode>
                  <c:ptCount val="4"/>
                  <c:pt idx="0">
                    <c:v>71.652722555282097</c:v>
                  </c:pt>
                  <c:pt idx="1">
                    <c:v>84.791296533697206</c:v>
                  </c:pt>
                  <c:pt idx="2">
                    <c:v>146.80729924075101</c:v>
                  </c:pt>
                  <c:pt idx="3">
                    <c:v>168.10538547083101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  <a:alpha val="50000"/>
                  </a:schemeClr>
                </a:solidFill>
                <a:round/>
              </a:ln>
              <a:effectLst/>
            </c:spPr>
          </c:errBars>
          <c:xVal>
            <c:numRef>
              <c:f>'A0 rhyniophytes, zosterophylls'!$AP$36:$AP$39</c:f>
              <c:numCache>
                <c:formatCode>0.0</c:formatCode>
                <c:ptCount val="4"/>
                <c:pt idx="0">
                  <c:v>0.7</c:v>
                </c:pt>
                <c:pt idx="1">
                  <c:v>0.9</c:v>
                </c:pt>
                <c:pt idx="2">
                  <c:v>1.4</c:v>
                </c:pt>
                <c:pt idx="3">
                  <c:v>1.7</c:v>
                </c:pt>
              </c:numCache>
            </c:numRef>
          </c:xVal>
          <c:yVal>
            <c:numRef>
              <c:f>'A0 rhyniophytes, zosterophylls'!$AF$36:$AF$39</c:f>
              <c:numCache>
                <c:formatCode>0</c:formatCode>
                <c:ptCount val="4"/>
                <c:pt idx="0">
                  <c:v>351.10814821153502</c:v>
                </c:pt>
                <c:pt idx="1">
                  <c:v>411.070499851791</c:v>
                </c:pt>
                <c:pt idx="2">
                  <c:v>616.14429556644302</c:v>
                </c:pt>
                <c:pt idx="3">
                  <c:v>690.20116000391602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411-9948-9B62-A842FA26D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734192"/>
        <c:axId val="1483151936"/>
      </c:scatterChart>
      <c:valAx>
        <c:axId val="1483734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483151936"/>
        <c:crosses val="autoZero"/>
        <c:crossBetween val="midCat"/>
      </c:valAx>
      <c:valAx>
        <c:axId val="1483151936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48373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57150</xdr:colOff>
      <xdr:row>30</xdr:row>
      <xdr:rowOff>114300</xdr:rowOff>
    </xdr:from>
    <xdr:to>
      <xdr:col>35</xdr:col>
      <xdr:colOff>438150</xdr:colOff>
      <xdr:row>44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4382B4-B165-738E-6898-2F96C2DC6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812800</xdr:colOff>
      <xdr:row>39</xdr:row>
      <xdr:rowOff>25400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2D2FF55-4E4D-E04F-AAE4-14207C7D1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372533</xdr:colOff>
      <xdr:row>0</xdr:row>
      <xdr:rowOff>0</xdr:rowOff>
    </xdr:from>
    <xdr:to>
      <xdr:col>20</xdr:col>
      <xdr:colOff>355599</xdr:colOff>
      <xdr:row>39</xdr:row>
      <xdr:rowOff>25400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645BFD0-AB46-8440-8C8A-FB32A1B2D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9</xdr:col>
      <xdr:colOff>812800</xdr:colOff>
      <xdr:row>69</xdr:row>
      <xdr:rowOff>63500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BEE5C95-46BC-C74C-9C5E-64C85958E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122905</xdr:colOff>
      <xdr:row>40</xdr:row>
      <xdr:rowOff>40968</xdr:rowOff>
    </xdr:from>
    <xdr:to>
      <xdr:col>20</xdr:col>
      <xdr:colOff>101601</xdr:colOff>
      <xdr:row>69</xdr:row>
      <xdr:rowOff>122903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34488481-9DB1-AB49-9A73-0E828118A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33867</xdr:colOff>
      <xdr:row>71</xdr:row>
      <xdr:rowOff>169333</xdr:rowOff>
    </xdr:from>
    <xdr:to>
      <xdr:col>9</xdr:col>
      <xdr:colOff>812799</xdr:colOff>
      <xdr:row>99</xdr:row>
      <xdr:rowOff>143933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38A3A49A-D85C-5949-B8D9-640699ECA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0.05893</cdr:x>
      <cdr:y>0.6005</cdr:y>
    </cdr:from>
    <cdr:to>
      <cdr:x>0.97083</cdr:x>
      <cdr:y>0.75628</cdr:y>
    </cdr:to>
    <cdr:sp macro="" textlink="">
      <cdr:nvSpPr>
        <cdr:cNvPr id="2" name="Rektangel 1">
          <a:extLst xmlns:a="http://schemas.openxmlformats.org/drawingml/2006/main">
            <a:ext uri="{FF2B5EF4-FFF2-40B4-BE49-F238E27FC236}">
              <a16:creationId xmlns:a16="http://schemas.microsoft.com/office/drawing/2014/main" id="{D63D2E78-5D3F-C043-8620-53F18B6EFD16}"/>
            </a:ext>
          </a:extLst>
        </cdr:cNvPr>
        <cdr:cNvSpPr/>
      </cdr:nvSpPr>
      <cdr:spPr>
        <a:xfrm xmlns:a="http://schemas.openxmlformats.org/drawingml/2006/main">
          <a:off x="419100" y="3035309"/>
          <a:ext cx="6485433" cy="78739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31199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a-DK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Horneophytopsid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Horneophytopsida" TargetMode="External"/><Relationship Id="rId2" Type="http://schemas.openxmlformats.org/officeDocument/2006/relationships/hyperlink" Target="https://en.wikipedia.org/wiki/Horneophytopsida" TargetMode="External"/><Relationship Id="rId1" Type="http://schemas.openxmlformats.org/officeDocument/2006/relationships/hyperlink" Target="https://en.wikipedia.org/wiki/Horneophytopsida" TargetMode="External"/><Relationship Id="rId5" Type="http://schemas.openxmlformats.org/officeDocument/2006/relationships/hyperlink" Target="https://en.wikipedia.org/wiki/Horneophytopsida" TargetMode="External"/><Relationship Id="rId4" Type="http://schemas.openxmlformats.org/officeDocument/2006/relationships/hyperlink" Target="https://en.wikipedia.org/wiki/Horneophytopsid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8943-A1AD-F14F-A88B-771A0051865D}">
  <dimension ref="A1:CD148"/>
  <sheetViews>
    <sheetView workbookViewId="0">
      <pane xSplit="2" ySplit="1" topLeftCell="R25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baseColWidth="10" defaultColWidth="9.1640625" defaultRowHeight="16" x14ac:dyDescent="0.2"/>
  <cols>
    <col min="1" max="1" width="18.33203125" style="38" customWidth="1" collapsed="1"/>
    <col min="2" max="2" width="23.6640625" style="40" customWidth="1" collapsed="1"/>
    <col min="3" max="3" width="10.5" style="40" customWidth="1" collapsed="1"/>
    <col min="4" max="4" width="39.1640625" style="40" customWidth="1" collapsed="1"/>
    <col min="5" max="5" width="29.5" style="40" customWidth="1" collapsed="1"/>
    <col min="6" max="7" width="12" style="40" customWidth="1"/>
    <col min="8" max="8" width="9.1640625" style="40" collapsed="1"/>
    <col min="9" max="9" width="10" style="38" customWidth="1" collapsed="1"/>
    <col min="10" max="10" width="12.6640625" style="351" customWidth="1"/>
    <col min="11" max="11" width="8.83203125" style="455" customWidth="1" collapsed="1"/>
    <col min="12" max="12" width="8.83203125" style="455" customWidth="1"/>
    <col min="13" max="13" width="9.1640625" style="456" collapsed="1"/>
    <col min="14" max="14" width="9.1640625" style="456"/>
    <col min="15" max="15" width="9.1640625" style="378" collapsed="1"/>
    <col min="16" max="16" width="9.1640625" style="47" collapsed="1"/>
    <col min="17" max="17" width="9.1640625" style="304"/>
    <col min="18" max="18" width="9.1640625" style="47"/>
    <col min="19" max="19" width="9.1640625" style="304" collapsed="1"/>
    <col min="20" max="20" width="9.1640625" style="47"/>
    <col min="21" max="21" width="16.33203125" style="280" customWidth="1"/>
    <col min="22" max="22" width="9.1640625" style="263" collapsed="1"/>
    <col min="23" max="23" width="9.1640625" style="183"/>
    <col min="24" max="24" width="9.1640625" style="47" collapsed="1"/>
    <col min="25" max="25" width="9.1640625" style="40"/>
    <col min="26" max="27" width="9.1640625" style="47" collapsed="1"/>
    <col min="28" max="28" width="9.1640625" style="40" collapsed="1"/>
    <col min="29" max="29" width="9.1640625" style="183" collapsed="1"/>
    <col min="30" max="30" width="9.1640625" style="183"/>
    <col min="31" max="31" width="9.1640625" style="378" collapsed="1"/>
    <col min="32" max="32" width="9.1640625" style="47"/>
    <col min="33" max="33" width="9.1640625" style="47" collapsed="1"/>
    <col min="34" max="34" width="9.1640625" style="304" collapsed="1"/>
    <col min="35" max="36" width="9.1640625" style="47" collapsed="1"/>
    <col min="37" max="37" width="9.1640625" style="40" collapsed="1"/>
    <col min="38" max="39" width="9.1640625" style="47" collapsed="1"/>
    <col min="40" max="40" width="15.5" style="280" customWidth="1" collapsed="1"/>
    <col min="41" max="41" width="8" style="40" customWidth="1"/>
    <col min="42" max="42" width="6.1640625" style="40" customWidth="1"/>
    <col min="43" max="43" width="6.6640625" style="40" customWidth="1" collapsed="1"/>
    <col min="44" max="44" width="3.83203125" style="40" customWidth="1" collapsed="1"/>
    <col min="45" max="45" width="6.6640625" style="40" customWidth="1" collapsed="1"/>
    <col min="46" max="46" width="4.5" style="40" customWidth="1" collapsed="1"/>
    <col min="47" max="47" width="7.1640625" style="40" customWidth="1" collapsed="1"/>
    <col min="48" max="48" width="3.33203125" style="40" customWidth="1" collapsed="1"/>
    <col min="49" max="49" width="9.1640625" style="40" collapsed="1"/>
    <col min="50" max="50" width="2.83203125" style="40" customWidth="1" collapsed="1"/>
    <col min="51" max="51" width="9.1640625" style="40" collapsed="1"/>
    <col min="52" max="52" width="4" style="40" customWidth="1" collapsed="1"/>
    <col min="53" max="53" width="9.1640625" style="40" collapsed="1"/>
    <col min="54" max="54" width="4.1640625" style="40" customWidth="1" collapsed="1"/>
    <col min="55" max="55" width="9.1640625" style="40" collapsed="1"/>
    <col min="56" max="56" width="3" style="40" customWidth="1" collapsed="1"/>
    <col min="57" max="57" width="9.1640625" style="40" collapsed="1"/>
    <col min="58" max="58" width="3" style="40" customWidth="1" collapsed="1"/>
    <col min="59" max="59" width="9.1640625" style="40" collapsed="1"/>
    <col min="60" max="60" width="3" style="40" customWidth="1" collapsed="1"/>
    <col min="61" max="62" width="9.1640625" style="40" collapsed="1"/>
    <col min="63" max="82" width="9.1640625" style="40"/>
    <col min="83" max="16384" width="9.1640625" style="40" collapsed="1"/>
  </cols>
  <sheetData>
    <row r="1" spans="1:61" s="5" customFormat="1" ht="3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571</v>
      </c>
      <c r="G1" s="2" t="s">
        <v>573</v>
      </c>
      <c r="H1" s="3" t="s">
        <v>5</v>
      </c>
      <c r="I1" s="3" t="s">
        <v>6</v>
      </c>
      <c r="J1" s="229" t="s">
        <v>579</v>
      </c>
      <c r="K1" s="4" t="s">
        <v>7</v>
      </c>
      <c r="L1" s="4" t="s">
        <v>575</v>
      </c>
      <c r="M1" s="28" t="s">
        <v>147</v>
      </c>
      <c r="N1" s="4" t="s">
        <v>575</v>
      </c>
      <c r="O1" s="207" t="s">
        <v>155</v>
      </c>
      <c r="P1" s="300" t="s">
        <v>600</v>
      </c>
      <c r="Q1" s="169" t="s">
        <v>154</v>
      </c>
      <c r="R1" s="300" t="s">
        <v>600</v>
      </c>
      <c r="S1" s="28" t="s">
        <v>153</v>
      </c>
      <c r="T1" s="300" t="s">
        <v>600</v>
      </c>
      <c r="U1" s="241" t="s">
        <v>580</v>
      </c>
      <c r="V1" s="34" t="s">
        <v>168</v>
      </c>
      <c r="W1" s="213" t="s">
        <v>576</v>
      </c>
      <c r="X1" s="213" t="s">
        <v>577</v>
      </c>
      <c r="Y1" s="5" t="s">
        <v>170</v>
      </c>
      <c r="Z1" s="213" t="s">
        <v>576</v>
      </c>
      <c r="AA1" s="213" t="s">
        <v>577</v>
      </c>
      <c r="AB1" s="5" t="s">
        <v>172</v>
      </c>
      <c r="AC1" s="213" t="s">
        <v>576</v>
      </c>
      <c r="AD1" s="213" t="s">
        <v>577</v>
      </c>
      <c r="AE1" s="207" t="s">
        <v>156</v>
      </c>
      <c r="AF1" s="213" t="s">
        <v>576</v>
      </c>
      <c r="AG1" s="213" t="s">
        <v>577</v>
      </c>
      <c r="AH1" s="169" t="s">
        <v>157</v>
      </c>
      <c r="AI1" s="213" t="s">
        <v>576</v>
      </c>
      <c r="AJ1" s="213" t="s">
        <v>577</v>
      </c>
      <c r="AK1" s="5" t="s">
        <v>158</v>
      </c>
      <c r="AL1" s="213" t="s">
        <v>576</v>
      </c>
      <c r="AM1" s="213" t="s">
        <v>577</v>
      </c>
      <c r="AN1" s="135" t="s">
        <v>578</v>
      </c>
      <c r="AO1" s="169" t="s">
        <v>163</v>
      </c>
      <c r="AP1" s="169"/>
      <c r="AQ1" s="169" t="s">
        <v>164</v>
      </c>
      <c r="AR1" s="169"/>
      <c r="AS1" s="169" t="s">
        <v>174</v>
      </c>
      <c r="AT1" s="169"/>
      <c r="AU1" s="169" t="s">
        <v>175</v>
      </c>
      <c r="AV1" s="169"/>
      <c r="AW1" s="169" t="s">
        <v>167</v>
      </c>
      <c r="AX1" s="169"/>
      <c r="AY1" s="169" t="s">
        <v>173</v>
      </c>
      <c r="AZ1" s="169"/>
      <c r="BA1" s="56" t="s">
        <v>166</v>
      </c>
      <c r="BB1" s="169"/>
      <c r="BC1" s="169" t="s">
        <v>176</v>
      </c>
      <c r="BD1" s="169"/>
      <c r="BE1" s="169" t="s">
        <v>177</v>
      </c>
      <c r="BF1" s="169"/>
      <c r="BG1" s="169" t="s">
        <v>178</v>
      </c>
      <c r="BH1" s="169"/>
      <c r="BI1" s="169" t="s">
        <v>179</v>
      </c>
    </row>
    <row r="2" spans="1:61" s="67" customFormat="1" ht="19" x14ac:dyDescent="0.2">
      <c r="A2" s="63"/>
      <c r="B2" s="64"/>
      <c r="C2" s="63"/>
      <c r="D2" s="64"/>
      <c r="E2" s="64"/>
      <c r="F2" s="64" t="s">
        <v>572</v>
      </c>
      <c r="G2" s="64" t="s">
        <v>574</v>
      </c>
      <c r="H2" s="65"/>
      <c r="I2" s="65" t="s">
        <v>121</v>
      </c>
      <c r="J2" s="230"/>
      <c r="K2" s="66" t="s">
        <v>122</v>
      </c>
      <c r="L2" s="66"/>
      <c r="M2" s="66" t="s">
        <v>122</v>
      </c>
      <c r="N2" s="66"/>
      <c r="O2" s="301" t="s">
        <v>160</v>
      </c>
      <c r="P2" s="138" t="s">
        <v>160</v>
      </c>
      <c r="Q2" s="69" t="s">
        <v>601</v>
      </c>
      <c r="R2" s="138" t="s">
        <v>159</v>
      </c>
      <c r="S2" s="66" t="s">
        <v>122</v>
      </c>
      <c r="T2" s="138"/>
      <c r="U2" s="242"/>
      <c r="V2" s="67" t="s">
        <v>169</v>
      </c>
      <c r="W2" s="225"/>
      <c r="X2" s="225"/>
      <c r="Y2" s="67" t="s">
        <v>171</v>
      </c>
      <c r="Z2" s="225"/>
      <c r="AA2" s="225"/>
      <c r="AC2" s="225"/>
      <c r="AD2" s="225"/>
      <c r="AE2" s="109" t="s">
        <v>161</v>
      </c>
      <c r="AF2" s="221"/>
      <c r="AG2" s="221"/>
      <c r="AH2" s="218" t="s">
        <v>187</v>
      </c>
      <c r="AI2" s="214"/>
      <c r="AJ2" s="214"/>
      <c r="AK2" s="81" t="s">
        <v>165</v>
      </c>
      <c r="AL2" s="225"/>
      <c r="AM2" s="225"/>
      <c r="AN2" s="68"/>
      <c r="AO2" s="67" t="s">
        <v>187</v>
      </c>
      <c r="AQ2" s="81" t="s">
        <v>165</v>
      </c>
      <c r="AW2" s="67" t="s">
        <v>161</v>
      </c>
      <c r="BA2" s="67" t="s">
        <v>161</v>
      </c>
      <c r="BC2" s="67" t="s">
        <v>180</v>
      </c>
      <c r="BE2" s="67" t="s">
        <v>181</v>
      </c>
      <c r="BG2" s="67" t="s">
        <v>182</v>
      </c>
      <c r="BI2" s="67" t="s">
        <v>184</v>
      </c>
    </row>
    <row r="3" spans="1:61" customFormat="1" x14ac:dyDescent="0.2">
      <c r="A3" s="5" t="s">
        <v>8</v>
      </c>
      <c r="B3" s="6" t="s">
        <v>9</v>
      </c>
      <c r="C3" t="s">
        <v>10</v>
      </c>
      <c r="D3" t="s">
        <v>11</v>
      </c>
      <c r="E3" t="s">
        <v>12</v>
      </c>
      <c r="F3">
        <v>42.2</v>
      </c>
      <c r="G3">
        <v>-74.2</v>
      </c>
      <c r="H3" t="s">
        <v>13</v>
      </c>
      <c r="I3" s="7">
        <v>380.46388888888885</v>
      </c>
      <c r="J3" s="231"/>
      <c r="K3" s="8">
        <v>-26.507000000000001</v>
      </c>
      <c r="L3" s="8"/>
      <c r="M3" s="30"/>
      <c r="N3" s="30"/>
      <c r="O3" s="53"/>
      <c r="P3" s="83"/>
      <c r="Q3" s="52"/>
      <c r="R3" s="83"/>
      <c r="S3" s="188"/>
      <c r="T3" s="83"/>
      <c r="U3" s="243"/>
      <c r="V3" s="35"/>
      <c r="W3" s="204"/>
      <c r="X3" s="215"/>
      <c r="Z3" s="215"/>
      <c r="AA3" s="215"/>
      <c r="AC3" s="215"/>
      <c r="AD3" s="204"/>
      <c r="AE3" s="53"/>
      <c r="AF3" s="204"/>
      <c r="AG3" s="215"/>
      <c r="AH3" s="52"/>
      <c r="AI3" s="215"/>
      <c r="AJ3" s="215"/>
      <c r="AL3" s="215"/>
      <c r="AM3" s="215"/>
      <c r="AN3" s="32"/>
      <c r="BC3" s="83"/>
      <c r="BD3" s="83"/>
      <c r="BE3" s="83"/>
      <c r="BF3" s="83"/>
      <c r="BG3" s="83"/>
      <c r="BH3" s="83"/>
      <c r="BI3" s="83"/>
    </row>
    <row r="4" spans="1:61" s="56" customFormat="1" x14ac:dyDescent="0.2">
      <c r="A4" s="55" t="s">
        <v>162</v>
      </c>
      <c r="C4" s="57"/>
      <c r="D4" s="57"/>
      <c r="E4" s="57"/>
      <c r="G4" s="133"/>
      <c r="H4" s="57"/>
      <c r="I4" s="58">
        <v>380.46388888888885</v>
      </c>
      <c r="J4" s="232"/>
      <c r="K4" s="59">
        <f>AVERAGE(K2:K3)</f>
        <v>-26.507000000000001</v>
      </c>
      <c r="L4" s="59">
        <v>1</v>
      </c>
      <c r="M4" s="61">
        <v>-8.1109662946887706</v>
      </c>
      <c r="N4" s="69">
        <v>0.5</v>
      </c>
      <c r="O4" s="60">
        <v>17</v>
      </c>
      <c r="P4" s="81">
        <v>3</v>
      </c>
      <c r="Q4" s="102">
        <v>20.8</v>
      </c>
      <c r="R4" s="305">
        <v>2.6</v>
      </c>
      <c r="S4" s="62">
        <f>M4-K4</f>
        <v>18.396033705311233</v>
      </c>
      <c r="T4" s="311">
        <f>(L4^2+N4^2)^0.5</f>
        <v>1.1180339887498949</v>
      </c>
      <c r="U4" s="244"/>
      <c r="V4" s="79">
        <f>'Fossil lycophytes'!X31</f>
        <v>0</v>
      </c>
      <c r="W4" s="216">
        <f>'Fossil lycophytes'!Y31</f>
        <v>0</v>
      </c>
      <c r="X4" s="216">
        <f>'Fossil lycophytes'!Z31</f>
        <v>0</v>
      </c>
      <c r="Y4" s="283">
        <f>'Fossil lycophytes'!AA31</f>
        <v>0</v>
      </c>
      <c r="Z4" s="284">
        <f>'Fossil lycophytes'!AB31</f>
        <v>0</v>
      </c>
      <c r="AA4" s="284">
        <f>'Fossil lycophytes'!AC31</f>
        <v>0</v>
      </c>
      <c r="AB4" s="62">
        <f>'Fossil lycophytes'!AD31</f>
        <v>0</v>
      </c>
      <c r="AC4" s="226">
        <f>'Fossil lycophytes'!AE31</f>
        <v>0</v>
      </c>
      <c r="AD4" s="226">
        <f>'Fossil lycophytes'!AF31</f>
        <v>0</v>
      </c>
      <c r="AE4" s="82">
        <f>'Fossil lycophytes'!AG31</f>
        <v>0</v>
      </c>
      <c r="AF4" s="222">
        <f>'Fossil lycophytes'!AH31</f>
        <v>0</v>
      </c>
      <c r="AG4" s="222">
        <f>'Fossil lycophytes'!AI31</f>
        <v>0</v>
      </c>
      <c r="AH4" s="62">
        <f>'Fossil lycophytes'!AJ31</f>
        <v>0</v>
      </c>
      <c r="AI4" s="226">
        <f>'Fossil lycophytes'!AK31</f>
        <v>0</v>
      </c>
      <c r="AJ4" s="226">
        <f>'Fossil lycophytes'!AL31</f>
        <v>0</v>
      </c>
      <c r="AK4" s="283">
        <f>'Fossil lycophytes'!AM31</f>
        <v>0</v>
      </c>
      <c r="AL4" s="284">
        <f>'Fossil lycophytes'!AN31</f>
        <v>0</v>
      </c>
      <c r="AM4" s="284">
        <f>'Fossil lycophytes'!AO31</f>
        <v>0</v>
      </c>
      <c r="AN4" s="60"/>
      <c r="AO4" s="457">
        <v>3.5</v>
      </c>
      <c r="AP4" s="71" t="s">
        <v>186</v>
      </c>
      <c r="AQ4" s="80">
        <v>2</v>
      </c>
      <c r="AS4" s="81">
        <v>0.2</v>
      </c>
      <c r="AU4" s="81">
        <v>0.4</v>
      </c>
      <c r="AW4" s="81">
        <v>40</v>
      </c>
      <c r="AY4" s="81">
        <v>0.6</v>
      </c>
      <c r="BA4" s="81">
        <v>448</v>
      </c>
      <c r="BC4" s="81">
        <v>4.4000000000000004</v>
      </c>
      <c r="BD4" s="81"/>
      <c r="BE4" s="81">
        <v>30</v>
      </c>
      <c r="BF4" s="81"/>
      <c r="BG4" s="81" t="s">
        <v>183</v>
      </c>
      <c r="BH4" s="81"/>
      <c r="BI4" s="81" t="s">
        <v>185</v>
      </c>
    </row>
    <row r="5" spans="1:61" customFormat="1" x14ac:dyDescent="0.2">
      <c r="A5" s="5"/>
      <c r="B5" s="6"/>
      <c r="I5" s="7"/>
      <c r="J5" s="231"/>
      <c r="K5" s="8"/>
      <c r="L5" s="8"/>
      <c r="M5" s="30"/>
      <c r="N5" s="30"/>
      <c r="O5" s="53"/>
      <c r="P5" s="83"/>
      <c r="Q5" s="52"/>
      <c r="R5" s="83"/>
      <c r="S5" s="188"/>
      <c r="T5" s="83"/>
      <c r="U5" s="243"/>
      <c r="V5" s="35"/>
      <c r="W5" s="204"/>
      <c r="X5" s="215"/>
      <c r="Z5" s="215"/>
      <c r="AA5" s="215"/>
      <c r="AC5" s="204"/>
      <c r="AD5" s="204"/>
      <c r="AE5" s="53"/>
      <c r="AF5" s="215"/>
      <c r="AG5" s="215"/>
      <c r="AH5" s="52"/>
      <c r="AI5" s="215"/>
      <c r="AJ5" s="215"/>
      <c r="AL5" s="215"/>
      <c r="AM5" s="215"/>
      <c r="AN5" s="32"/>
      <c r="AO5" s="30"/>
      <c r="BC5" s="83"/>
      <c r="BD5" s="83"/>
      <c r="BE5" s="83"/>
      <c r="BF5" s="83"/>
      <c r="BG5" s="83"/>
      <c r="BH5" s="83"/>
      <c r="BI5" s="83"/>
    </row>
    <row r="6" spans="1:61" customFormat="1" x14ac:dyDescent="0.2">
      <c r="A6" s="41" t="s">
        <v>14</v>
      </c>
      <c r="B6" s="42" t="s">
        <v>15</v>
      </c>
      <c r="C6" s="43" t="s">
        <v>10</v>
      </c>
      <c r="D6" s="43" t="s">
        <v>16</v>
      </c>
      <c r="E6" s="43" t="s">
        <v>17</v>
      </c>
      <c r="F6" s="43"/>
      <c r="G6" s="43"/>
      <c r="H6" s="43" t="s">
        <v>18</v>
      </c>
      <c r="I6" s="44">
        <v>382.4083333333333</v>
      </c>
      <c r="J6" s="233"/>
      <c r="K6" s="45">
        <v>-23.986000000000001</v>
      </c>
      <c r="L6" s="45"/>
      <c r="M6" s="30"/>
      <c r="N6" s="30"/>
      <c r="O6" s="53"/>
      <c r="P6" s="83"/>
      <c r="Q6" s="52"/>
      <c r="R6" s="83"/>
      <c r="S6" s="188"/>
      <c r="T6" s="83"/>
      <c r="U6" s="243"/>
      <c r="V6" s="35"/>
      <c r="W6" s="204"/>
      <c r="X6" s="215"/>
      <c r="Z6" s="215"/>
      <c r="AA6" s="215"/>
      <c r="AC6" s="204"/>
      <c r="AD6" s="204"/>
      <c r="AE6" s="53"/>
      <c r="AF6" s="215"/>
      <c r="AG6" s="215"/>
      <c r="AH6" s="52"/>
      <c r="AI6" s="215"/>
      <c r="AJ6" s="215"/>
      <c r="AL6" s="215"/>
      <c r="AM6" s="215"/>
      <c r="AN6" s="32"/>
      <c r="AO6" s="30"/>
    </row>
    <row r="7" spans="1:61" customFormat="1" x14ac:dyDescent="0.2">
      <c r="A7" s="41" t="s">
        <v>19</v>
      </c>
      <c r="B7" s="42" t="s">
        <v>15</v>
      </c>
      <c r="C7" s="43" t="s">
        <v>10</v>
      </c>
      <c r="D7" s="43" t="s">
        <v>16</v>
      </c>
      <c r="E7" s="43" t="s">
        <v>17</v>
      </c>
      <c r="F7" s="43"/>
      <c r="G7" s="43"/>
      <c r="H7" s="43" t="s">
        <v>18</v>
      </c>
      <c r="I7" s="44">
        <v>382.4083333333333</v>
      </c>
      <c r="J7" s="233"/>
      <c r="K7" s="45">
        <v>-24.54</v>
      </c>
      <c r="L7" s="45"/>
      <c r="M7" s="30"/>
      <c r="N7" s="30"/>
      <c r="O7" s="53"/>
      <c r="P7" s="83"/>
      <c r="Q7" s="52"/>
      <c r="R7" s="83"/>
      <c r="S7" s="188"/>
      <c r="T7" s="83"/>
      <c r="U7" s="243"/>
      <c r="V7" s="35"/>
      <c r="W7" s="204"/>
      <c r="X7" s="215"/>
      <c r="Z7" s="215"/>
      <c r="AA7" s="215"/>
      <c r="AC7" s="204"/>
      <c r="AD7" s="204"/>
      <c r="AE7" s="53"/>
      <c r="AF7" s="215"/>
      <c r="AG7" s="215"/>
      <c r="AH7" s="52"/>
      <c r="AI7" s="215"/>
      <c r="AJ7" s="215"/>
      <c r="AL7" s="215"/>
      <c r="AM7" s="215"/>
      <c r="AN7" s="32"/>
      <c r="AO7" s="30"/>
    </row>
    <row r="8" spans="1:61" s="56" customFormat="1" x14ac:dyDescent="0.2">
      <c r="A8" s="55" t="s">
        <v>162</v>
      </c>
      <c r="B8" s="55"/>
      <c r="C8" s="57"/>
      <c r="D8" s="57"/>
      <c r="E8" s="57"/>
      <c r="F8" s="57"/>
      <c r="G8" s="57"/>
      <c r="H8" s="57"/>
      <c r="I8" s="160">
        <v>382.4083333333333</v>
      </c>
      <c r="J8" s="234"/>
      <c r="K8" s="59">
        <f>AVERAGE(K6:K7)</f>
        <v>-24.262999999999998</v>
      </c>
      <c r="L8" s="59">
        <f>STDEV(K6:K7)</f>
        <v>0.39173715677734622</v>
      </c>
      <c r="M8" s="61">
        <v>-6.5016595770889198</v>
      </c>
      <c r="N8" s="69">
        <v>0.5</v>
      </c>
      <c r="O8" s="60">
        <v>17</v>
      </c>
      <c r="P8" s="81">
        <v>3</v>
      </c>
      <c r="Q8" s="56">
        <v>4.3</v>
      </c>
      <c r="R8" s="81">
        <v>1.9</v>
      </c>
      <c r="S8" s="62">
        <f>M8-K8</f>
        <v>17.761340422911079</v>
      </c>
      <c r="T8" s="312">
        <f>(L8^2+N8^2)^0.5</f>
        <v>0.63518343807123867</v>
      </c>
      <c r="U8" s="244"/>
      <c r="V8" s="430">
        <v>139.643543356414</v>
      </c>
      <c r="W8" s="216">
        <v>32.048656956891499</v>
      </c>
      <c r="X8" s="216">
        <v>29.821046539076999</v>
      </c>
      <c r="Y8" s="431">
        <v>2.5939786883485898E-2</v>
      </c>
      <c r="Z8" s="284">
        <v>8.7021470728842094E-3</v>
      </c>
      <c r="AA8" s="284">
        <v>7.9364268388467298E-3</v>
      </c>
      <c r="AB8" s="432">
        <v>0.52115875780472198</v>
      </c>
      <c r="AC8" s="226">
        <v>1.5963384794400001E-2</v>
      </c>
      <c r="AD8" s="226">
        <v>1.6564237596264901E-2</v>
      </c>
      <c r="AE8" s="82">
        <v>1864.4629239313799</v>
      </c>
      <c r="AF8" s="222">
        <v>820.63910998006997</v>
      </c>
      <c r="AG8" s="222">
        <v>455.14297839016598</v>
      </c>
      <c r="AH8" s="62">
        <v>4.2498848833113501</v>
      </c>
      <c r="AI8" s="226">
        <v>8.2959302658261805E-2</v>
      </c>
      <c r="AJ8" s="226">
        <v>8.5424527060009595E-2</v>
      </c>
      <c r="AK8" s="283">
        <v>4.7328771354835202E-3</v>
      </c>
      <c r="AL8" s="284">
        <v>1.39019681383586E-3</v>
      </c>
      <c r="AM8" s="284">
        <v>1.3546757277306E-3</v>
      </c>
      <c r="AN8" s="60"/>
      <c r="AO8" s="457">
        <v>3.5</v>
      </c>
      <c r="AP8" s="71" t="s">
        <v>186</v>
      </c>
      <c r="AQ8" s="80">
        <v>2</v>
      </c>
      <c r="AS8" s="81">
        <v>0.2</v>
      </c>
      <c r="AU8" s="81">
        <v>0.4</v>
      </c>
      <c r="AW8" s="81">
        <v>40</v>
      </c>
      <c r="AY8" s="81">
        <v>0.6</v>
      </c>
      <c r="BA8" s="81">
        <v>448</v>
      </c>
      <c r="BC8" s="81">
        <v>4.4000000000000004</v>
      </c>
      <c r="BD8" s="81"/>
      <c r="BE8" s="81">
        <v>30</v>
      </c>
      <c r="BF8" s="81"/>
      <c r="BG8" s="81" t="s">
        <v>183</v>
      </c>
      <c r="BH8" s="81"/>
      <c r="BI8" s="81" t="s">
        <v>185</v>
      </c>
    </row>
    <row r="9" spans="1:61" customFormat="1" x14ac:dyDescent="0.2">
      <c r="A9" s="41"/>
      <c r="B9" s="42"/>
      <c r="C9" s="43"/>
      <c r="D9" s="43"/>
      <c r="E9" s="43"/>
      <c r="F9" s="43"/>
      <c r="G9" s="43"/>
      <c r="H9" s="43"/>
      <c r="I9" s="44"/>
      <c r="J9" s="233"/>
      <c r="K9" s="45"/>
      <c r="L9" s="45"/>
      <c r="M9" s="30"/>
      <c r="N9" s="30"/>
      <c r="O9" s="53"/>
      <c r="P9" s="83"/>
      <c r="Q9" s="219"/>
      <c r="R9" s="302"/>
      <c r="S9" s="188"/>
      <c r="T9" s="83"/>
      <c r="U9" s="243"/>
      <c r="V9" s="35"/>
      <c r="W9" s="204"/>
      <c r="X9" s="215"/>
      <c r="Z9" s="215"/>
      <c r="AA9" s="215"/>
      <c r="AC9" s="204"/>
      <c r="AD9" s="204"/>
      <c r="AE9" s="53"/>
      <c r="AF9" s="215"/>
      <c r="AG9" s="215"/>
      <c r="AH9" s="52"/>
      <c r="AI9" s="215"/>
      <c r="AJ9" s="215"/>
      <c r="AL9" s="215"/>
      <c r="AM9" s="215"/>
      <c r="AN9" s="32"/>
      <c r="AO9" s="30"/>
    </row>
    <row r="10" spans="1:61" s="17" customFormat="1" x14ac:dyDescent="0.2">
      <c r="A10" s="46" t="s">
        <v>22</v>
      </c>
      <c r="B10" s="39" t="s">
        <v>23</v>
      </c>
      <c r="C10" s="47" t="s">
        <v>20</v>
      </c>
      <c r="D10" s="47" t="s">
        <v>24</v>
      </c>
      <c r="E10" s="47" t="s">
        <v>25</v>
      </c>
      <c r="F10">
        <v>42.2</v>
      </c>
      <c r="G10">
        <v>-74.2</v>
      </c>
      <c r="H10" s="43" t="s">
        <v>18</v>
      </c>
      <c r="I10" s="48">
        <v>387.85384615384612</v>
      </c>
      <c r="J10" s="235"/>
      <c r="K10" s="45">
        <v>-24.504001102850907</v>
      </c>
      <c r="L10" s="45"/>
      <c r="M10" s="30"/>
      <c r="N10" s="30"/>
      <c r="O10" s="208"/>
      <c r="P10" s="302"/>
      <c r="Q10" s="52"/>
      <c r="R10" s="83"/>
      <c r="S10" s="188"/>
      <c r="T10" s="302"/>
      <c r="U10" s="245"/>
      <c r="W10" s="201"/>
      <c r="X10" s="201"/>
      <c r="Z10" s="201"/>
      <c r="AA10" s="201"/>
      <c r="AC10" s="201"/>
      <c r="AD10" s="201"/>
      <c r="AF10" s="201"/>
      <c r="AG10" s="201"/>
      <c r="AI10" s="201"/>
      <c r="AJ10" s="201"/>
      <c r="AL10" s="201"/>
      <c r="AM10" s="201"/>
      <c r="AN10" s="33"/>
      <c r="AO10" s="458"/>
    </row>
    <row r="11" spans="1:61" s="17" customFormat="1" x14ac:dyDescent="0.2">
      <c r="A11" s="46" t="s">
        <v>26</v>
      </c>
      <c r="B11" s="39" t="s">
        <v>23</v>
      </c>
      <c r="C11" s="47" t="s">
        <v>20</v>
      </c>
      <c r="D11" s="47" t="s">
        <v>27</v>
      </c>
      <c r="E11" s="47" t="s">
        <v>25</v>
      </c>
      <c r="F11">
        <v>42.4</v>
      </c>
      <c r="G11">
        <v>-74.400000000000006</v>
      </c>
      <c r="H11" s="43" t="s">
        <v>18</v>
      </c>
      <c r="I11" s="48">
        <v>387.85384615384612</v>
      </c>
      <c r="J11" s="235"/>
      <c r="K11" s="49">
        <v>-25.322307703533056</v>
      </c>
      <c r="L11" s="49"/>
      <c r="M11" s="30"/>
      <c r="N11" s="30"/>
      <c r="O11" s="208"/>
      <c r="P11" s="302"/>
      <c r="Q11" s="52"/>
      <c r="R11" s="83"/>
      <c r="S11" s="188"/>
      <c r="T11" s="302"/>
      <c r="U11" s="245"/>
      <c r="W11" s="201"/>
      <c r="X11" s="333"/>
      <c r="Z11" s="201"/>
      <c r="AA11" s="333"/>
      <c r="AC11" s="333"/>
      <c r="AD11" s="333"/>
      <c r="AF11" s="201"/>
      <c r="AG11" s="333"/>
      <c r="AI11" s="201"/>
      <c r="AJ11" s="333"/>
      <c r="AL11" s="201"/>
      <c r="AM11" s="333"/>
      <c r="AN11" s="33"/>
      <c r="AO11" s="458"/>
    </row>
    <row r="12" spans="1:61" s="56" customFormat="1" x14ac:dyDescent="0.2">
      <c r="A12" s="55" t="s">
        <v>162</v>
      </c>
      <c r="B12" s="55"/>
      <c r="C12" s="57"/>
      <c r="D12" s="57"/>
      <c r="E12" s="57"/>
      <c r="F12" s="57"/>
      <c r="G12" s="57"/>
      <c r="H12" s="57"/>
      <c r="I12" s="160">
        <v>387.85384615384612</v>
      </c>
      <c r="J12" s="234"/>
      <c r="K12" s="59">
        <f>AVERAGE(K10:K11)</f>
        <v>-24.913154403191982</v>
      </c>
      <c r="L12" s="59">
        <f>STDEV(K10:K11)</f>
        <v>0.5786301464320599</v>
      </c>
      <c r="M12" s="61">
        <v>-5.8967787194530699</v>
      </c>
      <c r="N12" s="69">
        <v>0.5</v>
      </c>
      <c r="O12" s="60">
        <v>17</v>
      </c>
      <c r="P12" s="81">
        <v>3</v>
      </c>
      <c r="Q12" s="102">
        <v>17</v>
      </c>
      <c r="R12" s="305">
        <v>2</v>
      </c>
      <c r="S12" s="62">
        <f>M12-K12</f>
        <v>19.016375683738911</v>
      </c>
      <c r="T12" s="311">
        <f>(L12^2+N12^2)^0.5</f>
        <v>0.76473057109022857</v>
      </c>
      <c r="U12" s="244"/>
      <c r="V12" s="419">
        <f>'Fossil lycophytes'!X32</f>
        <v>0</v>
      </c>
      <c r="W12" s="420">
        <f>'Fossil lycophytes'!Y32</f>
        <v>0</v>
      </c>
      <c r="X12" s="420">
        <f>'Fossil lycophytes'!Z32</f>
        <v>0</v>
      </c>
      <c r="Y12" s="421">
        <f>'Fossil lycophytes'!AA32</f>
        <v>0</v>
      </c>
      <c r="Z12" s="422">
        <f>'Fossil lycophytes'!AB32</f>
        <v>0</v>
      </c>
      <c r="AA12" s="422">
        <f>'Fossil lycophytes'!AC32</f>
        <v>0</v>
      </c>
      <c r="AB12" s="423">
        <f>'Fossil lycophytes'!AD32</f>
        <v>0</v>
      </c>
      <c r="AC12" s="424">
        <f>'Fossil lycophytes'!AE32</f>
        <v>0</v>
      </c>
      <c r="AD12" s="424">
        <f>'Fossil lycophytes'!AF32</f>
        <v>0</v>
      </c>
      <c r="AE12" s="425">
        <f>'Fossil lycophytes'!AG32</f>
        <v>0</v>
      </c>
      <c r="AF12" s="426">
        <f>'Fossil lycophytes'!AH32</f>
        <v>0</v>
      </c>
      <c r="AG12" s="426">
        <f>'Fossil lycophytes'!AI32</f>
        <v>0</v>
      </c>
      <c r="AH12" s="427">
        <f>'Fossil lycophytes'!AJ32</f>
        <v>0</v>
      </c>
      <c r="AI12" s="424">
        <f>'Fossil lycophytes'!AK32</f>
        <v>0</v>
      </c>
      <c r="AJ12" s="424">
        <f>'Fossil lycophytes'!AL32</f>
        <v>0</v>
      </c>
      <c r="AK12" s="428">
        <f>'Fossil lycophytes'!AM32</f>
        <v>0</v>
      </c>
      <c r="AL12" s="429">
        <f>'Fossil lycophytes'!AN32</f>
        <v>0</v>
      </c>
      <c r="AM12" s="429">
        <f>'Fossil lycophytes'!AO32</f>
        <v>0</v>
      </c>
      <c r="AN12" s="60"/>
      <c r="AO12" s="457">
        <v>3.5</v>
      </c>
      <c r="AP12" s="71" t="s">
        <v>186</v>
      </c>
      <c r="AQ12" s="80">
        <v>2</v>
      </c>
      <c r="AS12" s="81">
        <v>0.2</v>
      </c>
      <c r="AU12" s="81">
        <v>0.4</v>
      </c>
      <c r="AW12" s="81">
        <v>40</v>
      </c>
      <c r="AY12" s="81">
        <v>0.6</v>
      </c>
      <c r="BA12" s="81">
        <v>448</v>
      </c>
      <c r="BC12" s="81">
        <v>4.4000000000000004</v>
      </c>
      <c r="BD12" s="81"/>
      <c r="BE12" s="81">
        <v>30</v>
      </c>
      <c r="BF12" s="81"/>
      <c r="BG12" s="81" t="s">
        <v>183</v>
      </c>
      <c r="BH12" s="81"/>
      <c r="BI12" s="81" t="s">
        <v>185</v>
      </c>
    </row>
    <row r="13" spans="1:61" s="54" customFormat="1" x14ac:dyDescent="0.2">
      <c r="A13" s="85"/>
      <c r="B13" s="85"/>
      <c r="C13" s="86"/>
      <c r="D13" s="86"/>
      <c r="E13" s="86"/>
      <c r="F13" s="86"/>
      <c r="G13" s="86"/>
      <c r="H13" s="86"/>
      <c r="I13" s="51"/>
      <c r="J13" s="325"/>
      <c r="K13" s="88"/>
      <c r="L13" s="88"/>
      <c r="M13" s="89"/>
      <c r="N13" s="90"/>
      <c r="O13" s="53"/>
      <c r="P13" s="141"/>
      <c r="Q13" s="172"/>
      <c r="R13" s="183"/>
      <c r="S13" s="91"/>
      <c r="T13" s="193"/>
      <c r="U13" s="246"/>
      <c r="V13" s="326"/>
      <c r="W13" s="334"/>
      <c r="X13" s="334"/>
      <c r="Y13" s="328"/>
      <c r="Z13" s="336"/>
      <c r="AA13" s="336"/>
      <c r="AC13" s="202"/>
      <c r="AD13" s="202"/>
      <c r="AE13" s="262"/>
      <c r="AF13" s="220"/>
      <c r="AG13" s="220"/>
      <c r="AI13" s="202"/>
      <c r="AJ13" s="202"/>
      <c r="AK13" s="328"/>
      <c r="AL13" s="202"/>
      <c r="AM13" s="202"/>
      <c r="AN13" s="53"/>
      <c r="AO13" s="175"/>
      <c r="AP13" s="35"/>
      <c r="AQ13" s="151"/>
      <c r="AS13" s="141"/>
      <c r="AU13" s="141"/>
      <c r="AW13" s="141"/>
      <c r="AY13" s="141"/>
      <c r="BA13" s="141"/>
      <c r="BC13" s="141"/>
      <c r="BD13" s="141"/>
      <c r="BE13" s="141"/>
      <c r="BF13" s="141"/>
      <c r="BG13" s="141"/>
      <c r="BH13" s="141"/>
      <c r="BI13" s="141"/>
    </row>
    <row r="14" spans="1:61" s="17" customFormat="1" x14ac:dyDescent="0.2">
      <c r="A14" s="41" t="s">
        <v>28</v>
      </c>
      <c r="B14" s="39" t="s">
        <v>23</v>
      </c>
      <c r="C14" s="43" t="s">
        <v>20</v>
      </c>
      <c r="D14" s="43" t="s">
        <v>29</v>
      </c>
      <c r="E14" s="43" t="s">
        <v>21</v>
      </c>
      <c r="F14" s="134">
        <v>46</v>
      </c>
      <c r="G14" s="43">
        <v>-68.599999999999994</v>
      </c>
      <c r="H14" s="43" t="s">
        <v>30</v>
      </c>
      <c r="I14" s="44">
        <v>387.85384615384612</v>
      </c>
      <c r="J14" s="233"/>
      <c r="K14" s="45">
        <v>-23.322788683835711</v>
      </c>
      <c r="L14" s="45"/>
      <c r="M14" s="30"/>
      <c r="N14" s="30"/>
      <c r="O14" s="208"/>
      <c r="P14" s="302"/>
      <c r="Q14" s="219"/>
      <c r="R14" s="302"/>
      <c r="S14" s="188"/>
      <c r="T14" s="302"/>
      <c r="U14" s="245"/>
      <c r="V14" s="327"/>
      <c r="W14" s="335"/>
      <c r="X14" s="335"/>
      <c r="Y14" s="329"/>
      <c r="Z14" s="337"/>
      <c r="AA14" s="337"/>
      <c r="AC14" s="333"/>
      <c r="AD14" s="333"/>
      <c r="AE14" s="330"/>
      <c r="AF14" s="338"/>
      <c r="AG14" s="338"/>
      <c r="AH14" s="219"/>
      <c r="AI14" s="201"/>
      <c r="AJ14" s="333"/>
      <c r="AK14" s="332"/>
      <c r="AL14" s="201"/>
      <c r="AM14" s="333"/>
      <c r="AN14" s="33"/>
      <c r="AO14" s="458"/>
    </row>
    <row r="15" spans="1:61" s="56" customFormat="1" x14ac:dyDescent="0.2">
      <c r="A15" s="55" t="s">
        <v>162</v>
      </c>
      <c r="B15" s="55"/>
      <c r="C15" s="57"/>
      <c r="D15" s="57"/>
      <c r="E15" s="57"/>
      <c r="F15" s="57"/>
      <c r="G15" s="57"/>
      <c r="H15" s="57"/>
      <c r="I15" s="160">
        <v>387.85384615384612</v>
      </c>
      <c r="J15" s="234"/>
      <c r="K15" s="59">
        <f>AVERAGE(K14)</f>
        <v>-23.322788683835711</v>
      </c>
      <c r="L15" s="59">
        <v>1</v>
      </c>
      <c r="M15" s="61">
        <v>-5.8967787194530699</v>
      </c>
      <c r="N15" s="69">
        <v>0.5</v>
      </c>
      <c r="O15" s="60">
        <v>17</v>
      </c>
      <c r="P15" s="81">
        <v>3</v>
      </c>
      <c r="Q15" s="102">
        <v>17</v>
      </c>
      <c r="R15" s="305">
        <v>2</v>
      </c>
      <c r="S15" s="62">
        <f>M15-K15</f>
        <v>17.42600996438264</v>
      </c>
      <c r="T15" s="311">
        <f>(L15^2+N15^2)^0.5</f>
        <v>1.1180339887498949</v>
      </c>
      <c r="U15" s="244"/>
      <c r="V15" s="419">
        <f>'Fossil lycophytes'!X33</f>
        <v>0</v>
      </c>
      <c r="W15" s="420">
        <f>'Fossil lycophytes'!Y33</f>
        <v>0</v>
      </c>
      <c r="X15" s="420">
        <f>'Fossil lycophytes'!Z33</f>
        <v>0</v>
      </c>
      <c r="Y15" s="421">
        <f>'Fossil lycophytes'!AA33</f>
        <v>0</v>
      </c>
      <c r="Z15" s="422">
        <f>'Fossil lycophytes'!AB33</f>
        <v>0</v>
      </c>
      <c r="AA15" s="422">
        <f>'Fossil lycophytes'!AC33</f>
        <v>0</v>
      </c>
      <c r="AB15" s="423">
        <f>'Fossil lycophytes'!AD33</f>
        <v>0</v>
      </c>
      <c r="AC15" s="424">
        <f>'Fossil lycophytes'!AE33</f>
        <v>0</v>
      </c>
      <c r="AD15" s="424">
        <f>'Fossil lycophytes'!AF33</f>
        <v>0</v>
      </c>
      <c r="AE15" s="425">
        <f>'Fossil lycophytes'!AG33</f>
        <v>0</v>
      </c>
      <c r="AF15" s="426">
        <f>'Fossil lycophytes'!AH33</f>
        <v>0</v>
      </c>
      <c r="AG15" s="426">
        <f>'Fossil lycophytes'!AI33</f>
        <v>0</v>
      </c>
      <c r="AH15" s="427">
        <f>'Fossil lycophytes'!AJ33</f>
        <v>0</v>
      </c>
      <c r="AI15" s="424">
        <f>'Fossil lycophytes'!AK33</f>
        <v>0</v>
      </c>
      <c r="AJ15" s="424">
        <f>'Fossil lycophytes'!AL33</f>
        <v>0</v>
      </c>
      <c r="AK15" s="428">
        <f>'Fossil lycophytes'!AM33</f>
        <v>0</v>
      </c>
      <c r="AL15" s="429">
        <f>'Fossil lycophytes'!AN33</f>
        <v>0</v>
      </c>
      <c r="AM15" s="429">
        <f>'Fossil lycophytes'!AO33</f>
        <v>0</v>
      </c>
      <c r="AN15" s="60"/>
      <c r="AO15" s="457">
        <v>3.5</v>
      </c>
      <c r="AP15" s="71" t="s">
        <v>186</v>
      </c>
      <c r="AQ15" s="80">
        <v>2</v>
      </c>
      <c r="AS15" s="81">
        <v>0.2</v>
      </c>
      <c r="AU15" s="81">
        <v>0.4</v>
      </c>
      <c r="AW15" s="81">
        <v>40</v>
      </c>
      <c r="AY15" s="81">
        <v>0.6</v>
      </c>
      <c r="BA15" s="81">
        <v>448</v>
      </c>
      <c r="BC15" s="81">
        <v>4.4000000000000004</v>
      </c>
      <c r="BD15" s="81"/>
      <c r="BE15" s="81">
        <v>30</v>
      </c>
      <c r="BF15" s="81"/>
      <c r="BG15" s="81" t="s">
        <v>183</v>
      </c>
      <c r="BH15" s="81"/>
      <c r="BI15" s="81" t="s">
        <v>185</v>
      </c>
    </row>
    <row r="16" spans="1:61" customFormat="1" x14ac:dyDescent="0.2">
      <c r="A16" s="5"/>
      <c r="I16" s="5"/>
      <c r="J16" s="236"/>
      <c r="K16" s="16"/>
      <c r="L16" s="16"/>
      <c r="M16" s="29"/>
      <c r="N16" s="29"/>
      <c r="O16" s="53"/>
      <c r="P16" s="83"/>
      <c r="Q16" s="52"/>
      <c r="R16" s="83"/>
      <c r="S16" s="52"/>
      <c r="T16" s="83"/>
      <c r="U16" s="243"/>
      <c r="V16" s="35"/>
      <c r="W16" s="204"/>
      <c r="X16" s="215"/>
      <c r="Z16" s="215"/>
      <c r="AA16" s="215"/>
      <c r="AC16" s="204"/>
      <c r="AD16" s="204"/>
      <c r="AE16" s="53"/>
      <c r="AF16" s="215"/>
      <c r="AG16" s="215"/>
      <c r="AH16" s="52"/>
      <c r="AI16" s="215"/>
      <c r="AJ16" s="215"/>
      <c r="AK16" s="331"/>
      <c r="AL16" s="215"/>
      <c r="AM16" s="215"/>
      <c r="AN16" s="32"/>
      <c r="AO16" s="30"/>
    </row>
    <row r="17" spans="1:61" customFormat="1" ht="17" x14ac:dyDescent="0.2">
      <c r="A17" s="46" t="s">
        <v>31</v>
      </c>
      <c r="B17" s="39" t="s">
        <v>9</v>
      </c>
      <c r="C17" s="47" t="s">
        <v>10</v>
      </c>
      <c r="D17" s="47" t="s">
        <v>32</v>
      </c>
      <c r="E17" s="50" t="s">
        <v>33</v>
      </c>
      <c r="F17" s="50">
        <v>46</v>
      </c>
      <c r="G17" s="50">
        <v>-68.599999999999994</v>
      </c>
      <c r="H17" s="47" t="s">
        <v>34</v>
      </c>
      <c r="I17" s="48">
        <v>394.0526315789474</v>
      </c>
      <c r="J17" s="235"/>
      <c r="K17" s="45">
        <v>-23.95</v>
      </c>
      <c r="L17" s="45"/>
      <c r="M17" s="30"/>
      <c r="N17" s="30"/>
      <c r="O17" s="53"/>
      <c r="P17" s="83"/>
      <c r="Q17" s="52"/>
      <c r="R17" s="83"/>
      <c r="S17" s="188"/>
      <c r="T17" s="83"/>
      <c r="U17" s="243"/>
      <c r="V17" s="35"/>
      <c r="W17" s="204"/>
      <c r="X17" s="215"/>
      <c r="Z17" s="215"/>
      <c r="AA17" s="215"/>
      <c r="AC17" s="204"/>
      <c r="AD17" s="204"/>
      <c r="AE17" s="53"/>
      <c r="AF17" s="215"/>
      <c r="AG17" s="215"/>
      <c r="AH17" s="52"/>
      <c r="AI17" s="215"/>
      <c r="AJ17" s="215"/>
      <c r="AL17" s="215"/>
      <c r="AM17" s="215"/>
      <c r="AN17" s="32"/>
      <c r="AO17" s="30"/>
    </row>
    <row r="18" spans="1:61" customFormat="1" ht="17" x14ac:dyDescent="0.2">
      <c r="A18" s="46" t="s">
        <v>35</v>
      </c>
      <c r="B18" s="39" t="s">
        <v>9</v>
      </c>
      <c r="C18" s="47" t="s">
        <v>36</v>
      </c>
      <c r="D18" s="47" t="s">
        <v>32</v>
      </c>
      <c r="E18" s="50" t="s">
        <v>33</v>
      </c>
      <c r="F18" s="50">
        <v>46</v>
      </c>
      <c r="G18" s="50">
        <v>-68.599999999999994</v>
      </c>
      <c r="H18" s="47" t="s">
        <v>34</v>
      </c>
      <c r="I18" s="48">
        <v>394.0526315789474</v>
      </c>
      <c r="J18" s="235"/>
      <c r="K18" s="45">
        <v>-23.41</v>
      </c>
      <c r="L18" s="45"/>
      <c r="M18" s="30"/>
      <c r="N18" s="30"/>
      <c r="O18" s="53"/>
      <c r="P18" s="83"/>
      <c r="Q18" s="52"/>
      <c r="R18" s="83"/>
      <c r="S18" s="188"/>
      <c r="T18" s="83"/>
      <c r="U18" s="243"/>
      <c r="V18" s="35"/>
      <c r="W18" s="204"/>
      <c r="X18" s="215"/>
      <c r="Z18" s="215"/>
      <c r="AA18" s="215"/>
      <c r="AC18" s="204"/>
      <c r="AD18" s="204"/>
      <c r="AE18" s="53"/>
      <c r="AF18" s="215"/>
      <c r="AG18" s="215"/>
      <c r="AH18" s="52"/>
      <c r="AI18" s="215"/>
      <c r="AJ18" s="215"/>
      <c r="AL18" s="215"/>
      <c r="AM18" s="215"/>
      <c r="AN18" s="32"/>
      <c r="AO18" s="30"/>
    </row>
    <row r="19" spans="1:61" customFormat="1" ht="17" x14ac:dyDescent="0.2">
      <c r="A19" s="46" t="s">
        <v>37</v>
      </c>
      <c r="B19" s="39" t="s">
        <v>9</v>
      </c>
      <c r="C19" s="47" t="s">
        <v>36</v>
      </c>
      <c r="D19" s="47" t="s">
        <v>32</v>
      </c>
      <c r="E19" s="50" t="s">
        <v>33</v>
      </c>
      <c r="F19" s="50">
        <v>46</v>
      </c>
      <c r="G19" s="50">
        <v>-68.599999999999994</v>
      </c>
      <c r="H19" s="47" t="s">
        <v>34</v>
      </c>
      <c r="I19" s="48">
        <v>394.0526315789474</v>
      </c>
      <c r="J19" s="235"/>
      <c r="K19" s="45">
        <v>-23.45</v>
      </c>
      <c r="L19" s="45"/>
      <c r="M19" s="30"/>
      <c r="N19" s="30"/>
      <c r="O19" s="53"/>
      <c r="P19" s="83"/>
      <c r="Q19" s="52"/>
      <c r="R19" s="83"/>
      <c r="S19" s="188"/>
      <c r="T19" s="83"/>
      <c r="U19" s="243"/>
      <c r="V19" s="35"/>
      <c r="W19" s="204"/>
      <c r="X19" s="215"/>
      <c r="Z19" s="215"/>
      <c r="AA19" s="215"/>
      <c r="AC19" s="204"/>
      <c r="AD19" s="204"/>
      <c r="AE19" s="53"/>
      <c r="AF19" s="215"/>
      <c r="AG19" s="215"/>
      <c r="AH19" s="52"/>
      <c r="AI19" s="215"/>
      <c r="AJ19" s="215"/>
      <c r="AL19" s="215"/>
      <c r="AM19" s="215"/>
      <c r="AN19" s="32"/>
      <c r="AO19" s="30"/>
    </row>
    <row r="20" spans="1:61" customFormat="1" x14ac:dyDescent="0.2">
      <c r="A20" s="46" t="s">
        <v>38</v>
      </c>
      <c r="B20" s="39" t="s">
        <v>39</v>
      </c>
      <c r="C20" s="47" t="s">
        <v>20</v>
      </c>
      <c r="D20" s="47" t="s">
        <v>32</v>
      </c>
      <c r="E20" s="47" t="s">
        <v>33</v>
      </c>
      <c r="F20" s="50">
        <v>46</v>
      </c>
      <c r="G20" s="50">
        <v>-68.599999999999994</v>
      </c>
      <c r="H20" s="47" t="s">
        <v>34</v>
      </c>
      <c r="I20" s="48">
        <v>394.0526315789474</v>
      </c>
      <c r="J20" s="235"/>
      <c r="K20" s="45">
        <v>-25.46193995647036</v>
      </c>
      <c r="L20" s="45"/>
      <c r="M20" s="30"/>
      <c r="N20" s="30"/>
      <c r="O20" s="53"/>
      <c r="P20" s="83"/>
      <c r="Q20" s="52"/>
      <c r="R20" s="83"/>
      <c r="S20" s="188"/>
      <c r="T20" s="83"/>
      <c r="U20" s="243"/>
      <c r="V20" s="35"/>
      <c r="W20" s="204"/>
      <c r="X20" s="215"/>
      <c r="Z20" s="215"/>
      <c r="AA20" s="215"/>
      <c r="AC20" s="204"/>
      <c r="AD20" s="204"/>
      <c r="AE20" s="53"/>
      <c r="AF20" s="215"/>
      <c r="AG20" s="215"/>
      <c r="AH20" s="52"/>
      <c r="AI20" s="215"/>
      <c r="AJ20" s="215"/>
      <c r="AL20" s="215"/>
      <c r="AM20" s="215"/>
      <c r="AN20" s="32"/>
      <c r="AO20" s="30"/>
    </row>
    <row r="21" spans="1:61" s="56" customFormat="1" x14ac:dyDescent="0.2">
      <c r="A21" s="55" t="s">
        <v>162</v>
      </c>
      <c r="B21" s="55"/>
      <c r="C21" s="57"/>
      <c r="D21" s="57"/>
      <c r="E21" s="57"/>
      <c r="F21" s="57"/>
      <c r="G21" s="57"/>
      <c r="H21" s="57"/>
      <c r="I21" s="70">
        <v>394.0526315789474</v>
      </c>
      <c r="J21" s="232"/>
      <c r="K21" s="59">
        <f>AVERAGE(K17:K20)</f>
        <v>-24.067984989117591</v>
      </c>
      <c r="L21" s="59">
        <f>STDEV(K17:K20)</f>
        <v>0.96122848503764247</v>
      </c>
      <c r="M21" s="61">
        <v>-7.4726145809619098</v>
      </c>
      <c r="N21" s="69">
        <v>0.5</v>
      </c>
      <c r="O21" s="60">
        <v>17</v>
      </c>
      <c r="P21" s="81">
        <v>3</v>
      </c>
      <c r="Q21" s="72">
        <v>17</v>
      </c>
      <c r="R21" s="306">
        <v>2</v>
      </c>
      <c r="S21" s="62">
        <f>M21-K21</f>
        <v>16.595370408155681</v>
      </c>
      <c r="T21" s="311">
        <f>(L21^2+N21^2)^0.5</f>
        <v>1.0834944395093873</v>
      </c>
      <c r="U21" s="244"/>
      <c r="V21" s="419">
        <f>'Fossil lycophytes'!X34</f>
        <v>0</v>
      </c>
      <c r="W21" s="216">
        <f>'Fossil lycophytes'!Y34</f>
        <v>0</v>
      </c>
      <c r="X21" s="216">
        <f>'Fossil lycophytes'!Z34</f>
        <v>0</v>
      </c>
      <c r="Y21" s="431">
        <f>'Fossil lycophytes'!AA34</f>
        <v>0</v>
      </c>
      <c r="Z21" s="284">
        <f>'Fossil lycophytes'!AB34</f>
        <v>0</v>
      </c>
      <c r="AA21" s="284">
        <f>'Fossil lycophytes'!AC34</f>
        <v>0</v>
      </c>
      <c r="AB21" s="432">
        <f>'Fossil lycophytes'!AD34</f>
        <v>0</v>
      </c>
      <c r="AC21" s="226">
        <f>'Fossil lycophytes'!AE34</f>
        <v>0</v>
      </c>
      <c r="AD21" s="226">
        <f>'Fossil lycophytes'!AF34</f>
        <v>0</v>
      </c>
      <c r="AE21" s="82">
        <f>'Fossil lycophytes'!AG34</f>
        <v>0</v>
      </c>
      <c r="AF21" s="222">
        <f>'Fossil lycophytes'!AH34</f>
        <v>0</v>
      </c>
      <c r="AG21" s="222">
        <f>'Fossil lycophytes'!AI34</f>
        <v>0</v>
      </c>
      <c r="AH21" s="62">
        <f>'Fossil lycophytes'!AJ34</f>
        <v>0</v>
      </c>
      <c r="AI21" s="226">
        <f>'Fossil lycophytes'!AK34</f>
        <v>0</v>
      </c>
      <c r="AJ21" s="226">
        <f>'Fossil lycophytes'!AL34</f>
        <v>0</v>
      </c>
      <c r="AK21" s="431">
        <f>'Fossil lycophytes'!AM34</f>
        <v>0</v>
      </c>
      <c r="AL21" s="284">
        <f>'Fossil lycophytes'!AN34</f>
        <v>0</v>
      </c>
      <c r="AM21" s="284">
        <f>'Fossil lycophytes'!AO34</f>
        <v>0</v>
      </c>
      <c r="AN21" s="60"/>
      <c r="AO21" s="457">
        <v>3.5</v>
      </c>
      <c r="AP21" s="71" t="s">
        <v>186</v>
      </c>
      <c r="AQ21" s="80">
        <v>2</v>
      </c>
      <c r="AS21" s="81">
        <v>0.2</v>
      </c>
      <c r="AU21" s="81">
        <v>0.4</v>
      </c>
      <c r="AW21" s="81">
        <v>40</v>
      </c>
      <c r="AY21" s="81">
        <v>0.6</v>
      </c>
      <c r="BA21" s="81">
        <v>448</v>
      </c>
      <c r="BC21" s="81">
        <v>4.4000000000000004</v>
      </c>
      <c r="BD21" s="81"/>
      <c r="BE21" s="81">
        <v>30</v>
      </c>
      <c r="BF21" s="81"/>
      <c r="BG21" s="81" t="s">
        <v>183</v>
      </c>
      <c r="BH21" s="81"/>
      <c r="BI21" s="81" t="s">
        <v>185</v>
      </c>
    </row>
    <row r="22" spans="1:61" customFormat="1" x14ac:dyDescent="0.2">
      <c r="A22" s="46"/>
      <c r="B22" s="39"/>
      <c r="C22" s="47"/>
      <c r="D22" s="47"/>
      <c r="E22" s="47"/>
      <c r="F22" s="47"/>
      <c r="G22" s="47"/>
      <c r="H22" s="47"/>
      <c r="I22" s="48"/>
      <c r="J22" s="235"/>
      <c r="K22" s="45"/>
      <c r="L22" s="45"/>
      <c r="M22" s="30"/>
      <c r="N22" s="30"/>
      <c r="O22" s="53"/>
      <c r="P22" s="83"/>
      <c r="Q22" s="52"/>
      <c r="R22" s="83"/>
      <c r="S22" s="188"/>
      <c r="T22" s="83"/>
      <c r="U22" s="243"/>
      <c r="V22" s="35"/>
      <c r="W22" s="204"/>
      <c r="X22" s="215"/>
      <c r="Z22" s="215"/>
      <c r="AA22" s="215"/>
      <c r="AC22" s="204"/>
      <c r="AD22" s="204"/>
      <c r="AE22" s="53"/>
      <c r="AF22" s="215"/>
      <c r="AG22" s="215"/>
      <c r="AH22" s="52"/>
      <c r="AI22" s="215"/>
      <c r="AJ22" s="215"/>
      <c r="AL22" s="215"/>
      <c r="AM22" s="215"/>
      <c r="AN22" s="32"/>
      <c r="AO22" s="30"/>
    </row>
    <row r="23" spans="1:61" customFormat="1" x14ac:dyDescent="0.2">
      <c r="A23" s="41" t="s">
        <v>40</v>
      </c>
      <c r="B23" s="39" t="s">
        <v>41</v>
      </c>
      <c r="C23" s="43" t="s">
        <v>20</v>
      </c>
      <c r="D23" s="43" t="s">
        <v>42</v>
      </c>
      <c r="E23" s="43" t="s">
        <v>43</v>
      </c>
      <c r="F23" s="43">
        <v>50.2</v>
      </c>
      <c r="G23" s="43">
        <v>7.2</v>
      </c>
      <c r="H23" s="43" t="s">
        <v>44</v>
      </c>
      <c r="I23" s="44">
        <v>401.5789473684211</v>
      </c>
      <c r="J23" s="233"/>
      <c r="K23" s="45">
        <v>-25.484208402431364</v>
      </c>
      <c r="L23" s="45"/>
      <c r="M23" s="30"/>
      <c r="N23" s="30"/>
      <c r="O23" s="53"/>
      <c r="P23" s="83"/>
      <c r="Q23" s="52"/>
      <c r="R23" s="83"/>
      <c r="S23" s="188"/>
      <c r="T23" s="83"/>
      <c r="U23" s="243"/>
      <c r="V23" s="35"/>
      <c r="W23" s="204"/>
      <c r="X23" s="215"/>
      <c r="Z23" s="215"/>
      <c r="AA23" s="215"/>
      <c r="AC23" s="204"/>
      <c r="AD23" s="204"/>
      <c r="AE23" s="53"/>
      <c r="AF23" s="215"/>
      <c r="AG23" s="215"/>
      <c r="AH23" s="52"/>
      <c r="AI23" s="215"/>
      <c r="AJ23" s="215"/>
      <c r="AL23" s="215"/>
      <c r="AM23" s="215"/>
      <c r="AN23" s="32"/>
      <c r="AO23" s="30"/>
    </row>
    <row r="24" spans="1:61" s="56" customFormat="1" x14ac:dyDescent="0.2">
      <c r="A24" s="55" t="s">
        <v>162</v>
      </c>
      <c r="B24" s="55"/>
      <c r="C24" s="57"/>
      <c r="D24" s="57"/>
      <c r="E24" s="57"/>
      <c r="F24" s="57"/>
      <c r="G24" s="57"/>
      <c r="H24" s="57"/>
      <c r="I24" s="70">
        <v>401.5789473684211</v>
      </c>
      <c r="J24" s="232"/>
      <c r="K24" s="59">
        <f>AVERAGE(K23)</f>
        <v>-25.484208402431364</v>
      </c>
      <c r="L24" s="59">
        <v>1</v>
      </c>
      <c r="M24" s="61">
        <v>-8.2205960530941002</v>
      </c>
      <c r="N24" s="69">
        <v>0.5</v>
      </c>
      <c r="O24" s="60">
        <v>17</v>
      </c>
      <c r="P24" s="81">
        <v>3</v>
      </c>
      <c r="Q24" s="103">
        <v>16.600000000000001</v>
      </c>
      <c r="R24" s="307">
        <v>2</v>
      </c>
      <c r="S24" s="62">
        <f>M24-K24</f>
        <v>17.263612349337265</v>
      </c>
      <c r="T24" s="311">
        <f>(L24^2+N24^2)^0.5</f>
        <v>1.1180339887498949</v>
      </c>
      <c r="U24" s="244"/>
      <c r="V24" s="419">
        <f>'Fossil lycophytes'!X35</f>
        <v>0</v>
      </c>
      <c r="W24" s="216">
        <f>'Fossil lycophytes'!Y35</f>
        <v>0</v>
      </c>
      <c r="X24" s="216">
        <f>'Fossil lycophytes'!Z35</f>
        <v>0</v>
      </c>
      <c r="Y24" s="283">
        <f>'Fossil lycophytes'!AA35</f>
        <v>0</v>
      </c>
      <c r="Z24" s="284">
        <f>'Fossil lycophytes'!AB35</f>
        <v>0</v>
      </c>
      <c r="AA24" s="284">
        <f>'Fossil lycophytes'!AC35</f>
        <v>0</v>
      </c>
      <c r="AB24" s="62">
        <f>'Fossil lycophytes'!AD35</f>
        <v>0</v>
      </c>
      <c r="AC24" s="226">
        <f>'Fossil lycophytes'!AE35</f>
        <v>0</v>
      </c>
      <c r="AD24" s="226">
        <f>'Fossil lycophytes'!AF35</f>
        <v>0</v>
      </c>
      <c r="AE24" s="82">
        <f>'Fossil lycophytes'!AG35</f>
        <v>0</v>
      </c>
      <c r="AF24" s="222">
        <f>'Fossil lycophytes'!AH35</f>
        <v>0</v>
      </c>
      <c r="AG24" s="222">
        <f>'Fossil lycophytes'!AI35</f>
        <v>0</v>
      </c>
      <c r="AH24" s="62">
        <f>'Fossil lycophytes'!AJ35</f>
        <v>0</v>
      </c>
      <c r="AI24" s="226">
        <f>'Fossil lycophytes'!AK35</f>
        <v>0</v>
      </c>
      <c r="AJ24" s="226">
        <f>'Fossil lycophytes'!AL35</f>
        <v>0</v>
      </c>
      <c r="AK24" s="283">
        <f>'Fossil lycophytes'!AM35</f>
        <v>0</v>
      </c>
      <c r="AL24" s="284">
        <f>'Fossil lycophytes'!AN35</f>
        <v>0</v>
      </c>
      <c r="AM24" s="284">
        <f>'Fossil lycophytes'!AO35</f>
        <v>0</v>
      </c>
      <c r="AN24" s="60"/>
      <c r="AO24" s="457">
        <v>3.5</v>
      </c>
      <c r="AP24" s="71" t="s">
        <v>186</v>
      </c>
      <c r="AQ24" s="80">
        <v>2</v>
      </c>
      <c r="AS24" s="81">
        <v>0.2</v>
      </c>
      <c r="AU24" s="81">
        <v>0.4</v>
      </c>
      <c r="AW24" s="81">
        <v>40</v>
      </c>
      <c r="AY24" s="81">
        <v>0.6</v>
      </c>
      <c r="BA24" s="81">
        <v>448</v>
      </c>
      <c r="BC24" s="81">
        <v>4.4000000000000004</v>
      </c>
      <c r="BD24" s="81"/>
      <c r="BE24" s="81">
        <v>30</v>
      </c>
      <c r="BF24" s="81"/>
      <c r="BG24" s="81" t="s">
        <v>183</v>
      </c>
      <c r="BH24" s="81"/>
      <c r="BI24" s="81" t="s">
        <v>185</v>
      </c>
    </row>
    <row r="25" spans="1:61" customFormat="1" x14ac:dyDescent="0.2">
      <c r="A25" s="41"/>
      <c r="B25" s="39"/>
      <c r="C25" s="43"/>
      <c r="D25" s="43"/>
      <c r="E25" s="43"/>
      <c r="F25" s="43"/>
      <c r="G25" s="43"/>
      <c r="H25" s="43"/>
      <c r="I25" s="44"/>
      <c r="J25" s="233"/>
      <c r="K25" s="45"/>
      <c r="L25" s="45"/>
      <c r="M25" s="30"/>
      <c r="N25" s="30"/>
      <c r="O25" s="53"/>
      <c r="P25" s="83"/>
      <c r="Q25" s="52"/>
      <c r="R25" s="83"/>
      <c r="S25" s="188"/>
      <c r="T25" s="83"/>
      <c r="U25" s="243"/>
      <c r="V25" s="35"/>
      <c r="W25" s="204"/>
      <c r="X25" s="215"/>
      <c r="Z25" s="215"/>
      <c r="AA25" s="215"/>
      <c r="AC25" s="204"/>
      <c r="AD25" s="204"/>
      <c r="AE25" s="53"/>
      <c r="AF25" s="215"/>
      <c r="AG25" s="215"/>
      <c r="AH25" s="52"/>
      <c r="AI25" s="215"/>
      <c r="AJ25" s="215"/>
      <c r="AL25" s="215"/>
      <c r="AM25" s="215"/>
      <c r="AN25" s="32"/>
      <c r="AO25" s="30"/>
    </row>
    <row r="26" spans="1:61" customFormat="1" ht="17" x14ac:dyDescent="0.2">
      <c r="A26" s="5" t="s">
        <v>58</v>
      </c>
      <c r="B26" s="6" t="s">
        <v>9</v>
      </c>
      <c r="C26" t="s">
        <v>10</v>
      </c>
      <c r="D26" s="19" t="s">
        <v>59</v>
      </c>
      <c r="E26" t="s">
        <v>48</v>
      </c>
      <c r="F26" s="104">
        <v>48.04</v>
      </c>
      <c r="G26" s="104">
        <v>-66.260000000000005</v>
      </c>
      <c r="H26" t="s">
        <v>44</v>
      </c>
      <c r="I26" s="7">
        <v>402.33157894736843</v>
      </c>
      <c r="J26" s="231"/>
      <c r="K26" s="8">
        <v>-27.49</v>
      </c>
      <c r="L26" s="8"/>
      <c r="M26" s="30"/>
      <c r="N26" s="30"/>
      <c r="O26" s="53"/>
      <c r="P26" s="83"/>
      <c r="Q26" s="52"/>
      <c r="R26" s="83"/>
      <c r="S26" s="188"/>
      <c r="T26" s="83"/>
      <c r="U26" s="243"/>
      <c r="V26" s="35"/>
      <c r="W26" s="204"/>
      <c r="X26" s="215"/>
      <c r="Z26" s="215"/>
      <c r="AA26" s="215"/>
      <c r="AC26" s="204"/>
      <c r="AD26" s="204"/>
      <c r="AE26" s="53"/>
      <c r="AF26" s="215"/>
      <c r="AG26" s="215"/>
      <c r="AH26" s="52"/>
      <c r="AI26" s="215"/>
      <c r="AJ26" s="215"/>
      <c r="AL26" s="215"/>
      <c r="AM26" s="215"/>
      <c r="AN26" s="32"/>
      <c r="AO26" s="30"/>
    </row>
    <row r="27" spans="1:61" customFormat="1" ht="17" x14ac:dyDescent="0.2">
      <c r="A27" s="5" t="s">
        <v>60</v>
      </c>
      <c r="B27" s="6" t="s">
        <v>9</v>
      </c>
      <c r="C27" t="s">
        <v>10</v>
      </c>
      <c r="D27" s="19" t="s">
        <v>59</v>
      </c>
      <c r="E27" t="s">
        <v>48</v>
      </c>
      <c r="F27" s="104">
        <v>48.04</v>
      </c>
      <c r="G27" s="104">
        <v>-66.260000000000005</v>
      </c>
      <c r="H27" t="s">
        <v>44</v>
      </c>
      <c r="I27" s="7">
        <v>402.33157894736843</v>
      </c>
      <c r="J27" s="231"/>
      <c r="K27" s="8">
        <v>-27.339797639123105</v>
      </c>
      <c r="L27" s="8"/>
      <c r="M27" s="30"/>
      <c r="N27" s="30"/>
      <c r="O27" s="53"/>
      <c r="P27" s="83"/>
      <c r="Q27" s="52"/>
      <c r="R27" s="83"/>
      <c r="S27" s="188"/>
      <c r="T27" s="83"/>
      <c r="U27" s="243"/>
      <c r="V27" s="35"/>
      <c r="W27" s="204"/>
      <c r="X27" s="215"/>
      <c r="Z27" s="215"/>
      <c r="AA27" s="215"/>
      <c r="AC27" s="204"/>
      <c r="AD27" s="204"/>
      <c r="AE27" s="53"/>
      <c r="AF27" s="215"/>
      <c r="AG27" s="215"/>
      <c r="AH27" s="52"/>
      <c r="AI27" s="215"/>
      <c r="AJ27" s="215"/>
      <c r="AL27" s="215"/>
      <c r="AM27" s="215"/>
      <c r="AN27" s="32"/>
      <c r="AO27" s="30"/>
    </row>
    <row r="28" spans="1:61" customFormat="1" ht="17" x14ac:dyDescent="0.2">
      <c r="A28" s="5" t="s">
        <v>61</v>
      </c>
      <c r="B28" s="6" t="s">
        <v>9</v>
      </c>
      <c r="C28" t="s">
        <v>36</v>
      </c>
      <c r="D28" s="19" t="s">
        <v>59</v>
      </c>
      <c r="E28" t="s">
        <v>48</v>
      </c>
      <c r="F28" s="104">
        <v>48.04</v>
      </c>
      <c r="G28" s="104">
        <v>-66.260000000000005</v>
      </c>
      <c r="H28" t="s">
        <v>44</v>
      </c>
      <c r="I28" s="7">
        <v>402.33157894736843</v>
      </c>
      <c r="J28" s="231"/>
      <c r="K28" s="8">
        <v>-26.693718381112987</v>
      </c>
      <c r="L28" s="8"/>
      <c r="M28" s="30"/>
      <c r="N28" s="30"/>
      <c r="O28" s="53"/>
      <c r="P28" s="83"/>
      <c r="Q28" s="52"/>
      <c r="R28" s="83"/>
      <c r="S28" s="188"/>
      <c r="T28" s="83"/>
      <c r="U28" s="243"/>
      <c r="V28" s="35"/>
      <c r="W28" s="204"/>
      <c r="X28" s="215"/>
      <c r="Z28" s="215"/>
      <c r="AA28" s="215"/>
      <c r="AC28" s="204"/>
      <c r="AD28" s="204"/>
      <c r="AE28" s="53"/>
      <c r="AF28" s="215"/>
      <c r="AG28" s="215"/>
      <c r="AH28" s="52"/>
      <c r="AI28" s="215"/>
      <c r="AJ28" s="215"/>
      <c r="AL28" s="215"/>
      <c r="AM28" s="215"/>
      <c r="AN28" s="32"/>
      <c r="AO28" s="30"/>
    </row>
    <row r="29" spans="1:61" customFormat="1" ht="17" x14ac:dyDescent="0.2">
      <c r="A29" s="5" t="s">
        <v>62</v>
      </c>
      <c r="B29" s="6" t="s">
        <v>9</v>
      </c>
      <c r="C29" t="s">
        <v>10</v>
      </c>
      <c r="D29" s="19" t="s">
        <v>59</v>
      </c>
      <c r="E29" t="s">
        <v>48</v>
      </c>
      <c r="F29" s="104">
        <v>48.04</v>
      </c>
      <c r="G29" s="104">
        <v>-66.260000000000005</v>
      </c>
      <c r="H29" t="s">
        <v>44</v>
      </c>
      <c r="I29" s="7">
        <v>402.33157894736843</v>
      </c>
      <c r="J29" s="231"/>
      <c r="K29" s="8">
        <v>-27.73</v>
      </c>
      <c r="L29" s="8"/>
      <c r="M29" s="30"/>
      <c r="N29" s="30"/>
      <c r="O29" s="53"/>
      <c r="P29" s="83"/>
      <c r="Q29" s="52"/>
      <c r="R29" s="83"/>
      <c r="S29" s="188"/>
      <c r="T29" s="83"/>
      <c r="U29" s="243"/>
      <c r="V29" s="35"/>
      <c r="W29" s="204"/>
      <c r="X29" s="215"/>
      <c r="Z29" s="215"/>
      <c r="AA29" s="215"/>
      <c r="AC29" s="204"/>
      <c r="AD29" s="204"/>
      <c r="AE29" s="53"/>
      <c r="AF29" s="215"/>
      <c r="AG29" s="215"/>
      <c r="AH29" s="52"/>
      <c r="AI29" s="215"/>
      <c r="AJ29" s="215"/>
      <c r="AL29" s="215"/>
      <c r="AM29" s="215"/>
      <c r="AN29" s="32"/>
      <c r="AO29" s="30"/>
    </row>
    <row r="30" spans="1:61" customFormat="1" ht="17" x14ac:dyDescent="0.2">
      <c r="A30" s="5" t="s">
        <v>63</v>
      </c>
      <c r="B30" s="6" t="s">
        <v>9</v>
      </c>
      <c r="C30" t="s">
        <v>36</v>
      </c>
      <c r="D30" s="19" t="s">
        <v>59</v>
      </c>
      <c r="E30" t="s">
        <v>48</v>
      </c>
      <c r="F30" s="104">
        <v>48.04</v>
      </c>
      <c r="G30" s="104">
        <v>-66.260000000000005</v>
      </c>
      <c r="H30" t="s">
        <v>44</v>
      </c>
      <c r="I30" s="7">
        <v>402.33157894736843</v>
      </c>
      <c r="J30" s="231"/>
      <c r="K30" s="8">
        <v>-26.02</v>
      </c>
      <c r="L30" s="8"/>
      <c r="M30" s="30"/>
      <c r="N30" s="30"/>
      <c r="O30" s="53"/>
      <c r="P30" s="83"/>
      <c r="Q30" s="52"/>
      <c r="R30" s="83"/>
      <c r="S30" s="188"/>
      <c r="T30" s="83"/>
      <c r="U30" s="243"/>
      <c r="V30" s="35"/>
      <c r="W30" s="204"/>
      <c r="X30" s="215"/>
      <c r="Z30" s="215"/>
      <c r="AA30" s="215"/>
      <c r="AC30" s="204"/>
      <c r="AD30" s="204"/>
      <c r="AE30" s="53"/>
      <c r="AF30" s="215"/>
      <c r="AG30" s="215"/>
      <c r="AH30" s="52"/>
      <c r="AI30" s="215"/>
      <c r="AJ30" s="215"/>
      <c r="AL30" s="215"/>
      <c r="AM30" s="215"/>
      <c r="AN30" s="32"/>
      <c r="AO30" s="30"/>
    </row>
    <row r="31" spans="1:61" customFormat="1" ht="17" x14ac:dyDescent="0.2">
      <c r="A31" s="5" t="s">
        <v>64</v>
      </c>
      <c r="B31" s="6" t="s">
        <v>9</v>
      </c>
      <c r="C31" t="s">
        <v>36</v>
      </c>
      <c r="D31" s="19" t="s">
        <v>59</v>
      </c>
      <c r="E31" t="s">
        <v>48</v>
      </c>
      <c r="F31" s="104">
        <v>48.04</v>
      </c>
      <c r="G31" s="104">
        <v>-66.260000000000005</v>
      </c>
      <c r="H31" t="s">
        <v>44</v>
      </c>
      <c r="I31" s="7">
        <v>402.33157894736843</v>
      </c>
      <c r="J31" s="231"/>
      <c r="K31" s="8">
        <v>-26.16</v>
      </c>
      <c r="L31" s="8"/>
      <c r="M31" s="30"/>
      <c r="N31" s="30"/>
      <c r="O31" s="53"/>
      <c r="P31" s="83"/>
      <c r="Q31" s="52"/>
      <c r="R31" s="83"/>
      <c r="S31" s="188"/>
      <c r="T31" s="83"/>
      <c r="U31" s="243"/>
      <c r="V31" s="35"/>
      <c r="W31" s="204"/>
      <c r="X31" s="215"/>
      <c r="Z31" s="215"/>
      <c r="AA31" s="215"/>
      <c r="AC31" s="204"/>
      <c r="AD31" s="204"/>
      <c r="AE31" s="53"/>
      <c r="AF31" s="215"/>
      <c r="AG31" s="215"/>
      <c r="AH31" s="52"/>
      <c r="AI31" s="215"/>
      <c r="AJ31" s="215"/>
      <c r="AL31" s="215"/>
      <c r="AM31" s="215"/>
      <c r="AN31" s="32"/>
      <c r="AO31" s="30"/>
    </row>
    <row r="32" spans="1:61" customFormat="1" ht="17" x14ac:dyDescent="0.2">
      <c r="A32" s="5" t="s">
        <v>65</v>
      </c>
      <c r="B32" s="6" t="s">
        <v>23</v>
      </c>
      <c r="C32" s="17" t="s">
        <v>10</v>
      </c>
      <c r="D32" s="19" t="s">
        <v>59</v>
      </c>
      <c r="E32" t="s">
        <v>48</v>
      </c>
      <c r="F32" s="104">
        <v>48.04</v>
      </c>
      <c r="G32" s="104">
        <v>-66.260000000000005</v>
      </c>
      <c r="H32" t="s">
        <v>44</v>
      </c>
      <c r="I32" s="7">
        <v>402.33157894736843</v>
      </c>
      <c r="J32" s="231"/>
      <c r="K32" s="8">
        <v>-25.76</v>
      </c>
      <c r="L32" s="8"/>
      <c r="M32" s="30"/>
      <c r="N32" s="30"/>
      <c r="O32" s="53"/>
      <c r="P32" s="83"/>
      <c r="Q32" s="52"/>
      <c r="R32" s="83"/>
      <c r="S32" s="188"/>
      <c r="T32" s="83"/>
      <c r="U32" s="243"/>
      <c r="V32" s="35"/>
      <c r="W32" s="204"/>
      <c r="X32" s="215"/>
      <c r="Z32" s="215"/>
      <c r="AA32" s="215"/>
      <c r="AC32" s="204"/>
      <c r="AD32" s="204"/>
      <c r="AE32" s="53"/>
      <c r="AF32" s="215"/>
      <c r="AG32" s="215"/>
      <c r="AH32" s="52"/>
      <c r="AI32" s="215"/>
      <c r="AJ32" s="215"/>
      <c r="AL32" s="215"/>
      <c r="AM32" s="215"/>
      <c r="AN32" s="32"/>
      <c r="AO32" s="30"/>
    </row>
    <row r="33" spans="1:61" customFormat="1" ht="17" x14ac:dyDescent="0.2">
      <c r="A33" s="5" t="s">
        <v>66</v>
      </c>
      <c r="B33" s="6" t="s">
        <v>23</v>
      </c>
      <c r="C33" s="17" t="s">
        <v>10</v>
      </c>
      <c r="D33" s="19" t="s">
        <v>59</v>
      </c>
      <c r="E33" t="s">
        <v>48</v>
      </c>
      <c r="F33" s="104">
        <v>48.04</v>
      </c>
      <c r="G33" s="104">
        <v>-66.260000000000005</v>
      </c>
      <c r="H33" t="s">
        <v>44</v>
      </c>
      <c r="I33" s="7">
        <v>402.33157894736843</v>
      </c>
      <c r="J33" s="231"/>
      <c r="K33" s="8">
        <v>-26.02</v>
      </c>
      <c r="L33" s="8"/>
      <c r="M33" s="30"/>
      <c r="N33" s="30"/>
      <c r="O33" s="53"/>
      <c r="P33" s="83"/>
      <c r="Q33" s="52"/>
      <c r="R33" s="83"/>
      <c r="S33" s="188"/>
      <c r="T33" s="83"/>
      <c r="U33" s="243"/>
      <c r="V33" s="35"/>
      <c r="W33" s="204"/>
      <c r="X33" s="215"/>
      <c r="Z33" s="215"/>
      <c r="AA33" s="215"/>
      <c r="AC33" s="204"/>
      <c r="AD33" s="204"/>
      <c r="AE33" s="53"/>
      <c r="AF33" s="215"/>
      <c r="AG33" s="215"/>
      <c r="AH33" s="52"/>
      <c r="AI33" s="215"/>
      <c r="AJ33" s="215"/>
      <c r="AL33" s="215"/>
      <c r="AM33" s="215"/>
      <c r="AN33" s="32"/>
      <c r="AO33" s="30"/>
    </row>
    <row r="34" spans="1:61" customFormat="1" ht="17" x14ac:dyDescent="0.2">
      <c r="A34" s="5" t="s">
        <v>67</v>
      </c>
      <c r="B34" s="6" t="s">
        <v>23</v>
      </c>
      <c r="C34" t="s">
        <v>20</v>
      </c>
      <c r="D34" s="19" t="s">
        <v>59</v>
      </c>
      <c r="E34" t="s">
        <v>48</v>
      </c>
      <c r="F34" s="104">
        <v>48.04</v>
      </c>
      <c r="G34" s="104">
        <v>-66.260000000000005</v>
      </c>
      <c r="H34" t="s">
        <v>44</v>
      </c>
      <c r="I34" s="7">
        <v>402.33157894736843</v>
      </c>
      <c r="J34" s="231"/>
      <c r="K34" s="8">
        <v>-27.92</v>
      </c>
      <c r="L34" s="8"/>
      <c r="M34" s="30"/>
      <c r="N34" s="30"/>
      <c r="O34" s="53"/>
      <c r="P34" s="83"/>
      <c r="Q34" s="52"/>
      <c r="R34" s="83"/>
      <c r="S34" s="188"/>
      <c r="T34" s="83"/>
      <c r="U34" s="243"/>
      <c r="V34" s="35"/>
      <c r="W34" s="204"/>
      <c r="X34" s="215"/>
      <c r="Z34" s="215"/>
      <c r="AA34" s="215"/>
      <c r="AC34" s="204"/>
      <c r="AD34" s="204"/>
      <c r="AE34" s="53"/>
      <c r="AF34" s="215"/>
      <c r="AG34" s="215"/>
      <c r="AH34" s="52"/>
      <c r="AI34" s="215"/>
      <c r="AJ34" s="215"/>
      <c r="AL34" s="215"/>
      <c r="AM34" s="215"/>
      <c r="AN34" s="32"/>
      <c r="AO34" s="30"/>
    </row>
    <row r="35" spans="1:61" customFormat="1" ht="17" x14ac:dyDescent="0.2">
      <c r="A35" s="5" t="s">
        <v>68</v>
      </c>
      <c r="B35" s="6" t="s">
        <v>23</v>
      </c>
      <c r="C35" s="17" t="s">
        <v>20</v>
      </c>
      <c r="D35" s="19" t="s">
        <v>59</v>
      </c>
      <c r="E35" t="s">
        <v>48</v>
      </c>
      <c r="F35" s="104">
        <v>48.04</v>
      </c>
      <c r="G35" s="104">
        <v>-66.260000000000005</v>
      </c>
      <c r="H35" t="s">
        <v>44</v>
      </c>
      <c r="I35" s="7">
        <v>402.33157894736843</v>
      </c>
      <c r="J35" s="231"/>
      <c r="K35" s="16">
        <v>-28.459053867957778</v>
      </c>
      <c r="L35" s="16"/>
      <c r="M35" s="30"/>
      <c r="N35" s="30"/>
      <c r="O35" s="53"/>
      <c r="P35" s="83"/>
      <c r="Q35" s="52"/>
      <c r="R35" s="83"/>
      <c r="S35" s="188"/>
      <c r="T35" s="83"/>
      <c r="U35" s="243"/>
      <c r="V35" s="35"/>
      <c r="W35" s="204"/>
      <c r="X35" s="215"/>
      <c r="Z35" s="215"/>
      <c r="AA35" s="215"/>
      <c r="AC35" s="204"/>
      <c r="AD35" s="204"/>
      <c r="AE35" s="53"/>
      <c r="AF35" s="215"/>
      <c r="AG35" s="215"/>
      <c r="AH35" s="52"/>
      <c r="AI35" s="215"/>
      <c r="AJ35" s="215"/>
      <c r="AL35" s="215"/>
      <c r="AM35" s="215"/>
      <c r="AN35" s="32"/>
      <c r="AO35" s="30"/>
    </row>
    <row r="36" spans="1:61" s="17" customFormat="1" ht="17" x14ac:dyDescent="0.2">
      <c r="A36" s="5" t="s">
        <v>80</v>
      </c>
      <c r="B36" s="6" t="s">
        <v>23</v>
      </c>
      <c r="C36" s="17" t="s">
        <v>10</v>
      </c>
      <c r="D36" s="19" t="s">
        <v>81</v>
      </c>
      <c r="E36" s="19" t="s">
        <v>82</v>
      </c>
      <c r="F36" s="136">
        <v>48.43</v>
      </c>
      <c r="G36" s="136">
        <v>-64.17</v>
      </c>
      <c r="H36" t="s">
        <v>44</v>
      </c>
      <c r="I36" s="7">
        <v>402.33157894736843</v>
      </c>
      <c r="J36" s="231"/>
      <c r="K36" s="8">
        <v>-26.89</v>
      </c>
      <c r="L36" s="8"/>
      <c r="M36" s="30"/>
      <c r="N36" s="30"/>
      <c r="O36" s="53"/>
      <c r="P36" s="83"/>
      <c r="Q36" s="52"/>
      <c r="R36" s="83"/>
      <c r="S36" s="188"/>
      <c r="T36" s="302"/>
      <c r="U36" s="243"/>
      <c r="AN36" s="33"/>
      <c r="AO36" s="458"/>
    </row>
    <row r="37" spans="1:61" s="17" customFormat="1" ht="17" x14ac:dyDescent="0.2">
      <c r="A37" s="5" t="s">
        <v>83</v>
      </c>
      <c r="B37" s="6" t="s">
        <v>23</v>
      </c>
      <c r="C37" s="17" t="s">
        <v>10</v>
      </c>
      <c r="D37" s="19" t="s">
        <v>81</v>
      </c>
      <c r="E37" s="19" t="s">
        <v>82</v>
      </c>
      <c r="F37" s="136">
        <v>48.43</v>
      </c>
      <c r="G37" s="136">
        <v>-64.17</v>
      </c>
      <c r="H37" t="s">
        <v>44</v>
      </c>
      <c r="I37" s="7">
        <v>402.33157894736843</v>
      </c>
      <c r="J37" s="231"/>
      <c r="K37" s="8">
        <v>-28.14</v>
      </c>
      <c r="L37" s="8"/>
      <c r="M37" s="30"/>
      <c r="N37" s="30"/>
      <c r="O37" s="53"/>
      <c r="P37" s="83"/>
      <c r="Q37" s="52"/>
      <c r="R37" s="83"/>
      <c r="S37" s="188"/>
      <c r="T37" s="302"/>
      <c r="U37" s="243"/>
      <c r="AN37" s="33"/>
      <c r="AO37" s="458"/>
    </row>
    <row r="38" spans="1:61" s="17" customFormat="1" x14ac:dyDescent="0.2">
      <c r="A38" s="5" t="s">
        <v>84</v>
      </c>
      <c r="B38" s="6" t="s">
        <v>9</v>
      </c>
      <c r="C38" t="s">
        <v>10</v>
      </c>
      <c r="D38" t="s">
        <v>85</v>
      </c>
      <c r="E38" t="s">
        <v>48</v>
      </c>
      <c r="F38" s="104">
        <v>48.02</v>
      </c>
      <c r="G38" s="104">
        <v>-66.31</v>
      </c>
      <c r="H38" t="s">
        <v>44</v>
      </c>
      <c r="I38" s="7">
        <v>402.33157894736843</v>
      </c>
      <c r="J38" s="231"/>
      <c r="K38" s="16">
        <v>-26.609000000000002</v>
      </c>
      <c r="L38" s="16"/>
      <c r="M38" s="30"/>
      <c r="N38" s="30"/>
      <c r="O38" s="53"/>
      <c r="P38" s="83"/>
      <c r="Q38" s="52"/>
      <c r="R38" s="83"/>
      <c r="S38" s="188"/>
      <c r="T38" s="302"/>
      <c r="U38" s="243"/>
      <c r="AN38" s="33"/>
      <c r="AO38" s="458"/>
    </row>
    <row r="39" spans="1:61" customFormat="1" x14ac:dyDescent="0.2">
      <c r="A39" s="5" t="s">
        <v>86</v>
      </c>
      <c r="B39" s="6" t="s">
        <v>87</v>
      </c>
      <c r="C39" t="s">
        <v>10</v>
      </c>
      <c r="D39" t="s">
        <v>85</v>
      </c>
      <c r="E39" t="s">
        <v>48</v>
      </c>
      <c r="F39" s="104">
        <v>48.02</v>
      </c>
      <c r="G39" s="104">
        <v>-66.31</v>
      </c>
      <c r="H39" t="s">
        <v>44</v>
      </c>
      <c r="I39" s="7">
        <v>402.33157894736843</v>
      </c>
      <c r="J39" s="231"/>
      <c r="K39" s="16">
        <v>-26.157000000000004</v>
      </c>
      <c r="L39" s="16"/>
      <c r="M39" s="30"/>
      <c r="N39" s="30"/>
      <c r="O39" s="53"/>
      <c r="P39" s="83"/>
      <c r="Q39" s="52"/>
      <c r="R39" s="83"/>
      <c r="S39" s="188"/>
      <c r="T39" s="83"/>
      <c r="U39" s="243"/>
      <c r="V39" s="35"/>
      <c r="W39" s="204"/>
      <c r="X39" s="215"/>
      <c r="Z39" s="215"/>
      <c r="AA39" s="215"/>
      <c r="AC39" s="204"/>
      <c r="AD39" s="204"/>
      <c r="AE39" s="53"/>
      <c r="AF39" s="215"/>
      <c r="AG39" s="215"/>
      <c r="AH39" s="52"/>
      <c r="AI39" s="215"/>
      <c r="AJ39" s="215"/>
      <c r="AL39" s="215"/>
      <c r="AM39" s="215"/>
      <c r="AN39" s="32"/>
      <c r="AO39" s="30"/>
    </row>
    <row r="40" spans="1:61" customFormat="1" ht="17" x14ac:dyDescent="0.2">
      <c r="A40" s="5" t="s">
        <v>95</v>
      </c>
      <c r="B40" s="6" t="s">
        <v>23</v>
      </c>
      <c r="C40" t="s">
        <v>10</v>
      </c>
      <c r="D40" t="s">
        <v>96</v>
      </c>
      <c r="E40" s="19" t="s">
        <v>82</v>
      </c>
      <c r="F40" s="136">
        <v>48.5</v>
      </c>
      <c r="G40" s="136">
        <v>-64.19</v>
      </c>
      <c r="H40" t="s">
        <v>44</v>
      </c>
      <c r="I40" s="7">
        <v>402.33157894736843</v>
      </c>
      <c r="J40" s="231"/>
      <c r="K40" s="8">
        <v>-26.172006745362562</v>
      </c>
      <c r="L40" s="8"/>
      <c r="M40" s="30"/>
      <c r="N40" s="30"/>
      <c r="O40" s="53"/>
      <c r="P40" s="83"/>
      <c r="Q40" s="52"/>
      <c r="R40" s="83"/>
      <c r="S40" s="188"/>
      <c r="T40" s="83"/>
      <c r="U40" s="243"/>
      <c r="V40" s="35"/>
      <c r="W40" s="204"/>
      <c r="X40" s="290"/>
      <c r="Z40" s="215"/>
      <c r="AA40" s="290"/>
      <c r="AB40" s="27"/>
      <c r="AC40" s="227"/>
      <c r="AD40" s="290"/>
      <c r="AE40" s="53"/>
      <c r="AF40" s="204"/>
      <c r="AG40" s="290"/>
      <c r="AH40" s="52"/>
      <c r="AI40" s="215"/>
      <c r="AJ40" s="290"/>
      <c r="AL40" s="215"/>
      <c r="AM40" s="290"/>
      <c r="AN40" s="32"/>
      <c r="AO40" s="30"/>
    </row>
    <row r="41" spans="1:61" customFormat="1" ht="17" x14ac:dyDescent="0.2">
      <c r="A41" s="5" t="s">
        <v>97</v>
      </c>
      <c r="B41" s="6" t="s">
        <v>23</v>
      </c>
      <c r="C41" t="s">
        <v>10</v>
      </c>
      <c r="D41" t="s">
        <v>96</v>
      </c>
      <c r="E41" s="19" t="s">
        <v>82</v>
      </c>
      <c r="F41" s="136">
        <v>48.5</v>
      </c>
      <c r="G41" s="136">
        <v>-64.19</v>
      </c>
      <c r="H41" t="s">
        <v>44</v>
      </c>
      <c r="I41" s="7">
        <v>402.33157894736843</v>
      </c>
      <c r="J41" s="231"/>
      <c r="K41" s="8">
        <v>-24.77339797639123</v>
      </c>
      <c r="L41" s="8"/>
      <c r="M41" s="30"/>
      <c r="N41" s="30"/>
      <c r="O41" s="53"/>
      <c r="P41" s="83"/>
      <c r="Q41" s="52"/>
      <c r="R41" s="83"/>
      <c r="S41" s="188"/>
      <c r="T41" s="83"/>
      <c r="U41" s="243"/>
      <c r="V41" s="35"/>
      <c r="W41" s="204"/>
      <c r="X41" s="290"/>
      <c r="Z41" s="215"/>
      <c r="AA41" s="290"/>
      <c r="AB41" s="27"/>
      <c r="AC41" s="227"/>
      <c r="AD41" s="290"/>
      <c r="AE41" s="53"/>
      <c r="AF41" s="204"/>
      <c r="AG41" s="290"/>
      <c r="AH41" s="52"/>
      <c r="AI41" s="215"/>
      <c r="AJ41" s="290"/>
      <c r="AL41" s="215"/>
      <c r="AM41" s="290"/>
      <c r="AN41" s="32"/>
      <c r="AO41" s="30"/>
    </row>
    <row r="42" spans="1:61" customFormat="1" ht="17" x14ac:dyDescent="0.2">
      <c r="A42" s="5" t="s">
        <v>98</v>
      </c>
      <c r="B42" s="6" t="s">
        <v>23</v>
      </c>
      <c r="C42" t="s">
        <v>36</v>
      </c>
      <c r="D42" t="s">
        <v>96</v>
      </c>
      <c r="E42" s="19" t="s">
        <v>82</v>
      </c>
      <c r="F42" s="136">
        <v>48.5</v>
      </c>
      <c r="G42" s="136">
        <v>-64.19</v>
      </c>
      <c r="H42" t="s">
        <v>44</v>
      </c>
      <c r="I42" s="7">
        <v>402.33157894736843</v>
      </c>
      <c r="J42" s="231"/>
      <c r="K42" s="8">
        <v>-26.463954468802697</v>
      </c>
      <c r="L42" s="8"/>
      <c r="M42" s="30"/>
      <c r="N42" s="30"/>
      <c r="O42" s="53"/>
      <c r="P42" s="83"/>
      <c r="Q42" s="52"/>
      <c r="R42" s="83"/>
      <c r="S42" s="188"/>
      <c r="T42" s="83"/>
      <c r="U42" s="243"/>
      <c r="V42" s="35"/>
      <c r="W42" s="204"/>
      <c r="X42" s="290"/>
      <c r="Z42" s="215"/>
      <c r="AA42" s="290"/>
      <c r="AB42" s="27"/>
      <c r="AC42" s="227"/>
      <c r="AD42" s="290"/>
      <c r="AE42" s="53"/>
      <c r="AF42" s="204"/>
      <c r="AG42" s="290"/>
      <c r="AH42" s="52"/>
      <c r="AI42" s="215"/>
      <c r="AJ42" s="290"/>
      <c r="AL42" s="215"/>
      <c r="AM42" s="290"/>
      <c r="AN42" s="32"/>
      <c r="AO42" s="30"/>
    </row>
    <row r="43" spans="1:61" customFormat="1" ht="17" x14ac:dyDescent="0.2">
      <c r="A43" s="5" t="s">
        <v>99</v>
      </c>
      <c r="B43" s="6" t="s">
        <v>23</v>
      </c>
      <c r="C43" t="s">
        <v>36</v>
      </c>
      <c r="D43" t="s">
        <v>96</v>
      </c>
      <c r="E43" s="19" t="s">
        <v>82</v>
      </c>
      <c r="F43" s="136">
        <v>48.5</v>
      </c>
      <c r="G43" s="136">
        <v>-64.19</v>
      </c>
      <c r="H43" t="s">
        <v>44</v>
      </c>
      <c r="I43" s="7">
        <v>402.33157894736843</v>
      </c>
      <c r="J43" s="231"/>
      <c r="K43" s="8">
        <v>-26.43</v>
      </c>
      <c r="L43" s="8"/>
      <c r="M43" s="30"/>
      <c r="N43" s="30"/>
      <c r="O43" s="53"/>
      <c r="P43" s="83"/>
      <c r="Q43" s="52"/>
      <c r="R43" s="83"/>
      <c r="S43" s="188"/>
      <c r="T43" s="83"/>
      <c r="U43" s="243"/>
      <c r="V43" s="35"/>
      <c r="W43" s="204"/>
      <c r="X43" s="290"/>
      <c r="Z43" s="215"/>
      <c r="AA43" s="290"/>
      <c r="AB43" s="27"/>
      <c r="AC43" s="227"/>
      <c r="AD43" s="290"/>
      <c r="AE43" s="53"/>
      <c r="AF43" s="204"/>
      <c r="AG43" s="290"/>
      <c r="AH43" s="52"/>
      <c r="AI43" s="215"/>
      <c r="AJ43" s="290"/>
      <c r="AL43" s="215"/>
      <c r="AM43" s="290"/>
      <c r="AN43" s="32"/>
      <c r="AO43" s="30"/>
    </row>
    <row r="44" spans="1:61" customFormat="1" ht="17" x14ac:dyDescent="0.2">
      <c r="A44" s="5" t="s">
        <v>100</v>
      </c>
      <c r="B44" s="6" t="s">
        <v>23</v>
      </c>
      <c r="C44" t="s">
        <v>10</v>
      </c>
      <c r="D44" t="s">
        <v>96</v>
      </c>
      <c r="E44" s="19" t="s">
        <v>82</v>
      </c>
      <c r="F44" s="136">
        <v>48.5</v>
      </c>
      <c r="G44" s="136">
        <v>-64.19</v>
      </c>
      <c r="H44" t="s">
        <v>44</v>
      </c>
      <c r="I44" s="7">
        <v>402.33157894736843</v>
      </c>
      <c r="J44" s="231"/>
      <c r="K44" s="8">
        <v>-26.7</v>
      </c>
      <c r="L44" s="8"/>
      <c r="M44" s="30"/>
      <c r="N44" s="30"/>
      <c r="O44" s="53"/>
      <c r="P44" s="83"/>
      <c r="Q44" s="52"/>
      <c r="R44" s="83"/>
      <c r="S44" s="188"/>
      <c r="T44" s="83"/>
      <c r="U44" s="243"/>
      <c r="V44" s="35"/>
      <c r="W44" s="204"/>
      <c r="X44" s="290"/>
      <c r="Z44" s="215"/>
      <c r="AA44" s="290"/>
      <c r="AB44" s="27"/>
      <c r="AC44" s="227"/>
      <c r="AD44" s="290"/>
      <c r="AE44" s="53"/>
      <c r="AF44" s="204"/>
      <c r="AG44" s="290"/>
      <c r="AH44" s="52"/>
      <c r="AI44" s="215"/>
      <c r="AJ44" s="290"/>
      <c r="AL44" s="215"/>
      <c r="AM44" s="290"/>
      <c r="AN44" s="32"/>
      <c r="AO44" s="30"/>
    </row>
    <row r="45" spans="1:61" s="56" customFormat="1" x14ac:dyDescent="0.2">
      <c r="A45" s="55" t="s">
        <v>162</v>
      </c>
      <c r="B45" s="55"/>
      <c r="C45" s="57"/>
      <c r="D45" s="57"/>
      <c r="E45" s="57"/>
      <c r="F45" s="57"/>
      <c r="G45" s="57"/>
      <c r="H45" s="57"/>
      <c r="I45" s="58">
        <v>402.33157894736843</v>
      </c>
      <c r="J45" s="232"/>
      <c r="K45" s="59">
        <f>AVERAGE(K26:K44)</f>
        <v>-26.733048898881592</v>
      </c>
      <c r="L45" s="59">
        <f>STDEV(K26:K44)</f>
        <v>0.92160241941915677</v>
      </c>
      <c r="M45" s="61">
        <v>-8.2205960530941002</v>
      </c>
      <c r="N45" s="69">
        <v>0.5</v>
      </c>
      <c r="O45" s="60">
        <v>17</v>
      </c>
      <c r="P45" s="81">
        <v>3</v>
      </c>
      <c r="Q45" s="103">
        <v>16.600000000000001</v>
      </c>
      <c r="R45" s="307">
        <v>2</v>
      </c>
      <c r="S45" s="62">
        <f>M45-K45</f>
        <v>18.512452845787493</v>
      </c>
      <c r="T45" s="311">
        <f>(L45^2+N45^2)^0.5</f>
        <v>1.0484994131992842</v>
      </c>
      <c r="U45" s="244"/>
      <c r="V45" s="419">
        <f>'Fossil lycophytes'!X36</f>
        <v>0</v>
      </c>
      <c r="W45" s="259">
        <f>'Fossil lycophytes'!Y36</f>
        <v>0</v>
      </c>
      <c r="X45" s="290">
        <f>'Fossil lycophytes'!Z36</f>
        <v>0</v>
      </c>
      <c r="Y45" s="105">
        <f>'Fossil lycophytes'!AA36</f>
        <v>0</v>
      </c>
      <c r="Z45" s="224">
        <f>'Fossil lycophytes'!AB36</f>
        <v>0</v>
      </c>
      <c r="AA45" s="224">
        <f>'Fossil lycophytes'!AC36</f>
        <v>0</v>
      </c>
      <c r="AB45" s="27">
        <f>'Fossil lycophytes'!AD36</f>
        <v>0</v>
      </c>
      <c r="AC45" s="227">
        <f>'Fossil lycophytes'!AE36</f>
        <v>0</v>
      </c>
      <c r="AD45" s="212">
        <f>'Fossil lycophytes'!AF36</f>
        <v>0</v>
      </c>
      <c r="AE45" s="211">
        <f>'Fossil lycophytes'!AG36</f>
        <v>0</v>
      </c>
      <c r="AF45" s="203">
        <f>'Fossil lycophytes'!AH36</f>
        <v>0</v>
      </c>
      <c r="AG45" s="296">
        <f>'Fossil lycophytes'!AI36</f>
        <v>0</v>
      </c>
      <c r="AH45" s="188">
        <f>'Fossil lycophytes'!AJ36</f>
        <v>0</v>
      </c>
      <c r="AI45" s="227">
        <f>'Fossil lycophytes'!AK36</f>
        <v>0</v>
      </c>
      <c r="AJ45" s="227">
        <f>'Fossil lycophytes'!AL36</f>
        <v>0</v>
      </c>
      <c r="AK45" s="105">
        <f>'Fossil lycophytes'!AM36</f>
        <v>0</v>
      </c>
      <c r="AL45" s="224">
        <f>'Fossil lycophytes'!AN36</f>
        <v>0</v>
      </c>
      <c r="AM45" s="224">
        <f>'Fossil lycophytes'!AO36</f>
        <v>0</v>
      </c>
      <c r="AN45" s="60"/>
      <c r="AO45" s="457">
        <v>3.5</v>
      </c>
      <c r="AP45" s="71" t="s">
        <v>186</v>
      </c>
      <c r="AQ45" s="80">
        <v>2</v>
      </c>
      <c r="AS45" s="81">
        <v>0.2</v>
      </c>
      <c r="AU45" s="81">
        <v>0.4</v>
      </c>
      <c r="AW45" s="81">
        <v>40</v>
      </c>
      <c r="AY45" s="81">
        <v>0.6</v>
      </c>
      <c r="BA45" s="81">
        <v>448</v>
      </c>
      <c r="BC45" s="81">
        <v>4.4000000000000004</v>
      </c>
      <c r="BD45" s="81"/>
      <c r="BE45" s="81">
        <v>30</v>
      </c>
      <c r="BF45" s="81"/>
      <c r="BG45" s="81" t="s">
        <v>183</v>
      </c>
      <c r="BH45" s="81"/>
      <c r="BI45" s="81" t="s">
        <v>185</v>
      </c>
    </row>
    <row r="46" spans="1:61" s="54" customFormat="1" x14ac:dyDescent="0.2">
      <c r="A46" s="85"/>
      <c r="B46" s="85"/>
      <c r="C46" s="86"/>
      <c r="D46" s="86"/>
      <c r="E46" s="86"/>
      <c r="F46" s="86"/>
      <c r="G46" s="86"/>
      <c r="H46" s="86"/>
      <c r="I46" s="87"/>
      <c r="J46" s="237"/>
      <c r="K46" s="88"/>
      <c r="L46" s="88"/>
      <c r="M46" s="89"/>
      <c r="N46" s="90"/>
      <c r="O46" s="53"/>
      <c r="P46" s="141"/>
      <c r="Q46" s="92"/>
      <c r="R46" s="111"/>
      <c r="S46" s="91"/>
      <c r="T46" s="193"/>
      <c r="U46" s="246"/>
      <c r="AN46" s="53"/>
      <c r="AO46" s="89"/>
    </row>
    <row r="47" spans="1:61" customFormat="1" x14ac:dyDescent="0.2">
      <c r="A47" s="5" t="s">
        <v>45</v>
      </c>
      <c r="B47" s="6" t="s">
        <v>46</v>
      </c>
      <c r="C47" t="s">
        <v>10</v>
      </c>
      <c r="D47" t="s">
        <v>47</v>
      </c>
      <c r="E47" t="s">
        <v>48</v>
      </c>
      <c r="F47" s="104">
        <v>48.02</v>
      </c>
      <c r="G47" s="104">
        <v>-66.31</v>
      </c>
      <c r="H47" t="s">
        <v>44</v>
      </c>
      <c r="I47" s="7">
        <v>402.33157894736843</v>
      </c>
      <c r="J47" s="231"/>
      <c r="K47" s="16">
        <v>-24.926000000000002</v>
      </c>
      <c r="L47" s="16"/>
      <c r="M47" s="30"/>
      <c r="N47" s="30"/>
      <c r="O47" s="53"/>
      <c r="P47" s="83"/>
      <c r="Q47" s="52"/>
      <c r="R47" s="83"/>
      <c r="S47" s="188"/>
      <c r="T47" s="83"/>
      <c r="U47" s="243"/>
      <c r="V47" s="35"/>
      <c r="W47" s="204"/>
      <c r="X47" s="215"/>
      <c r="Z47" s="215"/>
      <c r="AA47" s="215"/>
      <c r="AC47" s="204"/>
      <c r="AD47" s="204"/>
      <c r="AE47" s="53"/>
      <c r="AF47" s="215"/>
      <c r="AG47" s="215"/>
      <c r="AH47" s="52"/>
      <c r="AI47" s="215"/>
      <c r="AJ47" s="215"/>
      <c r="AL47" s="215"/>
      <c r="AM47" s="215"/>
      <c r="AN47" s="32"/>
      <c r="AO47" s="30"/>
    </row>
    <row r="48" spans="1:61" customFormat="1" x14ac:dyDescent="0.2">
      <c r="A48" s="5" t="s">
        <v>49</v>
      </c>
      <c r="B48" s="6" t="s">
        <v>46</v>
      </c>
      <c r="C48" t="s">
        <v>10</v>
      </c>
      <c r="D48" t="s">
        <v>47</v>
      </c>
      <c r="E48" t="s">
        <v>48</v>
      </c>
      <c r="F48" s="104">
        <v>48.02</v>
      </c>
      <c r="G48" s="104">
        <v>-66.31</v>
      </c>
      <c r="H48" t="s">
        <v>44</v>
      </c>
      <c r="I48" s="7">
        <v>402.33157894736843</v>
      </c>
      <c r="J48" s="231"/>
      <c r="K48" s="16">
        <v>-25.27</v>
      </c>
      <c r="L48" s="16"/>
      <c r="M48" s="30"/>
      <c r="N48" s="30"/>
      <c r="O48" s="53"/>
      <c r="P48" s="83"/>
      <c r="Q48" s="52"/>
      <c r="R48" s="83"/>
      <c r="S48" s="188"/>
      <c r="T48" s="83"/>
      <c r="U48" s="243"/>
      <c r="V48" s="35"/>
      <c r="W48" s="204"/>
      <c r="X48" s="215"/>
      <c r="Z48" s="215"/>
      <c r="AA48" s="215"/>
      <c r="AC48" s="204"/>
      <c r="AD48" s="204"/>
      <c r="AE48" s="53"/>
      <c r="AF48" s="215"/>
      <c r="AG48" s="215"/>
      <c r="AH48" s="52"/>
      <c r="AI48" s="215"/>
      <c r="AJ48" s="215"/>
      <c r="AL48" s="215"/>
      <c r="AM48" s="215"/>
      <c r="AN48" s="32"/>
      <c r="AO48" s="30"/>
    </row>
    <row r="49" spans="1:41" customFormat="1" x14ac:dyDescent="0.2">
      <c r="A49" s="5" t="s">
        <v>50</v>
      </c>
      <c r="B49" s="6" t="s">
        <v>46</v>
      </c>
      <c r="C49" t="s">
        <v>20</v>
      </c>
      <c r="D49" t="s">
        <v>51</v>
      </c>
      <c r="E49" t="s">
        <v>52</v>
      </c>
      <c r="F49" s="136">
        <v>48.5</v>
      </c>
      <c r="G49" s="136">
        <v>-64.19</v>
      </c>
      <c r="H49" t="s">
        <v>44</v>
      </c>
      <c r="I49" s="7">
        <v>402.33157894736843</v>
      </c>
      <c r="J49" s="231"/>
      <c r="K49" s="20">
        <v>-28.02</v>
      </c>
      <c r="L49" s="20"/>
      <c r="M49" s="30"/>
      <c r="N49" s="30"/>
      <c r="O49" s="53"/>
      <c r="P49" s="83"/>
      <c r="Q49" s="52"/>
      <c r="R49" s="83"/>
      <c r="S49" s="188"/>
      <c r="T49" s="83"/>
      <c r="U49" s="243"/>
      <c r="V49" s="35"/>
      <c r="W49" s="204"/>
      <c r="X49" s="215"/>
      <c r="Z49" s="215"/>
      <c r="AA49" s="215"/>
      <c r="AC49" s="204"/>
      <c r="AD49" s="204"/>
      <c r="AE49" s="53"/>
      <c r="AF49" s="215"/>
      <c r="AG49" s="215"/>
      <c r="AH49" s="52"/>
      <c r="AI49" s="215"/>
      <c r="AJ49" s="215"/>
      <c r="AL49" s="215"/>
      <c r="AM49" s="215"/>
      <c r="AN49" s="32"/>
      <c r="AO49" s="30"/>
    </row>
    <row r="50" spans="1:41" customFormat="1" x14ac:dyDescent="0.2">
      <c r="A50" s="5" t="s">
        <v>53</v>
      </c>
      <c r="B50" s="6" t="s">
        <v>46</v>
      </c>
      <c r="C50" t="s">
        <v>20</v>
      </c>
      <c r="D50" t="s">
        <v>51</v>
      </c>
      <c r="E50" t="s">
        <v>52</v>
      </c>
      <c r="F50" s="136">
        <v>48.5</v>
      </c>
      <c r="G50" s="136">
        <v>-64.19</v>
      </c>
      <c r="H50" t="s">
        <v>44</v>
      </c>
      <c r="I50" s="7">
        <v>402.33157894736843</v>
      </c>
      <c r="J50" s="231"/>
      <c r="K50" s="8">
        <v>-27.689186403360281</v>
      </c>
      <c r="L50" s="8"/>
      <c r="M50" s="30"/>
      <c r="N50" s="30"/>
      <c r="O50" s="53"/>
      <c r="P50" s="83"/>
      <c r="Q50" s="52"/>
      <c r="R50" s="83"/>
      <c r="S50" s="188"/>
      <c r="T50" s="83"/>
      <c r="U50" s="243"/>
      <c r="V50" s="35"/>
      <c r="W50" s="204"/>
      <c r="X50" s="215"/>
      <c r="Z50" s="215"/>
      <c r="AA50" s="215"/>
      <c r="AC50" s="204"/>
      <c r="AD50" s="204"/>
      <c r="AE50" s="53"/>
      <c r="AF50" s="215"/>
      <c r="AG50" s="215"/>
      <c r="AH50" s="52"/>
      <c r="AI50" s="215"/>
      <c r="AJ50" s="215"/>
      <c r="AL50" s="215"/>
      <c r="AM50" s="215"/>
      <c r="AN50" s="32"/>
      <c r="AO50" s="30"/>
    </row>
    <row r="51" spans="1:41" customFormat="1" x14ac:dyDescent="0.2">
      <c r="A51" s="5" t="s">
        <v>54</v>
      </c>
      <c r="B51" s="6" t="s">
        <v>55</v>
      </c>
      <c r="C51" t="s">
        <v>20</v>
      </c>
      <c r="D51" s="17" t="s">
        <v>56</v>
      </c>
      <c r="E51" t="s">
        <v>48</v>
      </c>
      <c r="F51" s="104"/>
      <c r="G51" s="104"/>
      <c r="H51" t="s">
        <v>44</v>
      </c>
      <c r="I51" s="7">
        <v>402.33157894736843</v>
      </c>
      <c r="J51" s="231"/>
      <c r="K51" s="20">
        <v>-23.86</v>
      </c>
      <c r="L51" s="20"/>
      <c r="M51" s="30"/>
      <c r="N51" s="30"/>
      <c r="O51" s="53"/>
      <c r="P51" s="83"/>
      <c r="Q51" s="52"/>
      <c r="R51" s="83"/>
      <c r="S51" s="188"/>
      <c r="T51" s="83"/>
      <c r="U51" s="243"/>
      <c r="V51" s="35"/>
      <c r="W51" s="204"/>
      <c r="X51" s="215"/>
      <c r="Z51" s="215"/>
      <c r="AA51" s="215"/>
      <c r="AC51" s="204"/>
      <c r="AD51" s="204"/>
      <c r="AE51" s="53"/>
      <c r="AF51" s="215"/>
      <c r="AG51" s="215"/>
      <c r="AH51" s="52"/>
      <c r="AI51" s="215"/>
      <c r="AJ51" s="215"/>
      <c r="AL51" s="215"/>
      <c r="AM51" s="215"/>
      <c r="AN51" s="32"/>
      <c r="AO51" s="30"/>
    </row>
    <row r="52" spans="1:41" customFormat="1" x14ac:dyDescent="0.2">
      <c r="A52" s="5" t="s">
        <v>57</v>
      </c>
      <c r="B52" s="6" t="s">
        <v>55</v>
      </c>
      <c r="C52" t="s">
        <v>20</v>
      </c>
      <c r="D52" s="17" t="s">
        <v>56</v>
      </c>
      <c r="E52" t="s">
        <v>48</v>
      </c>
      <c r="F52" s="104"/>
      <c r="G52" s="104"/>
      <c r="H52" t="s">
        <v>44</v>
      </c>
      <c r="I52" s="7">
        <v>402.33157894736843</v>
      </c>
      <c r="J52" s="231"/>
      <c r="K52" s="8">
        <v>-23.93888305315761</v>
      </c>
      <c r="L52" s="8"/>
      <c r="M52" s="30"/>
      <c r="N52" s="30"/>
      <c r="O52" s="53"/>
      <c r="P52" s="83"/>
      <c r="Q52" s="52"/>
      <c r="R52" s="83"/>
      <c r="S52" s="188"/>
      <c r="T52" s="83"/>
      <c r="U52" s="243"/>
      <c r="V52" s="35"/>
      <c r="W52" s="204"/>
      <c r="X52" s="215"/>
      <c r="Z52" s="215"/>
      <c r="AA52" s="215"/>
      <c r="AC52" s="204"/>
      <c r="AD52" s="204"/>
      <c r="AE52" s="53"/>
      <c r="AF52" s="215"/>
      <c r="AG52" s="215"/>
      <c r="AH52" s="52"/>
      <c r="AI52" s="215"/>
      <c r="AJ52" s="215"/>
      <c r="AL52" s="215"/>
      <c r="AM52" s="215"/>
      <c r="AN52" s="32"/>
      <c r="AO52" s="30"/>
    </row>
    <row r="53" spans="1:41" s="17" customFormat="1" x14ac:dyDescent="0.2">
      <c r="A53" s="5" t="s">
        <v>69</v>
      </c>
      <c r="B53" s="21" t="s">
        <v>46</v>
      </c>
      <c r="C53" s="17" t="s">
        <v>10</v>
      </c>
      <c r="D53" s="17" t="s">
        <v>70</v>
      </c>
      <c r="E53" t="s">
        <v>52</v>
      </c>
      <c r="F53" s="104"/>
      <c r="G53" s="104"/>
      <c r="H53" s="17" t="s">
        <v>44</v>
      </c>
      <c r="I53" s="7">
        <v>402.33157894736843</v>
      </c>
      <c r="J53" s="231"/>
      <c r="K53" s="16">
        <v>-26.389000000000003</v>
      </c>
      <c r="L53" s="16"/>
      <c r="M53" s="30"/>
      <c r="N53" s="30"/>
      <c r="O53" s="53"/>
      <c r="P53" s="83"/>
      <c r="Q53" s="219"/>
      <c r="R53" s="302"/>
      <c r="S53" s="188"/>
      <c r="T53" s="302"/>
      <c r="U53" s="243"/>
      <c r="AN53" s="33"/>
      <c r="AO53" s="458"/>
    </row>
    <row r="54" spans="1:41" s="17" customFormat="1" x14ac:dyDescent="0.2">
      <c r="A54" s="5" t="s">
        <v>71</v>
      </c>
      <c r="B54" s="21" t="s">
        <v>15</v>
      </c>
      <c r="C54" s="17" t="s">
        <v>10</v>
      </c>
      <c r="D54" s="17" t="s">
        <v>70</v>
      </c>
      <c r="E54" t="s">
        <v>52</v>
      </c>
      <c r="F54" s="104"/>
      <c r="G54" s="104"/>
      <c r="H54" s="17" t="s">
        <v>44</v>
      </c>
      <c r="I54" s="7">
        <v>402.33157894736843</v>
      </c>
      <c r="J54" s="231"/>
      <c r="K54" s="16">
        <v>-27.8</v>
      </c>
      <c r="L54" s="16"/>
      <c r="M54" s="30"/>
      <c r="N54" s="30"/>
      <c r="O54" s="53"/>
      <c r="P54" s="83"/>
      <c r="Q54" s="219"/>
      <c r="R54" s="302"/>
      <c r="S54" s="188"/>
      <c r="T54" s="302"/>
      <c r="U54" s="243"/>
      <c r="AN54" s="33"/>
      <c r="AO54" s="458"/>
    </row>
    <row r="55" spans="1:41" s="17" customFormat="1" x14ac:dyDescent="0.2">
      <c r="A55" s="5" t="s">
        <v>72</v>
      </c>
      <c r="B55" s="21" t="s">
        <v>15</v>
      </c>
      <c r="C55" s="17" t="s">
        <v>10</v>
      </c>
      <c r="D55" s="17" t="s">
        <v>70</v>
      </c>
      <c r="E55" t="s">
        <v>52</v>
      </c>
      <c r="F55" s="104"/>
      <c r="G55" s="104"/>
      <c r="H55" s="17" t="s">
        <v>44</v>
      </c>
      <c r="I55" s="7">
        <v>402.33157894736843</v>
      </c>
      <c r="J55" s="231"/>
      <c r="K55" s="16">
        <v>-29.155775716694773</v>
      </c>
      <c r="L55" s="16"/>
      <c r="M55" s="30"/>
      <c r="N55" s="30"/>
      <c r="O55" s="53"/>
      <c r="P55" s="83"/>
      <c r="Q55" s="219"/>
      <c r="R55" s="302"/>
      <c r="S55" s="188"/>
      <c r="T55" s="302"/>
      <c r="U55" s="243"/>
      <c r="AN55" s="33"/>
      <c r="AO55" s="458"/>
    </row>
    <row r="56" spans="1:41" s="17" customFormat="1" x14ac:dyDescent="0.2">
      <c r="A56" s="5" t="s">
        <v>73</v>
      </c>
      <c r="B56" s="21" t="s">
        <v>15</v>
      </c>
      <c r="C56" s="17" t="s">
        <v>36</v>
      </c>
      <c r="D56" s="17" t="s">
        <v>70</v>
      </c>
      <c r="E56" t="s">
        <v>52</v>
      </c>
      <c r="F56" s="104"/>
      <c r="G56" s="104"/>
      <c r="H56" s="17" t="s">
        <v>44</v>
      </c>
      <c r="I56" s="7">
        <v>402.33157894736843</v>
      </c>
      <c r="J56" s="231"/>
      <c r="K56" s="16">
        <v>-25.7</v>
      </c>
      <c r="L56" s="16"/>
      <c r="M56" s="30"/>
      <c r="N56" s="30"/>
      <c r="O56" s="53"/>
      <c r="P56" s="83"/>
      <c r="Q56" s="219"/>
      <c r="R56" s="302"/>
      <c r="S56" s="188"/>
      <c r="T56" s="302"/>
      <c r="U56" s="243"/>
      <c r="AN56" s="33"/>
      <c r="AO56" s="458"/>
    </row>
    <row r="57" spans="1:41" customFormat="1" x14ac:dyDescent="0.2">
      <c r="A57" s="5" t="s">
        <v>74</v>
      </c>
      <c r="B57" s="21" t="s">
        <v>15</v>
      </c>
      <c r="C57" s="17" t="s">
        <v>36</v>
      </c>
      <c r="D57" s="17" t="s">
        <v>70</v>
      </c>
      <c r="E57" t="s">
        <v>52</v>
      </c>
      <c r="F57" s="104"/>
      <c r="G57" s="104"/>
      <c r="H57" s="17" t="s">
        <v>44</v>
      </c>
      <c r="I57" s="7">
        <v>402.33157894736843</v>
      </c>
      <c r="J57" s="231"/>
      <c r="K57" s="16">
        <v>-27.5</v>
      </c>
      <c r="L57" s="16"/>
      <c r="M57" s="30"/>
      <c r="N57" s="30"/>
      <c r="O57" s="53"/>
      <c r="P57" s="83"/>
      <c r="Q57" s="219"/>
      <c r="R57" s="302"/>
      <c r="S57" s="188"/>
      <c r="T57" s="83"/>
      <c r="U57" s="243"/>
      <c r="V57" s="35"/>
      <c r="W57" s="204"/>
      <c r="X57" s="215"/>
      <c r="Z57" s="215"/>
      <c r="AA57" s="215"/>
      <c r="AC57" s="204"/>
      <c r="AD57" s="204"/>
      <c r="AE57" s="53"/>
      <c r="AF57" s="215"/>
      <c r="AG57" s="215"/>
      <c r="AH57" s="52"/>
      <c r="AI57" s="215"/>
      <c r="AJ57" s="215"/>
      <c r="AL57" s="215"/>
      <c r="AM57" s="215"/>
      <c r="AN57" s="32"/>
      <c r="AO57" s="30"/>
    </row>
    <row r="58" spans="1:41" customFormat="1" x14ac:dyDescent="0.2">
      <c r="A58" s="5" t="s">
        <v>75</v>
      </c>
      <c r="B58" s="21" t="s">
        <v>15</v>
      </c>
      <c r="C58" s="17" t="s">
        <v>10</v>
      </c>
      <c r="D58" s="17" t="s">
        <v>70</v>
      </c>
      <c r="E58" t="s">
        <v>52</v>
      </c>
      <c r="F58" s="104"/>
      <c r="G58" s="104"/>
      <c r="H58" s="17" t="s">
        <v>44</v>
      </c>
      <c r="I58" s="7">
        <v>402.33157894736843</v>
      </c>
      <c r="J58" s="231"/>
      <c r="K58" s="16">
        <v>-27.483529227999952</v>
      </c>
      <c r="L58" s="16"/>
      <c r="M58" s="30"/>
      <c r="N58" s="30"/>
      <c r="O58" s="53"/>
      <c r="P58" s="83"/>
      <c r="Q58" s="219"/>
      <c r="R58" s="302"/>
      <c r="S58" s="188"/>
      <c r="T58" s="83"/>
      <c r="U58" s="243"/>
      <c r="V58" s="35"/>
      <c r="W58" s="204"/>
      <c r="X58" s="215"/>
      <c r="Z58" s="215"/>
      <c r="AA58" s="215"/>
      <c r="AC58" s="204"/>
      <c r="AD58" s="204"/>
      <c r="AE58" s="53"/>
      <c r="AF58" s="215"/>
      <c r="AG58" s="215"/>
      <c r="AH58" s="52"/>
      <c r="AI58" s="215"/>
      <c r="AJ58" s="215"/>
      <c r="AL58" s="215"/>
      <c r="AM58" s="215"/>
      <c r="AN58" s="32"/>
      <c r="AO58" s="30"/>
    </row>
    <row r="59" spans="1:41" customFormat="1" x14ac:dyDescent="0.2">
      <c r="A59" s="5" t="s">
        <v>76</v>
      </c>
      <c r="B59" s="21" t="s">
        <v>15</v>
      </c>
      <c r="C59" s="17" t="s">
        <v>10</v>
      </c>
      <c r="D59" s="17" t="s">
        <v>70</v>
      </c>
      <c r="E59" t="s">
        <v>52</v>
      </c>
      <c r="F59" s="104"/>
      <c r="G59" s="104"/>
      <c r="H59" s="17" t="s">
        <v>44</v>
      </c>
      <c r="I59" s="7">
        <v>402.33157894736843</v>
      </c>
      <c r="J59" s="231"/>
      <c r="K59" s="16">
        <v>-29.488511029899882</v>
      </c>
      <c r="L59" s="16"/>
      <c r="M59" s="30"/>
      <c r="N59" s="30"/>
      <c r="O59" s="53"/>
      <c r="P59" s="83"/>
      <c r="Q59" s="219"/>
      <c r="R59" s="302"/>
      <c r="S59" s="188"/>
      <c r="T59" s="83"/>
      <c r="U59" s="243"/>
      <c r="V59" s="35"/>
      <c r="W59" s="204"/>
      <c r="X59" s="215"/>
      <c r="Z59" s="215"/>
      <c r="AA59" s="215"/>
      <c r="AC59" s="204"/>
      <c r="AD59" s="204"/>
      <c r="AE59" s="53"/>
      <c r="AF59" s="215"/>
      <c r="AG59" s="215"/>
      <c r="AH59" s="52"/>
      <c r="AI59" s="215"/>
      <c r="AJ59" s="215"/>
      <c r="AL59" s="215"/>
      <c r="AM59" s="215"/>
      <c r="AN59" s="32"/>
      <c r="AO59" s="30"/>
    </row>
    <row r="60" spans="1:41" customFormat="1" x14ac:dyDescent="0.2">
      <c r="A60" s="5" t="s">
        <v>77</v>
      </c>
      <c r="B60" s="21" t="s">
        <v>15</v>
      </c>
      <c r="C60" s="17" t="s">
        <v>10</v>
      </c>
      <c r="D60" s="17" t="s">
        <v>70</v>
      </c>
      <c r="E60" t="s">
        <v>52</v>
      </c>
      <c r="F60" s="104"/>
      <c r="G60" s="104"/>
      <c r="H60" s="17" t="s">
        <v>44</v>
      </c>
      <c r="I60" s="7">
        <v>402.33157894736843</v>
      </c>
      <c r="J60" s="231"/>
      <c r="K60" s="16">
        <v>-30.507718072599914</v>
      </c>
      <c r="L60" s="16"/>
      <c r="M60" s="30"/>
      <c r="N60" s="30"/>
      <c r="O60" s="53"/>
      <c r="P60" s="83"/>
      <c r="Q60" s="219"/>
      <c r="R60" s="302"/>
      <c r="S60" s="188"/>
      <c r="T60" s="83"/>
      <c r="U60" s="243"/>
      <c r="V60" s="35"/>
      <c r="W60" s="204"/>
      <c r="X60" s="215"/>
      <c r="Z60" s="215"/>
      <c r="AA60" s="215"/>
      <c r="AC60" s="215"/>
      <c r="AD60" s="204"/>
      <c r="AE60" s="53"/>
      <c r="AF60" s="204"/>
      <c r="AG60" s="215"/>
      <c r="AH60" s="52"/>
      <c r="AI60" s="215"/>
      <c r="AJ60" s="215"/>
      <c r="AL60" s="215"/>
      <c r="AM60" s="215"/>
      <c r="AN60" s="32"/>
      <c r="AO60" s="30"/>
    </row>
    <row r="61" spans="1:41" customFormat="1" x14ac:dyDescent="0.2">
      <c r="A61" s="5" t="s">
        <v>78</v>
      </c>
      <c r="B61" s="21" t="s">
        <v>15</v>
      </c>
      <c r="C61" s="17" t="s">
        <v>10</v>
      </c>
      <c r="D61" s="17" t="s">
        <v>70</v>
      </c>
      <c r="E61" t="s">
        <v>52</v>
      </c>
      <c r="F61" s="104"/>
      <c r="G61" s="104"/>
      <c r="H61" s="17" t="s">
        <v>44</v>
      </c>
      <c r="I61" s="7">
        <v>402.33157894736843</v>
      </c>
      <c r="J61" s="231"/>
      <c r="K61" s="16">
        <v>-28.49</v>
      </c>
      <c r="L61" s="16"/>
      <c r="M61" s="30"/>
      <c r="N61" s="30"/>
      <c r="O61" s="53"/>
      <c r="P61" s="83"/>
      <c r="Q61" s="219"/>
      <c r="R61" s="302"/>
      <c r="S61" s="188"/>
      <c r="T61" s="83"/>
      <c r="U61" s="243"/>
      <c r="V61" s="35"/>
      <c r="W61" s="204"/>
      <c r="X61" s="215"/>
      <c r="Z61" s="215"/>
      <c r="AA61" s="215"/>
      <c r="AC61" s="215"/>
      <c r="AD61" s="204"/>
      <c r="AE61" s="53"/>
      <c r="AF61" s="204"/>
      <c r="AG61" s="215"/>
      <c r="AH61" s="52"/>
      <c r="AI61" s="215"/>
      <c r="AJ61" s="215"/>
      <c r="AL61" s="215"/>
      <c r="AM61" s="215"/>
      <c r="AN61" s="32"/>
      <c r="AO61" s="30"/>
    </row>
    <row r="62" spans="1:41" s="17" customFormat="1" x14ac:dyDescent="0.2">
      <c r="A62" s="5" t="s">
        <v>79</v>
      </c>
      <c r="B62" s="21" t="s">
        <v>15</v>
      </c>
      <c r="C62" s="17" t="s">
        <v>10</v>
      </c>
      <c r="D62" s="17" t="s">
        <v>70</v>
      </c>
      <c r="E62" t="s">
        <v>52</v>
      </c>
      <c r="F62" s="104"/>
      <c r="G62" s="104"/>
      <c r="H62" s="17" t="s">
        <v>44</v>
      </c>
      <c r="I62" s="7">
        <v>402.33157894736843</v>
      </c>
      <c r="J62" s="231"/>
      <c r="K62" s="16">
        <v>-29.13</v>
      </c>
      <c r="L62" s="16"/>
      <c r="M62" s="30"/>
      <c r="N62" s="30"/>
      <c r="O62" s="53"/>
      <c r="P62" s="83"/>
      <c r="Q62" s="219"/>
      <c r="R62" s="302"/>
      <c r="S62" s="188"/>
      <c r="T62" s="302"/>
      <c r="U62" s="243"/>
      <c r="V62" s="36"/>
      <c r="W62" s="223"/>
      <c r="X62" s="217"/>
      <c r="Z62" s="217"/>
      <c r="AA62" s="217"/>
      <c r="AC62" s="217"/>
      <c r="AD62" s="217"/>
      <c r="AE62" s="208"/>
      <c r="AF62" s="223"/>
      <c r="AG62" s="217"/>
      <c r="AH62" s="219"/>
      <c r="AI62" s="217"/>
      <c r="AJ62" s="217"/>
      <c r="AL62" s="217"/>
      <c r="AM62" s="217"/>
      <c r="AN62" s="33"/>
      <c r="AO62" s="458"/>
    </row>
    <row r="63" spans="1:41" customFormat="1" x14ac:dyDescent="0.2">
      <c r="A63" s="5" t="s">
        <v>89</v>
      </c>
      <c r="B63" s="21" t="s">
        <v>15</v>
      </c>
      <c r="C63" t="s">
        <v>10</v>
      </c>
      <c r="D63" t="s">
        <v>88</v>
      </c>
      <c r="E63" t="s">
        <v>48</v>
      </c>
      <c r="F63" s="104"/>
      <c r="G63" s="104"/>
      <c r="H63" t="s">
        <v>44</v>
      </c>
      <c r="I63" s="7">
        <v>402.33157894736843</v>
      </c>
      <c r="J63" s="231"/>
      <c r="K63" s="16">
        <v>-28.76</v>
      </c>
      <c r="L63" s="16"/>
      <c r="M63" s="30"/>
      <c r="N63" s="30"/>
      <c r="O63" s="53"/>
      <c r="P63" s="83"/>
      <c r="Q63" s="219"/>
      <c r="R63" s="302"/>
      <c r="S63" s="188"/>
      <c r="T63" s="83"/>
      <c r="U63" s="243"/>
      <c r="V63" s="35"/>
      <c r="W63" s="204"/>
      <c r="X63" s="215"/>
      <c r="Z63" s="215"/>
      <c r="AA63" s="215"/>
      <c r="AC63" s="215"/>
      <c r="AD63" s="204"/>
      <c r="AE63" s="53"/>
      <c r="AF63" s="204"/>
      <c r="AG63" s="215"/>
      <c r="AH63" s="52"/>
      <c r="AI63" s="215"/>
      <c r="AJ63" s="215"/>
      <c r="AL63" s="215"/>
      <c r="AM63" s="215"/>
      <c r="AN63" s="32"/>
      <c r="AO63" s="30"/>
    </row>
    <row r="64" spans="1:41" customFormat="1" x14ac:dyDescent="0.2">
      <c r="A64" s="5" t="s">
        <v>90</v>
      </c>
      <c r="B64" s="21" t="s">
        <v>15</v>
      </c>
      <c r="C64" t="s">
        <v>10</v>
      </c>
      <c r="D64" t="s">
        <v>88</v>
      </c>
      <c r="E64" t="s">
        <v>48</v>
      </c>
      <c r="F64" s="104"/>
      <c r="G64" s="104"/>
      <c r="H64" t="s">
        <v>44</v>
      </c>
      <c r="I64" s="7">
        <v>402.33157894736843</v>
      </c>
      <c r="J64" s="231"/>
      <c r="K64" s="16">
        <v>-28.849072512647552</v>
      </c>
      <c r="L64" s="16"/>
      <c r="M64" s="30"/>
      <c r="N64" s="30"/>
      <c r="O64" s="53"/>
      <c r="P64" s="83"/>
      <c r="Q64" s="219"/>
      <c r="R64" s="302"/>
      <c r="S64" s="188"/>
      <c r="T64" s="83"/>
      <c r="U64" s="243"/>
      <c r="V64" s="35"/>
      <c r="W64" s="204"/>
      <c r="X64" s="215"/>
      <c r="Z64" s="215"/>
      <c r="AA64" s="215"/>
      <c r="AC64" s="215"/>
      <c r="AD64" s="204"/>
      <c r="AE64" s="53"/>
      <c r="AF64" s="204"/>
      <c r="AG64" s="215"/>
      <c r="AH64" s="52"/>
      <c r="AI64" s="215"/>
      <c r="AJ64" s="215"/>
      <c r="AL64" s="215"/>
      <c r="AM64" s="215"/>
      <c r="AN64" s="32"/>
      <c r="AO64" s="30"/>
    </row>
    <row r="65" spans="1:61" customFormat="1" x14ac:dyDescent="0.2">
      <c r="A65" s="5" t="s">
        <v>91</v>
      </c>
      <c r="B65" s="21" t="s">
        <v>15</v>
      </c>
      <c r="C65" t="s">
        <v>36</v>
      </c>
      <c r="D65" t="s">
        <v>88</v>
      </c>
      <c r="E65" t="s">
        <v>48</v>
      </c>
      <c r="F65" s="104"/>
      <c r="G65" s="104"/>
      <c r="H65" t="s">
        <v>44</v>
      </c>
      <c r="I65" s="7">
        <v>402.33157894736843</v>
      </c>
      <c r="J65" s="231"/>
      <c r="K65" s="16">
        <v>-27.53</v>
      </c>
      <c r="L65" s="16"/>
      <c r="M65" s="30"/>
      <c r="N65" s="30"/>
      <c r="O65" s="53"/>
      <c r="P65" s="83"/>
      <c r="Q65" s="219"/>
      <c r="R65" s="302"/>
      <c r="S65" s="188"/>
      <c r="T65" s="83"/>
      <c r="U65" s="243"/>
      <c r="V65" s="35"/>
      <c r="W65" s="204"/>
      <c r="X65" s="215"/>
      <c r="Z65" s="215"/>
      <c r="AA65" s="215"/>
      <c r="AC65" s="215"/>
      <c r="AD65" s="204"/>
      <c r="AE65" s="53"/>
      <c r="AF65" s="204"/>
      <c r="AG65" s="215"/>
      <c r="AH65" s="52"/>
      <c r="AI65" s="215"/>
      <c r="AJ65" s="215"/>
      <c r="AL65" s="215"/>
      <c r="AM65" s="215"/>
      <c r="AN65" s="32"/>
      <c r="AO65" s="30"/>
    </row>
    <row r="66" spans="1:61" customFormat="1" x14ac:dyDescent="0.2">
      <c r="A66" s="5" t="s">
        <v>92</v>
      </c>
      <c r="B66" s="21" t="s">
        <v>15</v>
      </c>
      <c r="C66" t="s">
        <v>36</v>
      </c>
      <c r="D66" t="s">
        <v>88</v>
      </c>
      <c r="E66" t="s">
        <v>48</v>
      </c>
      <c r="F66" s="104"/>
      <c r="G66" s="104"/>
      <c r="H66" t="s">
        <v>44</v>
      </c>
      <c r="I66" s="7">
        <v>402.33157894736843</v>
      </c>
      <c r="J66" s="231"/>
      <c r="K66" s="16">
        <v>-27.6</v>
      </c>
      <c r="L66" s="16"/>
      <c r="M66" s="30"/>
      <c r="N66" s="30"/>
      <c r="O66" s="53"/>
      <c r="P66" s="83"/>
      <c r="Q66" s="219"/>
      <c r="R66" s="302"/>
      <c r="S66" s="188"/>
      <c r="T66" s="83"/>
      <c r="U66" s="243"/>
      <c r="V66" s="35"/>
      <c r="W66" s="204"/>
      <c r="X66" s="215"/>
      <c r="Z66" s="215"/>
      <c r="AA66" s="215"/>
      <c r="AC66" s="215"/>
      <c r="AD66" s="204"/>
      <c r="AE66" s="53"/>
      <c r="AF66" s="204"/>
      <c r="AG66" s="215"/>
      <c r="AH66" s="52"/>
      <c r="AI66" s="215"/>
      <c r="AJ66" s="215"/>
      <c r="AL66" s="215"/>
      <c r="AM66" s="215"/>
      <c r="AN66" s="32"/>
      <c r="AO66" s="30"/>
    </row>
    <row r="67" spans="1:61" customFormat="1" x14ac:dyDescent="0.2">
      <c r="A67" s="5" t="s">
        <v>93</v>
      </c>
      <c r="B67" s="22" t="s">
        <v>55</v>
      </c>
      <c r="C67" t="s">
        <v>20</v>
      </c>
      <c r="D67" t="s">
        <v>88</v>
      </c>
      <c r="E67" t="s">
        <v>48</v>
      </c>
      <c r="F67" s="104"/>
      <c r="G67" s="104"/>
      <c r="H67" t="s">
        <v>44</v>
      </c>
      <c r="I67" s="7">
        <v>402.33157894736843</v>
      </c>
      <c r="J67" s="231"/>
      <c r="K67" s="8">
        <v>-25.911964518343439</v>
      </c>
      <c r="L67" s="8"/>
      <c r="M67" s="30"/>
      <c r="N67" s="30"/>
      <c r="O67" s="53"/>
      <c r="P67" s="83"/>
      <c r="Q67" s="219"/>
      <c r="R67" s="302"/>
      <c r="S67" s="188"/>
      <c r="T67" s="83"/>
      <c r="U67" s="243"/>
      <c r="V67" s="35"/>
      <c r="W67" s="204"/>
      <c r="X67" s="215"/>
      <c r="Z67" s="215"/>
      <c r="AA67" s="215"/>
      <c r="AC67" s="215"/>
      <c r="AD67" s="204"/>
      <c r="AE67" s="53"/>
      <c r="AF67" s="204"/>
      <c r="AG67" s="215"/>
      <c r="AH67" s="52"/>
      <c r="AI67" s="215"/>
      <c r="AJ67" s="215"/>
      <c r="AL67" s="215"/>
      <c r="AM67" s="215"/>
      <c r="AN67" s="32"/>
      <c r="AO67" s="30"/>
    </row>
    <row r="68" spans="1:61" customFormat="1" x14ac:dyDescent="0.2">
      <c r="A68" s="5" t="s">
        <v>94</v>
      </c>
      <c r="B68" s="21" t="s">
        <v>15</v>
      </c>
      <c r="C68" t="s">
        <v>20</v>
      </c>
      <c r="D68" t="s">
        <v>88</v>
      </c>
      <c r="E68" t="s">
        <v>48</v>
      </c>
      <c r="F68" s="104"/>
      <c r="G68" s="104"/>
      <c r="H68" t="s">
        <v>44</v>
      </c>
      <c r="I68" s="7">
        <v>402.33157894736843</v>
      </c>
      <c r="J68" s="231"/>
      <c r="K68" s="8">
        <v>-25.709129899532627</v>
      </c>
      <c r="L68" s="8"/>
      <c r="M68" s="30"/>
      <c r="N68" s="30"/>
      <c r="O68" s="53"/>
      <c r="P68" s="83"/>
      <c r="Q68" s="219"/>
      <c r="R68" s="302"/>
      <c r="S68" s="188"/>
      <c r="T68" s="83"/>
      <c r="U68" s="243"/>
      <c r="V68" s="35"/>
      <c r="W68" s="204"/>
      <c r="X68" s="215"/>
      <c r="Z68" s="215"/>
      <c r="AA68" s="215"/>
      <c r="AC68" s="215"/>
      <c r="AD68" s="204"/>
      <c r="AE68" s="53"/>
      <c r="AF68" s="204"/>
      <c r="AG68" s="215"/>
      <c r="AH68" s="52"/>
      <c r="AI68" s="215"/>
      <c r="AJ68" s="215"/>
      <c r="AL68" s="215"/>
      <c r="AM68" s="215"/>
      <c r="AN68" s="32"/>
      <c r="AO68" s="30"/>
    </row>
    <row r="69" spans="1:61" s="56" customFormat="1" x14ac:dyDescent="0.2">
      <c r="A69" s="55" t="s">
        <v>162</v>
      </c>
      <c r="B69" s="6" t="s">
        <v>628</v>
      </c>
      <c r="C69" s="57" t="s">
        <v>629</v>
      </c>
      <c r="D69" s="57"/>
      <c r="E69" s="57" t="s">
        <v>632</v>
      </c>
      <c r="F69" s="137" t="s">
        <v>630</v>
      </c>
      <c r="G69" s="137" t="s">
        <v>631</v>
      </c>
      <c r="H69" s="57" t="s">
        <v>44</v>
      </c>
      <c r="I69" s="58">
        <v>402.33157894736843</v>
      </c>
      <c r="J69" s="232"/>
      <c r="K69" s="59">
        <f>AVERAGE(K47:K68)</f>
        <v>-27.259489565192549</v>
      </c>
      <c r="L69" s="59">
        <f>STDEV(K47:K68)</f>
        <v>1.8212296233917125</v>
      </c>
      <c r="M69" s="61">
        <v>-8.2481152843040597</v>
      </c>
      <c r="N69" s="69">
        <v>0.5</v>
      </c>
      <c r="O69" s="60">
        <v>17</v>
      </c>
      <c r="P69" s="81">
        <v>3</v>
      </c>
      <c r="Q69" s="72">
        <v>4.3</v>
      </c>
      <c r="R69" s="306">
        <v>1.9</v>
      </c>
      <c r="S69" s="62">
        <f>M69-K69</f>
        <v>19.011374280888489</v>
      </c>
      <c r="T69" s="312">
        <f>(L69^2+N69^2)^0.5</f>
        <v>1.888617838822751</v>
      </c>
      <c r="U69" s="244"/>
      <c r="V69" s="293">
        <v>134.07511203257201</v>
      </c>
      <c r="W69" s="294">
        <v>37.423604385115098</v>
      </c>
      <c r="X69" s="295">
        <v>26.014580531719002</v>
      </c>
      <c r="Y69" s="287">
        <v>2.5610155850191101E-2</v>
      </c>
      <c r="Z69" s="286">
        <v>8.8000613008128396E-3</v>
      </c>
      <c r="AA69" s="286">
        <v>9.1943417086854991E-3</v>
      </c>
      <c r="AB69" s="84">
        <v>0.57126115480723405</v>
      </c>
      <c r="AC69" s="228">
        <v>4.6124259900211198E-2</v>
      </c>
      <c r="AD69" s="228">
        <v>5.0711983912571403E-2</v>
      </c>
      <c r="AE69" s="297">
        <v>2205.5573853238402</v>
      </c>
      <c r="AF69" s="298">
        <v>1135.59212017153</v>
      </c>
      <c r="AG69" s="299">
        <v>660.03981424675305</v>
      </c>
      <c r="AH69" s="289">
        <v>4.2916013228176801</v>
      </c>
      <c r="AI69" s="228">
        <v>7.8936161751603798E-2</v>
      </c>
      <c r="AJ69" s="228">
        <v>9.6582212578215199E-2</v>
      </c>
      <c r="AK69" s="287">
        <v>4.6767023102204696E-3</v>
      </c>
      <c r="AL69" s="286">
        <v>1.42062400006276E-3</v>
      </c>
      <c r="AM69" s="286">
        <v>1.57773668080919E-3</v>
      </c>
      <c r="AN69" s="60"/>
      <c r="AO69" s="457">
        <v>3.5</v>
      </c>
      <c r="AP69" s="71" t="s">
        <v>186</v>
      </c>
      <c r="AQ69" s="80">
        <v>2</v>
      </c>
      <c r="AS69" s="81">
        <v>0.2</v>
      </c>
      <c r="AU69" s="81">
        <v>0.4</v>
      </c>
      <c r="AW69" s="81">
        <v>40</v>
      </c>
      <c r="AY69" s="81">
        <v>0.6</v>
      </c>
      <c r="BA69" s="81">
        <v>448</v>
      </c>
      <c r="BC69" s="81">
        <v>4.4000000000000004</v>
      </c>
      <c r="BD69" s="81"/>
      <c r="BE69" s="81">
        <v>30</v>
      </c>
      <c r="BF69" s="81"/>
      <c r="BG69" s="81" t="s">
        <v>183</v>
      </c>
      <c r="BH69" s="81"/>
      <c r="BI69" s="81" t="s">
        <v>185</v>
      </c>
    </row>
    <row r="70" spans="1:61" customFormat="1" x14ac:dyDescent="0.2">
      <c r="A70" s="5"/>
      <c r="B70" s="21"/>
      <c r="F70" s="104"/>
      <c r="G70" s="104"/>
      <c r="I70" s="7"/>
      <c r="J70" s="231"/>
      <c r="K70" s="8"/>
      <c r="L70" s="8"/>
      <c r="M70" s="30"/>
      <c r="N70" s="30"/>
      <c r="O70" s="53"/>
      <c r="P70" s="83"/>
      <c r="Q70" s="219"/>
      <c r="R70" s="302"/>
      <c r="S70" s="188"/>
      <c r="T70" s="83"/>
      <c r="U70" s="243"/>
      <c r="V70" s="35"/>
      <c r="W70" s="204"/>
      <c r="X70" s="215"/>
      <c r="Z70" s="215"/>
      <c r="AA70" s="215"/>
      <c r="AC70" s="204"/>
      <c r="AD70" s="204"/>
      <c r="AE70" s="53"/>
      <c r="AF70" s="215"/>
      <c r="AG70" s="215"/>
      <c r="AH70" s="52"/>
      <c r="AI70" s="215"/>
      <c r="AJ70" s="215"/>
      <c r="AL70" s="215"/>
      <c r="AM70" s="215"/>
      <c r="AN70" s="32"/>
      <c r="AO70" s="30"/>
    </row>
    <row r="71" spans="1:61" customFormat="1" x14ac:dyDescent="0.2">
      <c r="A71" s="5"/>
      <c r="B71" s="6"/>
      <c r="E71" s="19"/>
      <c r="F71" s="136"/>
      <c r="G71" s="136"/>
      <c r="I71" s="7"/>
      <c r="J71" s="231"/>
      <c r="K71" s="8"/>
      <c r="L71" s="8"/>
      <c r="M71" s="30"/>
      <c r="N71" s="30"/>
      <c r="O71" s="53"/>
      <c r="P71" s="83"/>
      <c r="Q71" s="52"/>
      <c r="R71" s="83"/>
      <c r="S71" s="188"/>
      <c r="T71" s="83"/>
      <c r="U71" s="243"/>
      <c r="V71" s="35"/>
      <c r="W71" s="204"/>
      <c r="X71" s="215"/>
      <c r="Z71" s="215"/>
      <c r="AA71" s="215"/>
      <c r="AC71" s="204"/>
      <c r="AD71" s="204"/>
      <c r="AE71" s="53"/>
      <c r="AF71" s="215"/>
      <c r="AG71" s="215"/>
      <c r="AH71" s="52"/>
      <c r="AI71" s="215"/>
      <c r="AJ71" s="215"/>
      <c r="AL71" s="215"/>
      <c r="AM71" s="215"/>
      <c r="AN71" s="32"/>
      <c r="AO71" s="30"/>
    </row>
    <row r="72" spans="1:61" customFormat="1" ht="17" x14ac:dyDescent="0.2">
      <c r="A72" s="5" t="s">
        <v>101</v>
      </c>
      <c r="B72" s="6" t="s">
        <v>9</v>
      </c>
      <c r="C72" t="s">
        <v>10</v>
      </c>
      <c r="D72" s="19" t="s">
        <v>102</v>
      </c>
      <c r="E72" s="19" t="s">
        <v>82</v>
      </c>
      <c r="F72" s="136">
        <v>48.43</v>
      </c>
      <c r="G72" s="136">
        <v>-64.17</v>
      </c>
      <c r="H72" t="s">
        <v>44</v>
      </c>
      <c r="I72" s="7">
        <v>404.58947368421053</v>
      </c>
      <c r="J72" s="231"/>
      <c r="K72" s="16">
        <v>-26.703000000000003</v>
      </c>
      <c r="L72" s="16"/>
      <c r="M72" s="30"/>
      <c r="N72" s="30"/>
      <c r="O72" s="53"/>
      <c r="P72" s="83"/>
      <c r="Q72" s="52"/>
      <c r="R72" s="83"/>
      <c r="S72" s="188"/>
      <c r="T72" s="83"/>
      <c r="U72" s="243"/>
      <c r="V72" s="35"/>
      <c r="W72" s="204"/>
      <c r="X72" s="215"/>
      <c r="Z72" s="215"/>
      <c r="AA72" s="215"/>
      <c r="AC72" s="204"/>
      <c r="AD72" s="204"/>
      <c r="AE72" s="53"/>
      <c r="AF72" s="215"/>
      <c r="AG72" s="215"/>
      <c r="AH72" s="52"/>
      <c r="AI72" s="215"/>
      <c r="AJ72" s="215"/>
      <c r="AL72" s="215"/>
      <c r="AM72" s="215"/>
      <c r="AN72" s="32"/>
      <c r="AO72" s="30"/>
    </row>
    <row r="73" spans="1:61" customFormat="1" ht="17" x14ac:dyDescent="0.2">
      <c r="A73" s="5" t="s">
        <v>103</v>
      </c>
      <c r="B73" s="6" t="s">
        <v>23</v>
      </c>
      <c r="C73" s="17" t="s">
        <v>10</v>
      </c>
      <c r="D73" s="19" t="s">
        <v>102</v>
      </c>
      <c r="E73" s="19" t="s">
        <v>82</v>
      </c>
      <c r="F73" s="136">
        <v>48.43</v>
      </c>
      <c r="G73" s="136">
        <v>-64.17</v>
      </c>
      <c r="H73" t="s">
        <v>44</v>
      </c>
      <c r="I73" s="7">
        <v>404.58947368421053</v>
      </c>
      <c r="J73" s="231"/>
      <c r="K73" s="8">
        <v>-25.79</v>
      </c>
      <c r="L73" s="8"/>
      <c r="M73" s="30"/>
      <c r="N73" s="30"/>
      <c r="O73" s="53"/>
      <c r="P73" s="83"/>
      <c r="Q73" s="52"/>
      <c r="R73" s="83"/>
      <c r="S73" s="188"/>
      <c r="T73" s="83"/>
      <c r="U73" s="243"/>
      <c r="V73" s="35"/>
      <c r="W73" s="204"/>
      <c r="X73" s="215"/>
      <c r="Z73" s="215"/>
      <c r="AA73" s="215"/>
      <c r="AC73" s="204"/>
      <c r="AD73" s="204"/>
      <c r="AE73" s="53"/>
      <c r="AF73" s="215"/>
      <c r="AG73" s="215"/>
      <c r="AH73" s="52"/>
      <c r="AI73" s="215"/>
      <c r="AJ73" s="215"/>
      <c r="AL73" s="215"/>
      <c r="AM73" s="215"/>
      <c r="AN73" s="32"/>
      <c r="AO73" s="30"/>
    </row>
    <row r="74" spans="1:61" customFormat="1" ht="17" x14ac:dyDescent="0.2">
      <c r="A74" s="5" t="s">
        <v>104</v>
      </c>
      <c r="B74" s="6" t="s">
        <v>23</v>
      </c>
      <c r="C74" s="17" t="s">
        <v>10</v>
      </c>
      <c r="D74" s="19" t="s">
        <v>102</v>
      </c>
      <c r="E74" s="19" t="s">
        <v>82</v>
      </c>
      <c r="F74" s="136">
        <v>48.43</v>
      </c>
      <c r="G74" s="136">
        <v>-64.17</v>
      </c>
      <c r="H74" t="s">
        <v>44</v>
      </c>
      <c r="I74" s="7">
        <v>404.58947368421053</v>
      </c>
      <c r="J74" s="231"/>
      <c r="K74" s="8">
        <v>-25.33</v>
      </c>
      <c r="L74" s="8"/>
      <c r="M74" s="30"/>
      <c r="N74" s="30"/>
      <c r="O74" s="53"/>
      <c r="P74" s="83"/>
      <c r="Q74" s="52"/>
      <c r="R74" s="83"/>
      <c r="S74" s="188"/>
      <c r="T74" s="83"/>
      <c r="U74" s="243"/>
      <c r="V74" s="35"/>
      <c r="W74" s="204"/>
      <c r="X74" s="215"/>
      <c r="Z74" s="215"/>
      <c r="AA74" s="215"/>
      <c r="AC74" s="204"/>
      <c r="AD74" s="204"/>
      <c r="AE74" s="53"/>
      <c r="AF74" s="215"/>
      <c r="AG74" s="215"/>
      <c r="AH74" s="52"/>
      <c r="AI74" s="215"/>
      <c r="AJ74" s="215"/>
      <c r="AL74" s="215"/>
      <c r="AM74" s="215"/>
      <c r="AN74" s="32"/>
      <c r="AO74" s="30"/>
    </row>
    <row r="75" spans="1:61" customFormat="1" ht="17" x14ac:dyDescent="0.2">
      <c r="A75" s="5" t="s">
        <v>105</v>
      </c>
      <c r="B75" s="6" t="s">
        <v>23</v>
      </c>
      <c r="C75" s="17" t="s">
        <v>10</v>
      </c>
      <c r="D75" s="19" t="s">
        <v>102</v>
      </c>
      <c r="E75" s="19" t="s">
        <v>82</v>
      </c>
      <c r="F75" s="136">
        <v>48.43</v>
      </c>
      <c r="G75" s="136">
        <v>-64.17</v>
      </c>
      <c r="H75" t="s">
        <v>44</v>
      </c>
      <c r="I75" s="7">
        <v>404.58947368421053</v>
      </c>
      <c r="J75" s="231"/>
      <c r="K75" s="8">
        <v>-24.22</v>
      </c>
      <c r="L75" s="8"/>
      <c r="M75" s="30"/>
      <c r="N75" s="30"/>
      <c r="O75" s="53"/>
      <c r="P75" s="83"/>
      <c r="Q75" s="52"/>
      <c r="R75" s="83"/>
      <c r="S75" s="188"/>
      <c r="T75" s="83"/>
      <c r="U75" s="243"/>
      <c r="V75" s="35"/>
      <c r="W75" s="204"/>
      <c r="X75" s="215"/>
      <c r="Z75" s="215"/>
      <c r="AA75" s="215"/>
      <c r="AC75" s="204"/>
      <c r="AD75" s="204"/>
      <c r="AE75" s="53"/>
      <c r="AF75" s="215"/>
      <c r="AG75" s="215"/>
      <c r="AH75" s="52"/>
      <c r="AI75" s="215"/>
      <c r="AJ75" s="215"/>
      <c r="AL75" s="215"/>
      <c r="AM75" s="215"/>
      <c r="AN75" s="32"/>
      <c r="AO75" s="30"/>
    </row>
    <row r="76" spans="1:61" customFormat="1" ht="17" x14ac:dyDescent="0.2">
      <c r="A76" s="5" t="s">
        <v>106</v>
      </c>
      <c r="B76" s="6" t="s">
        <v>23</v>
      </c>
      <c r="C76" s="17" t="s">
        <v>10</v>
      </c>
      <c r="D76" s="19" t="s">
        <v>102</v>
      </c>
      <c r="E76" s="19" t="s">
        <v>82</v>
      </c>
      <c r="F76" s="136">
        <v>48.43</v>
      </c>
      <c r="G76" s="136">
        <v>-64.17</v>
      </c>
      <c r="H76" t="s">
        <v>44</v>
      </c>
      <c r="I76" s="7">
        <v>404.58947368421053</v>
      </c>
      <c r="J76" s="231"/>
      <c r="K76" s="8">
        <v>-24.42</v>
      </c>
      <c r="L76" s="8"/>
      <c r="M76" s="30"/>
      <c r="N76" s="30"/>
      <c r="O76" s="53"/>
      <c r="P76" s="83"/>
      <c r="Q76" s="52"/>
      <c r="R76" s="83"/>
      <c r="S76" s="188"/>
      <c r="T76" s="83"/>
      <c r="U76" s="243"/>
      <c r="V76" s="35"/>
      <c r="W76" s="204"/>
      <c r="X76" s="215"/>
      <c r="Z76" s="215"/>
      <c r="AA76" s="215"/>
      <c r="AC76" s="204"/>
      <c r="AD76" s="204"/>
      <c r="AE76" s="53"/>
      <c r="AF76" s="215"/>
      <c r="AG76" s="215"/>
      <c r="AH76" s="52"/>
      <c r="AI76" s="215"/>
      <c r="AJ76" s="215"/>
      <c r="AL76" s="215"/>
      <c r="AM76" s="215"/>
      <c r="AN76" s="32"/>
      <c r="AO76" s="30"/>
    </row>
    <row r="77" spans="1:61" customFormat="1" ht="17" x14ac:dyDescent="0.2">
      <c r="A77" s="5" t="s">
        <v>107</v>
      </c>
      <c r="B77" s="6" t="s">
        <v>23</v>
      </c>
      <c r="C77" s="17" t="s">
        <v>10</v>
      </c>
      <c r="D77" s="19" t="s">
        <v>102</v>
      </c>
      <c r="E77" s="19" t="s">
        <v>82</v>
      </c>
      <c r="F77" s="136">
        <v>48.43</v>
      </c>
      <c r="G77" s="136">
        <v>-64.17</v>
      </c>
      <c r="H77" t="s">
        <v>44</v>
      </c>
      <c r="I77" s="7">
        <v>404.58947368421053</v>
      </c>
      <c r="J77" s="231"/>
      <c r="K77" s="8">
        <v>-26.51</v>
      </c>
      <c r="L77" s="8"/>
      <c r="M77" s="30"/>
      <c r="N77" s="30"/>
      <c r="O77" s="53"/>
      <c r="P77" s="83"/>
      <c r="Q77" s="52"/>
      <c r="R77" s="83"/>
      <c r="S77" s="188"/>
      <c r="T77" s="83"/>
      <c r="U77" s="243"/>
      <c r="V77" s="35"/>
      <c r="W77" s="204"/>
      <c r="X77" s="215"/>
      <c r="Z77" s="215"/>
      <c r="AA77" s="215"/>
      <c r="AC77" s="204"/>
      <c r="AD77" s="204"/>
      <c r="AE77" s="53"/>
      <c r="AF77" s="215"/>
      <c r="AG77" s="215"/>
      <c r="AH77" s="52"/>
      <c r="AI77" s="215"/>
      <c r="AJ77" s="215"/>
      <c r="AL77" s="215"/>
      <c r="AM77" s="215"/>
      <c r="AN77" s="32"/>
      <c r="AO77" s="30"/>
    </row>
    <row r="78" spans="1:61" customFormat="1" ht="17" x14ac:dyDescent="0.2">
      <c r="A78" s="5" t="s">
        <v>108</v>
      </c>
      <c r="B78" s="6" t="s">
        <v>23</v>
      </c>
      <c r="C78" s="17" t="s">
        <v>10</v>
      </c>
      <c r="D78" s="19" t="s">
        <v>102</v>
      </c>
      <c r="E78" s="19" t="s">
        <v>82</v>
      </c>
      <c r="F78" s="136">
        <v>48.43</v>
      </c>
      <c r="G78" s="136">
        <v>-64.17</v>
      </c>
      <c r="H78" t="s">
        <v>44</v>
      </c>
      <c r="I78" s="7">
        <v>404.58947368421053</v>
      </c>
      <c r="J78" s="231"/>
      <c r="K78" s="8">
        <v>-26.46</v>
      </c>
      <c r="L78" s="8"/>
      <c r="M78" s="30"/>
      <c r="N78" s="30"/>
      <c r="O78" s="53"/>
      <c r="P78" s="83"/>
      <c r="Q78" s="52"/>
      <c r="R78" s="83"/>
      <c r="S78" s="188"/>
      <c r="T78" s="83"/>
      <c r="U78" s="243"/>
      <c r="V78" s="35"/>
      <c r="W78" s="204"/>
      <c r="X78" s="215"/>
      <c r="Z78" s="215"/>
      <c r="AA78" s="215"/>
      <c r="AC78" s="204"/>
      <c r="AD78" s="204"/>
      <c r="AE78" s="53"/>
      <c r="AF78" s="215"/>
      <c r="AG78" s="215"/>
      <c r="AH78" s="52"/>
      <c r="AI78" s="215"/>
      <c r="AJ78" s="215"/>
      <c r="AL78" s="215"/>
      <c r="AM78" s="215"/>
      <c r="AN78" s="32"/>
      <c r="AO78" s="30"/>
    </row>
    <row r="79" spans="1:61" customFormat="1" ht="17" x14ac:dyDescent="0.2">
      <c r="A79" s="5" t="s">
        <v>109</v>
      </c>
      <c r="B79" s="6" t="s">
        <v>23</v>
      </c>
      <c r="C79" s="17" t="s">
        <v>10</v>
      </c>
      <c r="D79" s="19" t="s">
        <v>102</v>
      </c>
      <c r="E79" s="19" t="s">
        <v>82</v>
      </c>
      <c r="F79" s="136">
        <v>48.43</v>
      </c>
      <c r="G79" s="136">
        <v>-64.17</v>
      </c>
      <c r="H79" t="s">
        <v>44</v>
      </c>
      <c r="I79" s="7">
        <v>404.58947368421053</v>
      </c>
      <c r="J79" s="231"/>
      <c r="K79" s="8">
        <v>-25</v>
      </c>
      <c r="L79" s="8"/>
      <c r="M79" s="30"/>
      <c r="N79" s="30"/>
      <c r="O79" s="53"/>
      <c r="P79" s="83"/>
      <c r="Q79" s="52"/>
      <c r="R79" s="83"/>
      <c r="S79" s="188"/>
      <c r="T79" s="83"/>
      <c r="U79" s="243"/>
      <c r="V79" s="35"/>
      <c r="W79" s="204"/>
      <c r="X79" s="215"/>
      <c r="Z79" s="215"/>
      <c r="AA79" s="215"/>
      <c r="AC79" s="204"/>
      <c r="AD79" s="204"/>
      <c r="AE79" s="53"/>
      <c r="AF79" s="215"/>
      <c r="AG79" s="215"/>
      <c r="AH79" s="52"/>
      <c r="AI79" s="215"/>
      <c r="AJ79" s="215"/>
      <c r="AL79" s="215"/>
      <c r="AM79" s="215"/>
      <c r="AN79" s="32"/>
      <c r="AO79" s="30"/>
    </row>
    <row r="80" spans="1:61" customFormat="1" ht="17" x14ac:dyDescent="0.2">
      <c r="A80" s="5" t="s">
        <v>110</v>
      </c>
      <c r="B80" s="6" t="s">
        <v>23</v>
      </c>
      <c r="C80" s="17" t="s">
        <v>10</v>
      </c>
      <c r="D80" s="19" t="s">
        <v>102</v>
      </c>
      <c r="E80" s="19" t="s">
        <v>82</v>
      </c>
      <c r="F80" s="136">
        <v>48.43</v>
      </c>
      <c r="G80" s="136">
        <v>-64.17</v>
      </c>
      <c r="H80" t="s">
        <v>44</v>
      </c>
      <c r="I80" s="7">
        <v>404.58947368421053</v>
      </c>
      <c r="J80" s="231"/>
      <c r="K80" s="8">
        <v>-25.16</v>
      </c>
      <c r="L80" s="8"/>
      <c r="M80" s="30"/>
      <c r="N80" s="30"/>
      <c r="O80" s="53"/>
      <c r="P80" s="83"/>
      <c r="Q80" s="52"/>
      <c r="R80" s="83"/>
      <c r="S80" s="188"/>
      <c r="T80" s="83"/>
      <c r="U80" s="243"/>
      <c r="V80" s="35"/>
      <c r="W80" s="204"/>
      <c r="X80" s="215"/>
      <c r="Z80" s="215"/>
      <c r="AA80" s="215"/>
      <c r="AC80" s="204"/>
      <c r="AD80" s="204"/>
      <c r="AE80" s="53"/>
      <c r="AF80" s="215"/>
      <c r="AG80" s="215"/>
      <c r="AH80" s="52"/>
      <c r="AI80" s="215"/>
      <c r="AJ80" s="215"/>
      <c r="AL80" s="215"/>
      <c r="AM80" s="215"/>
      <c r="AN80" s="32"/>
      <c r="AO80" s="30"/>
    </row>
    <row r="81" spans="1:61" customFormat="1" ht="17" x14ac:dyDescent="0.2">
      <c r="A81" s="5" t="s">
        <v>111</v>
      </c>
      <c r="B81" s="6" t="s">
        <v>9</v>
      </c>
      <c r="C81" t="s">
        <v>20</v>
      </c>
      <c r="D81" s="19" t="s">
        <v>102</v>
      </c>
      <c r="E81" s="19" t="s">
        <v>82</v>
      </c>
      <c r="F81" s="19">
        <v>48.43</v>
      </c>
      <c r="G81" s="19">
        <v>-64.17</v>
      </c>
      <c r="H81" t="s">
        <v>44</v>
      </c>
      <c r="I81" s="7">
        <v>404.58947368421053</v>
      </c>
      <c r="J81" s="231"/>
      <c r="K81" s="8">
        <v>-26.3</v>
      </c>
      <c r="L81" s="8"/>
      <c r="M81" s="30"/>
      <c r="N81" s="30"/>
      <c r="O81" s="53"/>
      <c r="P81" s="83"/>
      <c r="Q81" s="52"/>
      <c r="R81" s="83"/>
      <c r="S81" s="188"/>
      <c r="T81" s="83"/>
      <c r="U81" s="243"/>
      <c r="V81" s="35"/>
      <c r="W81" s="204"/>
      <c r="X81" s="215"/>
      <c r="Z81" s="215"/>
      <c r="AA81" s="215"/>
      <c r="AC81" s="204"/>
      <c r="AD81" s="204"/>
      <c r="AE81" s="53"/>
      <c r="AF81" s="215"/>
      <c r="AG81" s="215"/>
      <c r="AH81" s="52"/>
      <c r="AI81" s="215"/>
      <c r="AJ81" s="215"/>
      <c r="AL81" s="215"/>
      <c r="AM81" s="215"/>
      <c r="AN81" s="32"/>
      <c r="AO81" s="30"/>
    </row>
    <row r="82" spans="1:61" customFormat="1" ht="17" x14ac:dyDescent="0.2">
      <c r="A82" s="5" t="s">
        <v>112</v>
      </c>
      <c r="B82" s="6" t="s">
        <v>9</v>
      </c>
      <c r="C82" t="s">
        <v>20</v>
      </c>
      <c r="D82" s="19" t="s">
        <v>102</v>
      </c>
      <c r="E82" s="19" t="s">
        <v>82</v>
      </c>
      <c r="F82" s="19">
        <v>48.43</v>
      </c>
      <c r="G82" s="19">
        <v>-64.17</v>
      </c>
      <c r="H82" t="s">
        <v>44</v>
      </c>
      <c r="I82" s="7">
        <v>404.58947368421053</v>
      </c>
      <c r="J82" s="231"/>
      <c r="K82" s="8">
        <v>-26.199029542283483</v>
      </c>
      <c r="L82" s="8"/>
      <c r="M82" s="30"/>
      <c r="N82" s="30"/>
      <c r="O82" s="53"/>
      <c r="P82" s="83"/>
      <c r="Q82" s="52"/>
      <c r="R82" s="83"/>
      <c r="S82" s="188"/>
      <c r="T82" s="83"/>
      <c r="U82" s="243"/>
      <c r="V82" s="35"/>
      <c r="W82" s="204"/>
      <c r="X82" s="215"/>
      <c r="Z82" s="215"/>
      <c r="AA82" s="215"/>
      <c r="AC82" s="204"/>
      <c r="AD82" s="204"/>
      <c r="AE82" s="53"/>
      <c r="AF82" s="215"/>
      <c r="AG82" s="215"/>
      <c r="AH82" s="52"/>
      <c r="AI82" s="215"/>
      <c r="AJ82" s="215"/>
      <c r="AL82" s="215"/>
      <c r="AM82" s="215"/>
      <c r="AN82" s="32"/>
      <c r="AO82" s="30"/>
    </row>
    <row r="83" spans="1:61" s="56" customFormat="1" x14ac:dyDescent="0.2">
      <c r="A83" s="55" t="s">
        <v>162</v>
      </c>
      <c r="B83" s="55"/>
      <c r="C83" s="57"/>
      <c r="D83" s="57"/>
      <c r="E83" s="57"/>
      <c r="F83" s="57"/>
      <c r="G83" s="57"/>
      <c r="H83" s="57"/>
      <c r="I83" s="58">
        <v>404.58947368421053</v>
      </c>
      <c r="J83" s="232"/>
      <c r="K83" s="59">
        <f>AVERAGE(K72:K82)</f>
        <v>-25.644729958389409</v>
      </c>
      <c r="L83" s="59">
        <f>STDEV(K72:K82)</f>
        <v>0.87008832491740007</v>
      </c>
      <c r="M83" s="61">
        <v>-7.8293704460871396</v>
      </c>
      <c r="N83" s="69">
        <v>0.5</v>
      </c>
      <c r="O83" s="60">
        <v>17</v>
      </c>
      <c r="P83" s="81">
        <v>3</v>
      </c>
      <c r="Q83" s="103">
        <v>16.600000000000001</v>
      </c>
      <c r="R83" s="308">
        <v>2</v>
      </c>
      <c r="S83" s="62">
        <f>M83-K83</f>
        <v>17.815359512302269</v>
      </c>
      <c r="T83" s="311">
        <f>(L83^2+N83^2)^0.5</f>
        <v>1.0035206490937629</v>
      </c>
      <c r="U83" s="244"/>
      <c r="V83" s="419">
        <f>'Fossil lycophytes'!X37</f>
        <v>0</v>
      </c>
      <c r="W83" s="294">
        <v>31.1176624677029</v>
      </c>
      <c r="X83" s="295">
        <v>30.431682642827301</v>
      </c>
      <c r="Y83" s="287">
        <v>9.2072572888518098E-2</v>
      </c>
      <c r="Z83" s="286">
        <v>1.5081228846300899E-2</v>
      </c>
      <c r="AA83" s="286">
        <v>1.27494411985574E-2</v>
      </c>
      <c r="AB83" s="84">
        <v>0.52533348768810595</v>
      </c>
      <c r="AC83" s="228">
        <v>2.2191223384596399E-2</v>
      </c>
      <c r="AD83" s="228">
        <v>2.48618276674442E-2</v>
      </c>
      <c r="AE83" s="297">
        <v>592.11393800810094</v>
      </c>
      <c r="AF83" s="298">
        <v>81.5409437326188</v>
      </c>
      <c r="AG83" s="299">
        <v>72.410958315117895</v>
      </c>
      <c r="AH83" s="289">
        <v>3.7207253485670799</v>
      </c>
      <c r="AI83" s="228">
        <v>8.7494832669089598E-2</v>
      </c>
      <c r="AJ83" s="228">
        <v>9.7644697512759407E-2</v>
      </c>
      <c r="AK83" s="287">
        <v>1.3253446747806199E-2</v>
      </c>
      <c r="AL83" s="286">
        <v>1.3855329015548101E-3</v>
      </c>
      <c r="AM83" s="286">
        <v>1.28699019795006E-3</v>
      </c>
      <c r="AN83" s="60"/>
      <c r="AO83" s="457">
        <v>3.5</v>
      </c>
      <c r="AP83" s="71" t="s">
        <v>186</v>
      </c>
      <c r="AQ83" s="80">
        <v>2</v>
      </c>
      <c r="AS83" s="81">
        <v>0.2</v>
      </c>
      <c r="AU83" s="81">
        <v>0.4</v>
      </c>
      <c r="AW83" s="81">
        <v>40</v>
      </c>
      <c r="AY83" s="81">
        <v>0.6</v>
      </c>
      <c r="BA83" s="81">
        <v>448</v>
      </c>
      <c r="BC83" s="81">
        <v>4.4000000000000004</v>
      </c>
      <c r="BD83" s="81"/>
      <c r="BE83" s="81">
        <v>30</v>
      </c>
      <c r="BF83" s="81"/>
      <c r="BG83" s="81" t="s">
        <v>183</v>
      </c>
      <c r="BH83" s="81"/>
      <c r="BI83" s="81" t="s">
        <v>185</v>
      </c>
    </row>
    <row r="84" spans="1:61" customFormat="1" x14ac:dyDescent="0.2">
      <c r="A84" s="5"/>
      <c r="B84" s="6"/>
      <c r="D84" s="19"/>
      <c r="E84" s="19"/>
      <c r="F84" s="19"/>
      <c r="G84" s="19"/>
      <c r="I84" s="7"/>
      <c r="J84" s="231"/>
      <c r="K84" s="8"/>
      <c r="L84" s="8"/>
      <c r="M84" s="30"/>
      <c r="N84" s="30"/>
      <c r="O84" s="53"/>
      <c r="P84" s="83"/>
      <c r="Q84" s="52"/>
      <c r="R84" s="83"/>
      <c r="S84" s="188"/>
      <c r="T84" s="83"/>
      <c r="U84" s="243"/>
      <c r="V84" s="35"/>
      <c r="W84" s="204"/>
      <c r="X84" s="215"/>
      <c r="Z84" s="215"/>
      <c r="AA84" s="215"/>
      <c r="AC84" s="204"/>
      <c r="AD84" s="204"/>
      <c r="AE84" s="53"/>
      <c r="AF84" s="215"/>
      <c r="AG84" s="215"/>
      <c r="AH84" s="52"/>
      <c r="AI84" s="215"/>
      <c r="AJ84" s="215"/>
      <c r="AL84" s="215"/>
      <c r="AM84" s="215"/>
      <c r="AN84" s="32"/>
      <c r="AO84" s="30"/>
    </row>
    <row r="85" spans="1:61" s="37" customFormat="1" x14ac:dyDescent="0.2">
      <c r="A85" s="5" t="s">
        <v>113</v>
      </c>
      <c r="B85" s="21" t="s">
        <v>15</v>
      </c>
      <c r="C85" s="17" t="s">
        <v>10</v>
      </c>
      <c r="D85" s="17" t="s">
        <v>102</v>
      </c>
      <c r="E85" t="s">
        <v>52</v>
      </c>
      <c r="F85"/>
      <c r="G85"/>
      <c r="H85" s="17" t="s">
        <v>44</v>
      </c>
      <c r="I85" s="7">
        <v>404.58947368421053</v>
      </c>
      <c r="J85" s="231"/>
      <c r="K85" s="16">
        <v>-28.54</v>
      </c>
      <c r="L85" s="16"/>
      <c r="M85" s="30"/>
      <c r="N85" s="30"/>
      <c r="O85" s="53"/>
      <c r="P85" s="83"/>
      <c r="Q85" s="52"/>
      <c r="R85" s="83"/>
      <c r="S85" s="188"/>
      <c r="T85" s="83"/>
      <c r="U85" s="243"/>
      <c r="AN85" s="74"/>
      <c r="AO85" s="459"/>
    </row>
    <row r="86" spans="1:61" s="37" customFormat="1" x14ac:dyDescent="0.2">
      <c r="A86" s="5" t="s">
        <v>114</v>
      </c>
      <c r="B86" s="21" t="s">
        <v>15</v>
      </c>
      <c r="C86" s="17" t="s">
        <v>10</v>
      </c>
      <c r="D86" s="17" t="s">
        <v>102</v>
      </c>
      <c r="E86" t="s">
        <v>52</v>
      </c>
      <c r="F86"/>
      <c r="G86"/>
      <c r="H86" s="17" t="s">
        <v>44</v>
      </c>
      <c r="I86" s="7">
        <v>404.58947368421053</v>
      </c>
      <c r="J86" s="231"/>
      <c r="K86" s="16">
        <v>-28.31</v>
      </c>
      <c r="L86" s="16"/>
      <c r="M86" s="30"/>
      <c r="N86" s="30"/>
      <c r="O86" s="53"/>
      <c r="P86" s="83"/>
      <c r="Q86" s="52"/>
      <c r="R86" s="83"/>
      <c r="S86" s="188"/>
      <c r="T86" s="83"/>
      <c r="U86" s="243"/>
      <c r="AN86" s="74"/>
      <c r="AO86" s="459"/>
    </row>
    <row r="87" spans="1:61" s="37" customFormat="1" x14ac:dyDescent="0.2">
      <c r="A87" s="5" t="s">
        <v>115</v>
      </c>
      <c r="B87" s="21" t="s">
        <v>15</v>
      </c>
      <c r="C87" t="s">
        <v>10</v>
      </c>
      <c r="D87" t="s">
        <v>102</v>
      </c>
      <c r="E87" t="s">
        <v>52</v>
      </c>
      <c r="F87"/>
      <c r="G87"/>
      <c r="H87" t="s">
        <v>44</v>
      </c>
      <c r="I87" s="7">
        <v>404.58947368421053</v>
      </c>
      <c r="J87" s="231"/>
      <c r="K87" s="16">
        <v>-26.51</v>
      </c>
      <c r="L87" s="16"/>
      <c r="M87" s="30"/>
      <c r="N87" s="30"/>
      <c r="O87" s="53"/>
      <c r="P87" s="83"/>
      <c r="Q87" s="52"/>
      <c r="R87" s="83"/>
      <c r="S87" s="188"/>
      <c r="T87" s="83"/>
      <c r="U87" s="243"/>
      <c r="AN87" s="74"/>
      <c r="AO87" s="459"/>
    </row>
    <row r="88" spans="1:61" s="37" customFormat="1" x14ac:dyDescent="0.2">
      <c r="A88" s="5" t="s">
        <v>116</v>
      </c>
      <c r="B88" s="21" t="s">
        <v>15</v>
      </c>
      <c r="C88" t="s">
        <v>10</v>
      </c>
      <c r="D88" t="s">
        <v>102</v>
      </c>
      <c r="E88" t="s">
        <v>52</v>
      </c>
      <c r="F88"/>
      <c r="G88"/>
      <c r="H88" t="s">
        <v>44</v>
      </c>
      <c r="I88" s="7">
        <v>404.58947368421053</v>
      </c>
      <c r="J88" s="231"/>
      <c r="K88" s="16">
        <v>-26.23</v>
      </c>
      <c r="L88" s="16"/>
      <c r="M88" s="30"/>
      <c r="N88" s="30"/>
      <c r="O88" s="53"/>
      <c r="P88" s="83"/>
      <c r="Q88" s="52"/>
      <c r="R88" s="83"/>
      <c r="S88" s="188"/>
      <c r="T88" s="83"/>
      <c r="U88" s="243"/>
      <c r="AN88" s="74"/>
      <c r="AO88" s="459"/>
    </row>
    <row r="89" spans="1:61" s="56" customFormat="1" x14ac:dyDescent="0.2">
      <c r="A89" s="55" t="s">
        <v>162</v>
      </c>
      <c r="B89" s="21" t="s">
        <v>15</v>
      </c>
      <c r="C89" t="s">
        <v>10</v>
      </c>
      <c r="D89" t="s">
        <v>102</v>
      </c>
      <c r="E89" t="s">
        <v>52</v>
      </c>
      <c r="F89" s="57"/>
      <c r="G89" s="57"/>
      <c r="H89" t="s">
        <v>44</v>
      </c>
      <c r="I89" s="58">
        <v>404.58947368421053</v>
      </c>
      <c r="J89" s="232"/>
      <c r="K89" s="59">
        <f>AVERAGE(K85:K88)</f>
        <v>-27.397500000000001</v>
      </c>
      <c r="L89" s="59">
        <f>STDEV(K85:K88)</f>
        <v>1.1956413899381917</v>
      </c>
      <c r="M89" s="61">
        <v>-7.8293704460871396</v>
      </c>
      <c r="N89" s="69">
        <v>0.5</v>
      </c>
      <c r="O89" s="60">
        <v>17</v>
      </c>
      <c r="P89" s="81">
        <v>3</v>
      </c>
      <c r="Q89" s="72">
        <v>4.3</v>
      </c>
      <c r="R89" s="306">
        <v>1.9</v>
      </c>
      <c r="S89" s="62">
        <f>M89-K89</f>
        <v>19.568129553912861</v>
      </c>
      <c r="T89" s="311">
        <f>(L89^2+N89^2)^0.5</f>
        <v>1.295977751866648</v>
      </c>
      <c r="U89" s="244"/>
      <c r="V89" s="293">
        <v>139.217711888346</v>
      </c>
      <c r="W89" s="294">
        <v>28.602639019059598</v>
      </c>
      <c r="X89" s="295">
        <v>29.528381673661201</v>
      </c>
      <c r="Y89" s="287">
        <v>2.3565378355125299E-2</v>
      </c>
      <c r="Z89" s="286">
        <v>9.5861936307474107E-3</v>
      </c>
      <c r="AA89" s="286">
        <v>7.1496009404078201E-3</v>
      </c>
      <c r="AB89" s="84">
        <v>0.59054696907750703</v>
      </c>
      <c r="AC89" s="228">
        <v>3.7398122864764197E-2</v>
      </c>
      <c r="AD89" s="228">
        <v>3.3028332535138802E-2</v>
      </c>
      <c r="AE89" s="297">
        <v>2442.3298724978199</v>
      </c>
      <c r="AF89" s="298">
        <v>1083.2916416687001</v>
      </c>
      <c r="AG89" s="299">
        <v>660.52637227952198</v>
      </c>
      <c r="AH89" s="289">
        <v>4.31392471929954</v>
      </c>
      <c r="AI89" s="228">
        <v>6.4740110347764293E-2</v>
      </c>
      <c r="AJ89" s="228">
        <v>7.6450272632352601E-2</v>
      </c>
      <c r="AK89" s="287">
        <v>4.3428405813112402E-3</v>
      </c>
      <c r="AL89" s="286">
        <v>1.55946469035619E-3</v>
      </c>
      <c r="AM89" s="286">
        <v>1.24415437350151E-3</v>
      </c>
      <c r="AN89" s="60"/>
      <c r="AO89" s="457">
        <v>3.5</v>
      </c>
      <c r="AP89" s="71" t="s">
        <v>186</v>
      </c>
      <c r="AQ89" s="80">
        <v>2</v>
      </c>
      <c r="AS89" s="81">
        <v>0.2</v>
      </c>
      <c r="AU89" s="81">
        <v>0.4</v>
      </c>
      <c r="AW89" s="81">
        <v>40</v>
      </c>
      <c r="AY89" s="81">
        <v>0.6</v>
      </c>
      <c r="BA89" s="81">
        <v>448</v>
      </c>
      <c r="BC89" s="81">
        <v>4.4000000000000004</v>
      </c>
      <c r="BD89" s="81"/>
      <c r="BE89" s="81">
        <v>30</v>
      </c>
      <c r="BF89" s="81"/>
      <c r="BG89" s="81" t="s">
        <v>183</v>
      </c>
      <c r="BH89" s="81"/>
      <c r="BI89" s="81" t="s">
        <v>185</v>
      </c>
    </row>
    <row r="90" spans="1:61" s="37" customFormat="1" x14ac:dyDescent="0.2">
      <c r="A90" s="5"/>
      <c r="B90" s="21"/>
      <c r="C90"/>
      <c r="D90"/>
      <c r="E90"/>
      <c r="F90"/>
      <c r="G90"/>
      <c r="H90"/>
      <c r="I90" s="7"/>
      <c r="J90" s="231"/>
      <c r="K90" s="16"/>
      <c r="L90" s="16"/>
      <c r="M90" s="30"/>
      <c r="N90" s="30"/>
      <c r="O90" s="53"/>
      <c r="P90" s="83"/>
      <c r="Q90" s="52"/>
      <c r="R90" s="83"/>
      <c r="S90" s="188"/>
      <c r="T90" s="83"/>
      <c r="U90" s="243"/>
      <c r="AN90" s="74"/>
      <c r="AO90" s="459"/>
    </row>
    <row r="91" spans="1:61" s="43" customFormat="1" x14ac:dyDescent="0.2">
      <c r="A91" s="41" t="s">
        <v>117</v>
      </c>
      <c r="B91" s="39" t="s">
        <v>41</v>
      </c>
      <c r="C91" s="43" t="s">
        <v>20</v>
      </c>
      <c r="D91" s="43" t="s">
        <v>118</v>
      </c>
      <c r="E91" s="43" t="s">
        <v>119</v>
      </c>
      <c r="F91" s="43">
        <v>50.47</v>
      </c>
      <c r="G91" s="43">
        <v>7.16</v>
      </c>
      <c r="H91" s="43" t="s">
        <v>120</v>
      </c>
      <c r="I91" s="44">
        <v>408.36190476190478</v>
      </c>
      <c r="J91" s="233"/>
      <c r="K91" s="45">
        <v>-26.027844471920616</v>
      </c>
      <c r="L91" s="45"/>
      <c r="M91" s="76"/>
      <c r="N91" s="76"/>
      <c r="O91" s="209"/>
      <c r="Q91" s="304"/>
      <c r="R91" s="47"/>
      <c r="S91" s="310"/>
      <c r="U91" s="247"/>
      <c r="AN91" s="77"/>
      <c r="AO91" s="460"/>
    </row>
    <row r="92" spans="1:61" s="56" customFormat="1" x14ac:dyDescent="0.2">
      <c r="A92" s="55" t="s">
        <v>162</v>
      </c>
      <c r="B92" s="55"/>
      <c r="C92" s="57"/>
      <c r="D92" s="57"/>
      <c r="E92" s="57"/>
      <c r="F92" s="57"/>
      <c r="G92" s="57"/>
      <c r="H92" s="57"/>
      <c r="I92" s="51">
        <v>408.36190476190478</v>
      </c>
      <c r="J92" s="234"/>
      <c r="K92" s="59">
        <f>AVERAGE(K90:K91)</f>
        <v>-26.027844471920616</v>
      </c>
      <c r="L92" s="59">
        <v>1</v>
      </c>
      <c r="M92" s="61">
        <v>-6.4074958222224003</v>
      </c>
      <c r="N92" s="69">
        <v>0.5</v>
      </c>
      <c r="O92" s="60">
        <v>17</v>
      </c>
      <c r="P92" s="81">
        <v>3</v>
      </c>
      <c r="Q92" s="72">
        <v>18</v>
      </c>
      <c r="R92" s="306">
        <v>4</v>
      </c>
      <c r="S92" s="62">
        <f>M92-K92</f>
        <v>19.620348649698215</v>
      </c>
      <c r="T92" s="311">
        <f>(L92^2+N92^2)^0.5</f>
        <v>1.1180339887498949</v>
      </c>
      <c r="U92" s="244"/>
      <c r="V92" s="419">
        <f>'Fossil lycophytes'!X38</f>
        <v>0</v>
      </c>
      <c r="W92" s="216">
        <f>'Fossil lycophytes'!Y38</f>
        <v>0</v>
      </c>
      <c r="X92" s="216">
        <f>'Fossil lycophytes'!Z38</f>
        <v>0</v>
      </c>
      <c r="Y92" s="283">
        <f>'Fossil lycophytes'!AA38</f>
        <v>0</v>
      </c>
      <c r="Z92" s="284">
        <f>'Fossil lycophytes'!AB38</f>
        <v>0</v>
      </c>
      <c r="AA92" s="284">
        <f>'Fossil lycophytes'!AC38</f>
        <v>0</v>
      </c>
      <c r="AB92" s="62">
        <f>'Fossil lycophytes'!AD38</f>
        <v>0</v>
      </c>
      <c r="AC92" s="226">
        <f>'Fossil lycophytes'!AE38</f>
        <v>0</v>
      </c>
      <c r="AD92" s="226">
        <f>'Fossil lycophytes'!AF38</f>
        <v>0</v>
      </c>
      <c r="AE92" s="82">
        <f>'Fossil lycophytes'!AG38</f>
        <v>0</v>
      </c>
      <c r="AF92" s="222">
        <f>'Fossil lycophytes'!AH38</f>
        <v>0</v>
      </c>
      <c r="AG92" s="222">
        <f>'Fossil lycophytes'!AI38</f>
        <v>0</v>
      </c>
      <c r="AH92" s="62">
        <f>'Fossil lycophytes'!AJ38</f>
        <v>0</v>
      </c>
      <c r="AI92" s="226">
        <f>'Fossil lycophytes'!AK38</f>
        <v>0</v>
      </c>
      <c r="AJ92" s="226">
        <f>'Fossil lycophytes'!AL38</f>
        <v>0</v>
      </c>
      <c r="AK92" s="283">
        <f>'Fossil lycophytes'!AM38</f>
        <v>0</v>
      </c>
      <c r="AL92" s="284">
        <f>'Fossil lycophytes'!AN38</f>
        <v>0</v>
      </c>
      <c r="AM92" s="284">
        <f>'Fossil lycophytes'!AO38</f>
        <v>0</v>
      </c>
      <c r="AN92" s="60"/>
      <c r="AO92" s="457">
        <v>3.5</v>
      </c>
      <c r="AP92" s="71" t="s">
        <v>186</v>
      </c>
      <c r="AQ92" s="80">
        <v>2</v>
      </c>
      <c r="AS92" s="81">
        <v>0.2</v>
      </c>
      <c r="AU92" s="81">
        <v>0.4</v>
      </c>
      <c r="AW92" s="81">
        <v>40</v>
      </c>
      <c r="AY92" s="81">
        <v>0.6</v>
      </c>
      <c r="BA92" s="81">
        <v>448</v>
      </c>
      <c r="BC92" s="81">
        <v>4.4000000000000004</v>
      </c>
      <c r="BD92" s="81"/>
      <c r="BE92" s="81">
        <v>30</v>
      </c>
      <c r="BF92" s="81"/>
      <c r="BG92" s="81" t="s">
        <v>183</v>
      </c>
      <c r="BH92" s="81"/>
      <c r="BI92" s="81" t="s">
        <v>185</v>
      </c>
    </row>
    <row r="93" spans="1:61" customFormat="1" x14ac:dyDescent="0.2">
      <c r="A93" s="1"/>
      <c r="B93" s="23"/>
      <c r="C93" s="25"/>
      <c r="D93" s="2"/>
      <c r="E93" s="2"/>
      <c r="F93" s="2"/>
      <c r="G93" s="2"/>
      <c r="H93" s="3"/>
      <c r="I93" s="3"/>
      <c r="J93" s="229"/>
      <c r="K93" s="26"/>
      <c r="L93" s="26"/>
      <c r="M93" s="30"/>
      <c r="N93" s="30"/>
      <c r="O93" s="210"/>
      <c r="P93" s="303"/>
      <c r="Q93" s="52"/>
      <c r="R93" s="83"/>
      <c r="S93" s="188"/>
      <c r="T93" s="83"/>
      <c r="U93" s="248"/>
      <c r="V93" s="35"/>
      <c r="W93" s="204"/>
      <c r="X93" s="215"/>
      <c r="Z93" s="215"/>
      <c r="AA93" s="215"/>
      <c r="AC93" s="204"/>
      <c r="AD93" s="204"/>
      <c r="AE93" s="53"/>
      <c r="AF93" s="215"/>
      <c r="AG93" s="215"/>
      <c r="AH93" s="52"/>
      <c r="AI93" s="215"/>
      <c r="AJ93" s="215"/>
      <c r="AL93" s="215"/>
      <c r="AM93" s="215"/>
      <c r="AN93" s="32"/>
      <c r="AO93" s="30"/>
    </row>
    <row r="94" spans="1:61" customFormat="1" x14ac:dyDescent="0.2">
      <c r="A94" s="5"/>
      <c r="I94" s="5"/>
      <c r="J94" s="236"/>
      <c r="K94" s="16"/>
      <c r="L94" s="16"/>
      <c r="M94" s="30"/>
      <c r="N94" s="30"/>
      <c r="O94" s="53"/>
      <c r="P94" s="83"/>
      <c r="Q94" s="52"/>
      <c r="R94" s="83"/>
      <c r="S94" s="188"/>
      <c r="T94" s="83"/>
      <c r="U94" s="243"/>
      <c r="V94" s="35"/>
      <c r="W94" s="204"/>
      <c r="X94" s="215"/>
      <c r="Z94" s="215"/>
      <c r="AA94" s="215"/>
      <c r="AC94" s="204"/>
      <c r="AD94" s="204"/>
      <c r="AE94" s="53"/>
      <c r="AF94" s="215"/>
      <c r="AG94" s="215"/>
      <c r="AH94" s="52"/>
      <c r="AI94" s="215"/>
      <c r="AJ94" s="215"/>
      <c r="AL94" s="215"/>
      <c r="AM94" s="215"/>
      <c r="AN94" s="32"/>
      <c r="AO94" s="30"/>
    </row>
    <row r="95" spans="1:61" customFormat="1" x14ac:dyDescent="0.2">
      <c r="A95" s="5"/>
      <c r="B95" s="5" t="s">
        <v>123</v>
      </c>
      <c r="C95" t="s">
        <v>124</v>
      </c>
      <c r="D95" t="s">
        <v>143</v>
      </c>
      <c r="I95" s="5"/>
      <c r="J95" s="236"/>
      <c r="K95" s="16"/>
      <c r="L95" s="16"/>
      <c r="M95" s="30"/>
      <c r="N95" s="30"/>
      <c r="O95" s="53"/>
      <c r="P95" s="83"/>
      <c r="Q95" s="52"/>
      <c r="R95" s="83"/>
      <c r="S95" s="188"/>
      <c r="T95" s="83"/>
      <c r="U95" s="243"/>
      <c r="V95" s="35"/>
      <c r="W95" s="204"/>
      <c r="X95" s="215"/>
      <c r="Z95" s="215"/>
      <c r="AA95" s="215"/>
      <c r="AC95" s="204"/>
      <c r="AD95" s="204"/>
      <c r="AE95" s="53"/>
      <c r="AF95" s="215"/>
      <c r="AG95" s="215"/>
      <c r="AH95" s="52"/>
      <c r="AI95" s="215"/>
      <c r="AJ95" s="215"/>
      <c r="AL95" s="215"/>
      <c r="AM95" s="215"/>
      <c r="AN95" s="32"/>
      <c r="AO95" s="30"/>
    </row>
    <row r="96" spans="1:61" customFormat="1" x14ac:dyDescent="0.2">
      <c r="A96" s="5"/>
      <c r="I96" s="5"/>
      <c r="J96" s="236"/>
      <c r="K96" s="16"/>
      <c r="L96" s="16"/>
      <c r="M96" s="30"/>
      <c r="N96" s="30"/>
      <c r="O96" s="53"/>
      <c r="P96" s="83"/>
      <c r="Q96" s="52"/>
      <c r="R96" s="83"/>
      <c r="S96" s="188"/>
      <c r="T96" s="83"/>
      <c r="U96" s="243"/>
      <c r="V96" s="35"/>
      <c r="W96" s="204"/>
      <c r="X96" s="215"/>
      <c r="Z96" s="215"/>
      <c r="AA96" s="215"/>
      <c r="AC96" s="204"/>
      <c r="AD96" s="204"/>
      <c r="AE96" s="53"/>
      <c r="AF96" s="215"/>
      <c r="AG96" s="215"/>
      <c r="AH96" s="52"/>
      <c r="AI96" s="215"/>
      <c r="AJ96" s="215"/>
      <c r="AL96" s="215"/>
      <c r="AM96" s="215"/>
      <c r="AN96" s="32"/>
      <c r="AO96" s="30"/>
    </row>
    <row r="97" spans="1:41" customFormat="1" x14ac:dyDescent="0.2">
      <c r="A97" s="5" t="s">
        <v>125</v>
      </c>
      <c r="B97" s="5" t="s">
        <v>151</v>
      </c>
      <c r="C97" t="s">
        <v>126</v>
      </c>
      <c r="D97" t="s">
        <v>148</v>
      </c>
      <c r="E97" t="s">
        <v>150</v>
      </c>
      <c r="F97">
        <v>-37.119999999999997</v>
      </c>
      <c r="G97">
        <v>145.43</v>
      </c>
      <c r="H97" t="s">
        <v>149</v>
      </c>
      <c r="I97" s="5">
        <v>409.1</v>
      </c>
      <c r="J97" s="236"/>
      <c r="K97" s="16">
        <v>-24.4</v>
      </c>
      <c r="L97" s="16"/>
      <c r="M97" s="30"/>
      <c r="N97" s="30"/>
      <c r="O97" s="53"/>
      <c r="P97" s="83"/>
      <c r="Q97" s="52"/>
      <c r="R97" s="83"/>
      <c r="S97" s="188"/>
      <c r="T97" s="83"/>
      <c r="U97" s="243"/>
      <c r="V97" s="35"/>
      <c r="W97" s="204"/>
      <c r="X97" s="215"/>
      <c r="Z97" s="215"/>
      <c r="AA97" s="215"/>
      <c r="AC97" s="204"/>
      <c r="AD97" s="204"/>
      <c r="AE97" s="53"/>
      <c r="AF97" s="215"/>
      <c r="AG97" s="215"/>
      <c r="AH97" s="52"/>
      <c r="AI97" s="215"/>
      <c r="AJ97" s="215"/>
      <c r="AL97" s="215"/>
      <c r="AM97" s="215"/>
      <c r="AN97" s="32"/>
      <c r="AO97" s="30"/>
    </row>
    <row r="98" spans="1:41" customFormat="1" x14ac:dyDescent="0.2">
      <c r="A98" s="5" t="s">
        <v>125</v>
      </c>
      <c r="B98" s="5" t="s">
        <v>152</v>
      </c>
      <c r="C98" t="s">
        <v>126</v>
      </c>
      <c r="D98" t="s">
        <v>148</v>
      </c>
      <c r="E98" t="s">
        <v>150</v>
      </c>
      <c r="F98">
        <v>-37.119999999999997</v>
      </c>
      <c r="G98">
        <v>145.43</v>
      </c>
      <c r="H98" t="s">
        <v>149</v>
      </c>
      <c r="I98" s="5">
        <v>409.1</v>
      </c>
      <c r="J98" s="236"/>
      <c r="K98" s="16">
        <v>-27.6</v>
      </c>
      <c r="L98" s="16"/>
      <c r="M98" s="30"/>
      <c r="N98" s="30"/>
      <c r="O98" s="53"/>
      <c r="P98" s="83"/>
      <c r="Q98" s="52"/>
      <c r="R98" s="83"/>
      <c r="S98" s="188"/>
      <c r="T98" s="83"/>
      <c r="U98" s="243"/>
      <c r="V98" s="35"/>
      <c r="W98" s="204"/>
      <c r="X98" s="215"/>
      <c r="Z98" s="215"/>
      <c r="AA98" s="215"/>
      <c r="AC98" s="204"/>
      <c r="AD98" s="204"/>
      <c r="AE98" s="53"/>
      <c r="AF98" s="215"/>
      <c r="AG98" s="215"/>
      <c r="AH98" s="52"/>
      <c r="AI98" s="215"/>
      <c r="AJ98" s="215"/>
      <c r="AL98" s="215"/>
      <c r="AM98" s="215"/>
      <c r="AN98" s="32"/>
      <c r="AO98" s="30"/>
    </row>
    <row r="99" spans="1:41" customFormat="1" x14ac:dyDescent="0.2">
      <c r="A99" s="5" t="s">
        <v>125</v>
      </c>
      <c r="B99" s="5" t="s">
        <v>129</v>
      </c>
      <c r="C99" t="s">
        <v>126</v>
      </c>
      <c r="D99" t="s">
        <v>148</v>
      </c>
      <c r="E99" t="s">
        <v>150</v>
      </c>
      <c r="F99">
        <v>-37.119999999999997</v>
      </c>
      <c r="G99">
        <v>145.43</v>
      </c>
      <c r="H99" t="s">
        <v>149</v>
      </c>
      <c r="I99" s="5">
        <v>409.1</v>
      </c>
      <c r="J99" s="236"/>
      <c r="K99" s="16">
        <v>-27.3</v>
      </c>
      <c r="L99" s="16"/>
      <c r="M99" s="30"/>
      <c r="N99" s="30"/>
      <c r="O99" s="53"/>
      <c r="P99" s="83"/>
      <c r="Q99" s="52"/>
      <c r="R99" s="83"/>
      <c r="S99" s="188"/>
      <c r="T99" s="83"/>
      <c r="U99" s="243"/>
      <c r="V99" s="35"/>
      <c r="W99" s="204"/>
      <c r="X99" s="215"/>
      <c r="Z99" s="215"/>
      <c r="AA99" s="215"/>
      <c r="AC99" s="204"/>
      <c r="AD99" s="204"/>
      <c r="AE99" s="53"/>
      <c r="AF99" s="215"/>
      <c r="AG99" s="215"/>
      <c r="AH99" s="52"/>
      <c r="AI99" s="215"/>
      <c r="AJ99" s="215"/>
      <c r="AL99" s="215"/>
      <c r="AM99" s="215"/>
      <c r="AN99" s="32"/>
      <c r="AO99" s="30"/>
    </row>
    <row r="100" spans="1:41" customFormat="1" x14ac:dyDescent="0.2">
      <c r="A100" s="5" t="s">
        <v>125</v>
      </c>
      <c r="B100" s="5" t="s">
        <v>130</v>
      </c>
      <c r="C100" t="s">
        <v>126</v>
      </c>
      <c r="D100" t="s">
        <v>148</v>
      </c>
      <c r="E100" t="s">
        <v>150</v>
      </c>
      <c r="F100">
        <v>-37.119999999999997</v>
      </c>
      <c r="G100">
        <v>145.43</v>
      </c>
      <c r="H100" t="s">
        <v>149</v>
      </c>
      <c r="I100" s="5">
        <v>409.1</v>
      </c>
      <c r="J100" s="236"/>
      <c r="K100" s="16">
        <v>-25.6</v>
      </c>
      <c r="L100" s="16"/>
      <c r="M100" s="30"/>
      <c r="N100" s="30"/>
      <c r="O100" s="53"/>
      <c r="P100" s="83"/>
      <c r="Q100" s="52"/>
      <c r="R100" s="83"/>
      <c r="S100" s="188"/>
      <c r="T100" s="83"/>
      <c r="U100" s="243"/>
      <c r="V100" s="35"/>
      <c r="W100" s="204"/>
      <c r="X100" s="215"/>
      <c r="Z100" s="215"/>
      <c r="AA100" s="215"/>
      <c r="AC100" s="204"/>
      <c r="AD100" s="204"/>
      <c r="AE100" s="53"/>
      <c r="AF100" s="215"/>
      <c r="AG100" s="215"/>
      <c r="AH100" s="52"/>
      <c r="AI100" s="215"/>
      <c r="AJ100" s="215"/>
      <c r="AL100" s="215"/>
      <c r="AM100" s="215"/>
      <c r="AN100" s="32"/>
      <c r="AO100" s="30"/>
    </row>
    <row r="101" spans="1:41" customFormat="1" x14ac:dyDescent="0.2">
      <c r="A101" s="5" t="s">
        <v>125</v>
      </c>
      <c r="B101" s="5" t="s">
        <v>131</v>
      </c>
      <c r="C101" t="s">
        <v>126</v>
      </c>
      <c r="D101" t="s">
        <v>148</v>
      </c>
      <c r="E101" t="s">
        <v>150</v>
      </c>
      <c r="F101">
        <v>-37.119999999999997</v>
      </c>
      <c r="G101">
        <v>145.43</v>
      </c>
      <c r="H101" t="s">
        <v>149</v>
      </c>
      <c r="I101" s="5">
        <v>409.1</v>
      </c>
      <c r="J101" s="236"/>
      <c r="K101" s="16">
        <f>AVERAGE(-27.9,-26)</f>
        <v>-26.95</v>
      </c>
      <c r="L101" s="16"/>
      <c r="M101" s="30"/>
      <c r="N101" s="30"/>
      <c r="O101" s="53"/>
      <c r="P101" s="83"/>
      <c r="Q101" s="52"/>
      <c r="R101" s="83"/>
      <c r="S101" s="188"/>
      <c r="T101" s="83"/>
      <c r="U101" s="243"/>
      <c r="V101" s="35"/>
      <c r="W101" s="204"/>
      <c r="X101" s="215"/>
      <c r="Z101" s="215"/>
      <c r="AA101" s="215"/>
      <c r="AC101" s="204"/>
      <c r="AD101" s="204"/>
      <c r="AE101" s="53"/>
      <c r="AF101" s="215"/>
      <c r="AG101" s="215"/>
      <c r="AH101" s="52"/>
      <c r="AI101" s="215"/>
      <c r="AJ101" s="215"/>
      <c r="AL101" s="215"/>
      <c r="AM101" s="215"/>
      <c r="AN101" s="32"/>
      <c r="AO101" s="30"/>
    </row>
    <row r="102" spans="1:41" customFormat="1" x14ac:dyDescent="0.2">
      <c r="A102" s="5" t="s">
        <v>125</v>
      </c>
      <c r="B102" s="5" t="s">
        <v>132</v>
      </c>
      <c r="C102" t="s">
        <v>126</v>
      </c>
      <c r="D102" t="s">
        <v>148</v>
      </c>
      <c r="E102" t="s">
        <v>150</v>
      </c>
      <c r="F102">
        <v>-37.119999999999997</v>
      </c>
      <c r="G102">
        <v>145.43</v>
      </c>
      <c r="H102" t="s">
        <v>149</v>
      </c>
      <c r="I102" s="5">
        <v>409.1</v>
      </c>
      <c r="J102" s="236"/>
      <c r="K102" s="16">
        <f>AVERAGE(-26.7,-25.1)</f>
        <v>-25.9</v>
      </c>
      <c r="L102" s="16"/>
      <c r="M102" s="30"/>
      <c r="N102" s="30"/>
      <c r="O102" s="53"/>
      <c r="P102" s="83"/>
      <c r="Q102" s="52"/>
      <c r="R102" s="83"/>
      <c r="S102" s="188"/>
      <c r="T102" s="83"/>
      <c r="U102" s="243"/>
      <c r="V102" s="35"/>
      <c r="W102" s="204"/>
      <c r="X102" s="215"/>
      <c r="Z102" s="215"/>
      <c r="AA102" s="215"/>
      <c r="AC102" s="204"/>
      <c r="AD102" s="204"/>
      <c r="AE102" s="53"/>
      <c r="AF102" s="215"/>
      <c r="AG102" s="215"/>
      <c r="AH102" s="52"/>
      <c r="AI102" s="215"/>
      <c r="AJ102" s="215"/>
      <c r="AL102" s="215"/>
      <c r="AM102" s="215"/>
      <c r="AN102" s="32"/>
      <c r="AO102" s="30"/>
    </row>
    <row r="103" spans="1:41" customFormat="1" x14ac:dyDescent="0.2">
      <c r="A103" s="5" t="s">
        <v>125</v>
      </c>
      <c r="B103" s="5" t="s">
        <v>133</v>
      </c>
      <c r="C103" t="s">
        <v>126</v>
      </c>
      <c r="D103" t="s">
        <v>148</v>
      </c>
      <c r="E103" t="s">
        <v>150</v>
      </c>
      <c r="F103">
        <v>-37.119999999999997</v>
      </c>
      <c r="G103">
        <v>145.43</v>
      </c>
      <c r="H103" t="s">
        <v>149</v>
      </c>
      <c r="I103" s="5">
        <v>409.1</v>
      </c>
      <c r="J103" s="236"/>
      <c r="K103" s="16">
        <f>AVERAGE(-25.2,-25.6)</f>
        <v>-25.4</v>
      </c>
      <c r="L103" s="16"/>
      <c r="M103" s="30"/>
      <c r="N103" s="30"/>
      <c r="O103" s="53"/>
      <c r="P103" s="83"/>
      <c r="Q103" s="52"/>
      <c r="R103" s="83"/>
      <c r="S103" s="188"/>
      <c r="T103" s="83"/>
      <c r="U103" s="243"/>
      <c r="V103" s="35"/>
      <c r="W103" s="204"/>
      <c r="X103" s="215"/>
      <c r="Z103" s="215"/>
      <c r="AA103" s="215"/>
      <c r="AC103" s="204"/>
      <c r="AD103" s="204"/>
      <c r="AE103" s="53"/>
      <c r="AF103" s="215"/>
      <c r="AG103" s="215"/>
      <c r="AH103" s="52"/>
      <c r="AI103" s="215"/>
      <c r="AJ103" s="215"/>
      <c r="AL103" s="215"/>
      <c r="AM103" s="215"/>
      <c r="AN103" s="32"/>
      <c r="AO103" s="30"/>
    </row>
    <row r="104" spans="1:41" customFormat="1" x14ac:dyDescent="0.2">
      <c r="A104" s="5" t="s">
        <v>125</v>
      </c>
      <c r="B104" s="5" t="s">
        <v>134</v>
      </c>
      <c r="C104" t="s">
        <v>126</v>
      </c>
      <c r="D104" t="s">
        <v>148</v>
      </c>
      <c r="E104" t="s">
        <v>150</v>
      </c>
      <c r="F104">
        <v>-37.119999999999997</v>
      </c>
      <c r="G104">
        <v>145.43</v>
      </c>
      <c r="H104" t="s">
        <v>149</v>
      </c>
      <c r="I104" s="5">
        <v>409.1</v>
      </c>
      <c r="J104" s="236"/>
      <c r="K104" s="16">
        <v>-29.8</v>
      </c>
      <c r="L104" s="16"/>
      <c r="M104" s="30"/>
      <c r="N104" s="30"/>
      <c r="O104" s="53"/>
      <c r="P104" s="83"/>
      <c r="Q104" s="52"/>
      <c r="R104" s="83"/>
      <c r="S104" s="188"/>
      <c r="T104" s="83"/>
      <c r="U104" s="243"/>
      <c r="V104" s="35"/>
      <c r="W104" s="204"/>
      <c r="X104" s="215"/>
      <c r="Z104" s="215"/>
      <c r="AA104" s="215"/>
      <c r="AC104" s="215"/>
      <c r="AD104" s="204"/>
      <c r="AE104" s="53"/>
      <c r="AF104" s="204"/>
      <c r="AG104" s="215"/>
      <c r="AH104" s="52"/>
      <c r="AI104" s="215"/>
      <c r="AJ104" s="215"/>
      <c r="AL104" s="215"/>
      <c r="AM104" s="215"/>
      <c r="AN104" s="32"/>
      <c r="AO104" s="30"/>
    </row>
    <row r="105" spans="1:41" customFormat="1" x14ac:dyDescent="0.2">
      <c r="A105" s="5" t="s">
        <v>125</v>
      </c>
      <c r="B105" s="5" t="s">
        <v>135</v>
      </c>
      <c r="C105" t="s">
        <v>126</v>
      </c>
      <c r="D105" t="s">
        <v>148</v>
      </c>
      <c r="E105" t="s">
        <v>150</v>
      </c>
      <c r="F105">
        <v>-37.119999999999997</v>
      </c>
      <c r="G105">
        <v>145.43</v>
      </c>
      <c r="H105" t="s">
        <v>149</v>
      </c>
      <c r="I105" s="5">
        <v>409.1</v>
      </c>
      <c r="J105" s="236"/>
      <c r="K105" s="16">
        <v>-25.1</v>
      </c>
      <c r="L105" s="16"/>
      <c r="M105" s="30"/>
      <c r="N105" s="30"/>
      <c r="O105" s="53"/>
      <c r="P105" s="83"/>
      <c r="Q105" s="52"/>
      <c r="R105" s="83"/>
      <c r="S105" s="188"/>
      <c r="T105" s="83"/>
      <c r="U105" s="243"/>
      <c r="V105" s="35"/>
      <c r="W105" s="204"/>
      <c r="X105" s="215"/>
      <c r="Z105" s="215"/>
      <c r="AA105" s="215"/>
      <c r="AC105" s="215"/>
      <c r="AD105" s="204"/>
      <c r="AE105" s="53"/>
      <c r="AF105" s="204"/>
      <c r="AG105" s="215"/>
      <c r="AH105" s="52"/>
      <c r="AI105" s="215"/>
      <c r="AJ105" s="215"/>
      <c r="AL105" s="215"/>
      <c r="AM105" s="215"/>
      <c r="AN105" s="32"/>
      <c r="AO105" s="30"/>
    </row>
    <row r="106" spans="1:41" customFormat="1" x14ac:dyDescent="0.2">
      <c r="A106" s="5" t="s">
        <v>144</v>
      </c>
      <c r="B106" s="5" t="s">
        <v>128</v>
      </c>
      <c r="C106" t="s">
        <v>145</v>
      </c>
      <c r="D106" t="s">
        <v>148</v>
      </c>
      <c r="E106" t="s">
        <v>150</v>
      </c>
      <c r="F106">
        <v>-37.119999999999997</v>
      </c>
      <c r="G106">
        <v>145.43</v>
      </c>
      <c r="H106" t="s">
        <v>149</v>
      </c>
      <c r="I106" s="5">
        <v>409.1</v>
      </c>
      <c r="J106" s="236"/>
      <c r="K106" s="16">
        <v>-28.25</v>
      </c>
      <c r="L106" s="16"/>
      <c r="M106" s="30"/>
      <c r="N106" s="30"/>
      <c r="O106" s="52"/>
      <c r="P106" s="83"/>
      <c r="Q106" s="52"/>
      <c r="R106" s="83"/>
      <c r="S106" s="52"/>
      <c r="T106" s="83"/>
      <c r="U106" s="243"/>
      <c r="V106" s="35"/>
      <c r="W106" s="204"/>
      <c r="X106" s="215"/>
      <c r="Z106" s="215"/>
      <c r="AA106" s="215"/>
      <c r="AC106" s="215"/>
      <c r="AD106" s="204"/>
      <c r="AE106" s="53"/>
      <c r="AF106" s="204"/>
      <c r="AG106" s="215"/>
      <c r="AH106" s="52"/>
      <c r="AI106" s="215"/>
      <c r="AJ106" s="215"/>
      <c r="AL106" s="215"/>
      <c r="AM106" s="215"/>
      <c r="AN106" s="32"/>
      <c r="AO106" s="30"/>
    </row>
    <row r="107" spans="1:41" customFormat="1" x14ac:dyDescent="0.2">
      <c r="A107" s="5" t="s">
        <v>144</v>
      </c>
      <c r="B107" s="5" t="s">
        <v>130</v>
      </c>
      <c r="C107" t="s">
        <v>145</v>
      </c>
      <c r="D107" t="s">
        <v>148</v>
      </c>
      <c r="E107" t="s">
        <v>150</v>
      </c>
      <c r="F107">
        <v>-37.119999999999997</v>
      </c>
      <c r="G107">
        <v>145.43</v>
      </c>
      <c r="H107" t="s">
        <v>149</v>
      </c>
      <c r="I107" s="5">
        <v>409.1</v>
      </c>
      <c r="J107" s="236"/>
      <c r="K107" s="16">
        <v>-28.5</v>
      </c>
      <c r="L107" s="16"/>
      <c r="M107" s="30"/>
      <c r="N107" s="30"/>
      <c r="O107" s="53"/>
      <c r="P107" s="83"/>
      <c r="Q107" s="52"/>
      <c r="R107" s="83"/>
      <c r="S107" s="188"/>
      <c r="T107" s="83"/>
      <c r="U107" s="243"/>
      <c r="V107" s="35"/>
      <c r="W107" s="204"/>
      <c r="X107" s="215"/>
      <c r="Z107" s="215"/>
      <c r="AA107" s="215"/>
      <c r="AC107" s="215"/>
      <c r="AD107" s="204"/>
      <c r="AE107" s="53"/>
      <c r="AF107" s="204"/>
      <c r="AG107" s="215"/>
      <c r="AH107" s="52"/>
      <c r="AI107" s="215"/>
      <c r="AJ107" s="215"/>
      <c r="AL107" s="215"/>
      <c r="AM107" s="215"/>
      <c r="AN107" s="32"/>
      <c r="AO107" s="30"/>
    </row>
    <row r="108" spans="1:41" customFormat="1" x14ac:dyDescent="0.2">
      <c r="A108" s="5" t="s">
        <v>146</v>
      </c>
      <c r="B108" s="5" t="s">
        <v>127</v>
      </c>
      <c r="C108" t="s">
        <v>145</v>
      </c>
      <c r="D108" t="s">
        <v>148</v>
      </c>
      <c r="E108" t="s">
        <v>150</v>
      </c>
      <c r="F108">
        <v>-37.119999999999997</v>
      </c>
      <c r="G108">
        <v>145.43</v>
      </c>
      <c r="H108" t="s">
        <v>149</v>
      </c>
      <c r="I108" s="5">
        <v>409.1</v>
      </c>
      <c r="J108" s="236"/>
      <c r="K108" s="16">
        <v>-26.7</v>
      </c>
      <c r="L108" s="16"/>
      <c r="M108" s="30"/>
      <c r="N108" s="30"/>
      <c r="O108" s="53"/>
      <c r="P108" s="83"/>
      <c r="Q108" s="52"/>
      <c r="R108" s="83"/>
      <c r="S108" s="188"/>
      <c r="T108" s="83"/>
      <c r="U108" s="243"/>
      <c r="V108" s="35"/>
      <c r="W108" s="204"/>
      <c r="X108" s="215"/>
      <c r="Z108" s="215"/>
      <c r="AA108" s="215"/>
      <c r="AC108" s="215"/>
      <c r="AD108" s="204"/>
      <c r="AE108" s="53"/>
      <c r="AF108" s="204"/>
      <c r="AG108" s="215"/>
      <c r="AH108" s="52"/>
      <c r="AI108" s="215"/>
      <c r="AJ108" s="215"/>
      <c r="AL108" s="215"/>
      <c r="AM108" s="215"/>
      <c r="AN108" s="32"/>
      <c r="AO108" s="30"/>
    </row>
    <row r="109" spans="1:41" customFormat="1" x14ac:dyDescent="0.2">
      <c r="A109" s="5" t="s">
        <v>146</v>
      </c>
      <c r="B109" s="5" t="s">
        <v>136</v>
      </c>
      <c r="C109" t="s">
        <v>145</v>
      </c>
      <c r="D109" t="s">
        <v>148</v>
      </c>
      <c r="E109" t="s">
        <v>150</v>
      </c>
      <c r="F109">
        <v>-37.119999999999997</v>
      </c>
      <c r="G109">
        <v>145.43</v>
      </c>
      <c r="H109" t="s">
        <v>149</v>
      </c>
      <c r="I109" s="5">
        <v>409.1</v>
      </c>
      <c r="J109" s="236"/>
      <c r="K109" s="16">
        <v>-27.7</v>
      </c>
      <c r="L109" s="16"/>
      <c r="M109" s="30"/>
      <c r="N109" s="30"/>
      <c r="O109" s="53"/>
      <c r="P109" s="83"/>
      <c r="Q109" s="52"/>
      <c r="R109" s="83"/>
      <c r="S109" s="188"/>
      <c r="T109" s="83"/>
      <c r="U109" s="243"/>
      <c r="V109" s="35"/>
      <c r="W109" s="204"/>
      <c r="X109" s="215"/>
      <c r="Z109" s="215"/>
      <c r="AA109" s="215"/>
      <c r="AC109" s="215"/>
      <c r="AD109" s="204"/>
      <c r="AE109" s="53"/>
      <c r="AF109" s="204"/>
      <c r="AG109" s="215"/>
      <c r="AH109" s="52"/>
      <c r="AI109" s="215"/>
      <c r="AJ109" s="215"/>
      <c r="AL109" s="215"/>
      <c r="AM109" s="215"/>
      <c r="AN109" s="32"/>
      <c r="AO109" s="30"/>
    </row>
    <row r="110" spans="1:41" customFormat="1" x14ac:dyDescent="0.2">
      <c r="A110" s="5" t="s">
        <v>146</v>
      </c>
      <c r="B110" s="5" t="s">
        <v>133</v>
      </c>
      <c r="C110" t="s">
        <v>145</v>
      </c>
      <c r="D110" t="s">
        <v>148</v>
      </c>
      <c r="E110" t="s">
        <v>150</v>
      </c>
      <c r="F110">
        <v>-37.119999999999997</v>
      </c>
      <c r="G110">
        <v>145.43</v>
      </c>
      <c r="H110" t="s">
        <v>149</v>
      </c>
      <c r="I110" s="5">
        <v>409.1</v>
      </c>
      <c r="J110" s="236"/>
      <c r="K110" s="16">
        <v>-25.1</v>
      </c>
      <c r="L110" s="16"/>
      <c r="M110" s="30"/>
      <c r="N110" s="30"/>
      <c r="O110" s="53"/>
      <c r="P110" s="83"/>
      <c r="Q110" s="52"/>
      <c r="R110" s="83"/>
      <c r="S110" s="188"/>
      <c r="T110" s="83"/>
      <c r="U110" s="243"/>
      <c r="V110" s="35"/>
      <c r="W110" s="204"/>
      <c r="X110" s="215"/>
      <c r="Z110" s="215"/>
      <c r="AA110" s="215"/>
      <c r="AC110" s="215"/>
      <c r="AD110" s="204"/>
      <c r="AE110" s="53"/>
      <c r="AF110" s="204"/>
      <c r="AG110" s="215"/>
      <c r="AH110" s="52"/>
      <c r="AI110" s="215"/>
      <c r="AJ110" s="215"/>
      <c r="AL110" s="215"/>
      <c r="AM110" s="215"/>
      <c r="AN110" s="32"/>
      <c r="AO110" s="30"/>
    </row>
    <row r="111" spans="1:41" customFormat="1" x14ac:dyDescent="0.2">
      <c r="A111" s="5" t="s">
        <v>146</v>
      </c>
      <c r="B111" s="5" t="s">
        <v>137</v>
      </c>
      <c r="C111" t="s">
        <v>145</v>
      </c>
      <c r="D111" t="s">
        <v>148</v>
      </c>
      <c r="E111" t="s">
        <v>150</v>
      </c>
      <c r="F111">
        <v>-37.119999999999997</v>
      </c>
      <c r="G111">
        <v>145.43</v>
      </c>
      <c r="H111" t="s">
        <v>149</v>
      </c>
      <c r="I111" s="5">
        <v>409.1</v>
      </c>
      <c r="J111" s="236"/>
      <c r="K111" s="16">
        <v>-26.3</v>
      </c>
      <c r="L111" s="16"/>
      <c r="M111" s="30"/>
      <c r="N111" s="30"/>
      <c r="O111" s="53"/>
      <c r="P111" s="83"/>
      <c r="Q111" s="52"/>
      <c r="R111" s="83"/>
      <c r="S111" s="188"/>
      <c r="T111" s="83"/>
      <c r="U111" s="243"/>
      <c r="V111" s="35"/>
      <c r="W111" s="204"/>
      <c r="X111" s="215"/>
      <c r="Z111" s="215"/>
      <c r="AA111" s="215"/>
      <c r="AC111" s="215"/>
      <c r="AD111" s="204"/>
      <c r="AE111" s="53"/>
      <c r="AF111" s="204"/>
      <c r="AG111" s="215"/>
      <c r="AH111" s="52"/>
      <c r="AI111" s="215"/>
      <c r="AJ111" s="215"/>
      <c r="AL111" s="215"/>
      <c r="AM111" s="215"/>
      <c r="AN111" s="32"/>
      <c r="AO111" s="30"/>
    </row>
    <row r="112" spans="1:41" customFormat="1" x14ac:dyDescent="0.2">
      <c r="A112" s="5" t="s">
        <v>138</v>
      </c>
      <c r="B112" s="5" t="s">
        <v>127</v>
      </c>
      <c r="C112" t="s">
        <v>126</v>
      </c>
      <c r="D112" t="s">
        <v>148</v>
      </c>
      <c r="E112" t="s">
        <v>150</v>
      </c>
      <c r="F112">
        <v>-37.119999999999997</v>
      </c>
      <c r="G112">
        <v>145.43</v>
      </c>
      <c r="H112" t="s">
        <v>149</v>
      </c>
      <c r="I112" s="5">
        <v>409.1</v>
      </c>
      <c r="J112" s="236"/>
      <c r="K112" s="16">
        <f>AVERAGE(-24.5,-27.9,-27.6)</f>
        <v>-26.666666666666668</v>
      </c>
      <c r="L112" s="16"/>
      <c r="M112" s="30"/>
      <c r="N112" s="30"/>
      <c r="O112" s="53"/>
      <c r="P112" s="83"/>
      <c r="Q112" s="52"/>
      <c r="R112" s="83"/>
      <c r="S112" s="188"/>
      <c r="T112" s="83"/>
      <c r="U112" s="243"/>
      <c r="V112" s="35"/>
      <c r="W112" s="204"/>
      <c r="X112" s="215"/>
      <c r="Z112" s="215"/>
      <c r="AA112" s="215"/>
      <c r="AC112" s="215"/>
      <c r="AD112" s="204"/>
      <c r="AE112" s="53"/>
      <c r="AF112" s="204"/>
      <c r="AG112" s="215"/>
      <c r="AH112" s="52"/>
      <c r="AI112" s="215"/>
      <c r="AJ112" s="215"/>
      <c r="AL112" s="215"/>
      <c r="AM112" s="215"/>
      <c r="AN112" s="32"/>
      <c r="AO112" s="30"/>
    </row>
    <row r="113" spans="1:61" customFormat="1" x14ac:dyDescent="0.2">
      <c r="A113" s="5" t="s">
        <v>138</v>
      </c>
      <c r="B113" s="5" t="s">
        <v>130</v>
      </c>
      <c r="C113" t="s">
        <v>126</v>
      </c>
      <c r="D113" t="s">
        <v>148</v>
      </c>
      <c r="E113" t="s">
        <v>150</v>
      </c>
      <c r="F113">
        <v>-37.119999999999997</v>
      </c>
      <c r="G113">
        <v>145.43</v>
      </c>
      <c r="H113" t="s">
        <v>149</v>
      </c>
      <c r="I113" s="5">
        <v>409.1</v>
      </c>
      <c r="J113" s="236"/>
      <c r="K113" s="16">
        <v>-27.6</v>
      </c>
      <c r="L113" s="16"/>
      <c r="M113" s="30"/>
      <c r="N113" s="30"/>
      <c r="O113" s="53"/>
      <c r="P113" s="83"/>
      <c r="Q113" s="52"/>
      <c r="R113" s="83"/>
      <c r="S113" s="188"/>
      <c r="T113" s="83"/>
      <c r="U113" s="243"/>
      <c r="V113" s="35"/>
      <c r="W113" s="204"/>
      <c r="X113" s="215"/>
      <c r="Z113" s="215"/>
      <c r="AA113" s="215"/>
      <c r="AC113" s="215"/>
      <c r="AD113" s="204"/>
      <c r="AE113" s="53"/>
      <c r="AF113" s="204"/>
      <c r="AG113" s="215"/>
      <c r="AH113" s="52"/>
      <c r="AI113" s="215"/>
      <c r="AJ113" s="215"/>
      <c r="AL113" s="215"/>
      <c r="AM113" s="215"/>
      <c r="AN113" s="32"/>
      <c r="AO113" s="30"/>
    </row>
    <row r="114" spans="1:61" customFormat="1" x14ac:dyDescent="0.2">
      <c r="A114" s="5" t="s">
        <v>138</v>
      </c>
      <c r="B114" s="5" t="s">
        <v>131</v>
      </c>
      <c r="C114" t="s">
        <v>126</v>
      </c>
      <c r="D114" t="s">
        <v>148</v>
      </c>
      <c r="E114" t="s">
        <v>150</v>
      </c>
      <c r="F114">
        <v>-37.119999999999997</v>
      </c>
      <c r="G114">
        <v>145.43</v>
      </c>
      <c r="H114" t="s">
        <v>149</v>
      </c>
      <c r="I114" s="5">
        <v>409.1</v>
      </c>
      <c r="J114" s="236"/>
      <c r="K114" s="16">
        <v>-28.2</v>
      </c>
      <c r="L114" s="16"/>
      <c r="M114" s="30"/>
      <c r="N114" s="30"/>
      <c r="O114" s="53"/>
      <c r="P114" s="83"/>
      <c r="Q114" s="52"/>
      <c r="R114" s="83"/>
      <c r="S114" s="188"/>
      <c r="T114" s="83"/>
      <c r="U114" s="243"/>
      <c r="V114" s="35"/>
      <c r="W114" s="204"/>
      <c r="X114" s="215"/>
      <c r="Z114" s="215"/>
      <c r="AA114" s="215"/>
      <c r="AC114" s="215"/>
      <c r="AD114" s="204"/>
      <c r="AE114" s="53"/>
      <c r="AF114" s="204"/>
      <c r="AG114" s="215"/>
      <c r="AH114" s="52"/>
      <c r="AI114" s="215"/>
      <c r="AJ114" s="215"/>
      <c r="AL114" s="215"/>
      <c r="AM114" s="215"/>
      <c r="AN114" s="32"/>
      <c r="AO114" s="30"/>
    </row>
    <row r="115" spans="1:61" customFormat="1" x14ac:dyDescent="0.2">
      <c r="A115" s="5" t="s">
        <v>138</v>
      </c>
      <c r="B115" s="5" t="s">
        <v>132</v>
      </c>
      <c r="C115" t="s">
        <v>126</v>
      </c>
      <c r="D115" t="s">
        <v>148</v>
      </c>
      <c r="E115" t="s">
        <v>150</v>
      </c>
      <c r="F115">
        <v>-37.119999999999997</v>
      </c>
      <c r="G115">
        <v>145.43</v>
      </c>
      <c r="H115" t="s">
        <v>149</v>
      </c>
      <c r="I115" s="5">
        <v>409.1</v>
      </c>
      <c r="J115" s="236"/>
      <c r="K115" s="16">
        <v>-27.25</v>
      </c>
      <c r="L115" s="16"/>
      <c r="M115" s="30"/>
      <c r="N115" s="30"/>
      <c r="O115" s="53"/>
      <c r="P115" s="83"/>
      <c r="Q115" s="52"/>
      <c r="R115" s="83"/>
      <c r="S115" s="188"/>
      <c r="T115" s="83"/>
      <c r="U115" s="243"/>
      <c r="V115" s="35"/>
      <c r="W115" s="204"/>
      <c r="X115" s="215"/>
      <c r="Z115" s="215"/>
      <c r="AA115" s="215"/>
      <c r="AC115" s="215"/>
      <c r="AD115" s="204"/>
      <c r="AE115" s="53"/>
      <c r="AF115" s="204"/>
      <c r="AG115" s="215"/>
      <c r="AH115" s="52"/>
      <c r="AI115" s="215"/>
      <c r="AJ115" s="215"/>
      <c r="AL115" s="215"/>
      <c r="AM115" s="215"/>
      <c r="AN115" s="32"/>
      <c r="AO115" s="30"/>
    </row>
    <row r="116" spans="1:61" customFormat="1" x14ac:dyDescent="0.2">
      <c r="A116" s="5" t="s">
        <v>138</v>
      </c>
      <c r="B116" s="5" t="s">
        <v>139</v>
      </c>
      <c r="C116" t="s">
        <v>126</v>
      </c>
      <c r="D116" t="s">
        <v>148</v>
      </c>
      <c r="E116" t="s">
        <v>150</v>
      </c>
      <c r="F116">
        <v>-37.119999999999997</v>
      </c>
      <c r="G116">
        <v>145.43</v>
      </c>
      <c r="H116" t="s">
        <v>149</v>
      </c>
      <c r="I116" s="5">
        <v>409.1</v>
      </c>
      <c r="J116" s="236"/>
      <c r="K116" s="16">
        <f>AVERAGE(-26.6,-27.3)</f>
        <v>-26.950000000000003</v>
      </c>
      <c r="L116" s="16"/>
      <c r="M116" s="30"/>
      <c r="N116" s="30"/>
      <c r="O116" s="53"/>
      <c r="P116" s="83"/>
      <c r="Q116" s="52"/>
      <c r="R116" s="83"/>
      <c r="S116" s="188"/>
      <c r="T116" s="83"/>
      <c r="U116" s="243"/>
      <c r="V116" s="35"/>
      <c r="W116" s="204"/>
      <c r="X116" s="215"/>
      <c r="Z116" s="215"/>
      <c r="AA116" s="215"/>
      <c r="AC116" s="215"/>
      <c r="AD116" s="204"/>
      <c r="AE116" s="53"/>
      <c r="AF116" s="204"/>
      <c r="AG116" s="215"/>
      <c r="AH116" s="52"/>
      <c r="AI116" s="215"/>
      <c r="AJ116" s="215"/>
      <c r="AL116" s="215"/>
      <c r="AM116" s="215"/>
      <c r="AN116" s="32"/>
      <c r="AO116" s="30"/>
    </row>
    <row r="117" spans="1:61" customFormat="1" x14ac:dyDescent="0.2">
      <c r="A117" s="5" t="s">
        <v>138</v>
      </c>
      <c r="B117" s="5" t="s">
        <v>140</v>
      </c>
      <c r="C117" t="s">
        <v>126</v>
      </c>
      <c r="D117" t="s">
        <v>148</v>
      </c>
      <c r="E117" t="s">
        <v>150</v>
      </c>
      <c r="F117">
        <v>-37.119999999999997</v>
      </c>
      <c r="G117">
        <v>145.43</v>
      </c>
      <c r="H117" t="s">
        <v>149</v>
      </c>
      <c r="I117" s="5">
        <v>409.1</v>
      </c>
      <c r="J117" s="236"/>
      <c r="K117" s="16">
        <v>-26.6</v>
      </c>
      <c r="L117" s="16"/>
      <c r="M117" s="30"/>
      <c r="N117" s="30"/>
      <c r="O117" s="53"/>
      <c r="P117" s="83"/>
      <c r="Q117" s="52"/>
      <c r="R117" s="83"/>
      <c r="S117" s="188"/>
      <c r="T117" s="83"/>
      <c r="U117" s="243"/>
      <c r="V117" s="35"/>
      <c r="W117" s="204"/>
      <c r="X117" s="215"/>
      <c r="Z117" s="215"/>
      <c r="AA117" s="215"/>
      <c r="AC117" s="215"/>
      <c r="AD117" s="204"/>
      <c r="AE117" s="53"/>
      <c r="AF117" s="204"/>
      <c r="AG117" s="215"/>
      <c r="AH117" s="52"/>
      <c r="AI117" s="215"/>
      <c r="AJ117" s="215"/>
      <c r="AL117" s="215"/>
      <c r="AM117" s="215"/>
      <c r="AN117" s="32"/>
      <c r="AO117" s="30"/>
    </row>
    <row r="118" spans="1:61" customFormat="1" x14ac:dyDescent="0.2">
      <c r="A118" s="5" t="s">
        <v>138</v>
      </c>
      <c r="B118" s="5" t="s">
        <v>133</v>
      </c>
      <c r="C118" t="s">
        <v>126</v>
      </c>
      <c r="D118" t="s">
        <v>148</v>
      </c>
      <c r="E118" t="s">
        <v>150</v>
      </c>
      <c r="F118">
        <v>-37.119999999999997</v>
      </c>
      <c r="G118">
        <v>145.43</v>
      </c>
      <c r="H118" t="s">
        <v>149</v>
      </c>
      <c r="I118" s="5">
        <v>409.1</v>
      </c>
      <c r="J118" s="236"/>
      <c r="K118" s="16">
        <v>-27</v>
      </c>
      <c r="L118" s="16"/>
      <c r="M118" s="30"/>
      <c r="N118" s="30"/>
      <c r="O118" s="53"/>
      <c r="P118" s="83"/>
      <c r="Q118" s="52"/>
      <c r="R118" s="83"/>
      <c r="S118" s="188"/>
      <c r="T118" s="83"/>
      <c r="U118" s="243"/>
      <c r="V118" s="35"/>
      <c r="W118" s="204"/>
      <c r="X118" s="215"/>
      <c r="Z118" s="215"/>
      <c r="AA118" s="215"/>
      <c r="AC118" s="215"/>
      <c r="AD118" s="204"/>
      <c r="AE118" s="53"/>
      <c r="AF118" s="204"/>
      <c r="AG118" s="215"/>
      <c r="AH118" s="52"/>
      <c r="AI118" s="215"/>
      <c r="AJ118" s="215"/>
      <c r="AL118" s="215"/>
      <c r="AM118" s="215"/>
      <c r="AN118" s="32"/>
      <c r="AO118" s="30"/>
    </row>
    <row r="119" spans="1:61" customFormat="1" x14ac:dyDescent="0.2">
      <c r="A119" s="5" t="s">
        <v>138</v>
      </c>
      <c r="B119" s="5" t="s">
        <v>137</v>
      </c>
      <c r="C119" t="s">
        <v>126</v>
      </c>
      <c r="D119" t="s">
        <v>148</v>
      </c>
      <c r="E119" t="s">
        <v>150</v>
      </c>
      <c r="F119">
        <v>-37.119999999999997</v>
      </c>
      <c r="G119">
        <v>145.43</v>
      </c>
      <c r="H119" t="s">
        <v>149</v>
      </c>
      <c r="I119" s="5">
        <v>409.1</v>
      </c>
      <c r="J119" s="236"/>
      <c r="K119" s="16">
        <f>AVERAGE(-26.2,-26.6,-25.7)</f>
        <v>-26.166666666666668</v>
      </c>
      <c r="L119" s="16"/>
      <c r="M119" s="30"/>
      <c r="N119" s="30"/>
      <c r="O119" s="53"/>
      <c r="P119" s="83"/>
      <c r="Q119" s="52"/>
      <c r="R119" s="83"/>
      <c r="S119" s="188"/>
      <c r="T119" s="83"/>
      <c r="U119" s="243"/>
      <c r="V119" s="35"/>
      <c r="W119" s="204"/>
      <c r="X119" s="215"/>
      <c r="Z119" s="215"/>
      <c r="AA119" s="215"/>
      <c r="AC119" s="215"/>
      <c r="AD119" s="204"/>
      <c r="AE119" s="53"/>
      <c r="AF119" s="204"/>
      <c r="AG119" s="215"/>
      <c r="AH119" s="52"/>
      <c r="AI119" s="215"/>
      <c r="AJ119" s="215"/>
      <c r="AL119" s="215"/>
      <c r="AM119" s="215"/>
      <c r="AN119" s="32"/>
      <c r="AO119" s="30"/>
    </row>
    <row r="120" spans="1:61" customFormat="1" x14ac:dyDescent="0.2">
      <c r="A120" s="5" t="s">
        <v>138</v>
      </c>
      <c r="B120" s="5" t="s">
        <v>141</v>
      </c>
      <c r="C120" t="s">
        <v>126</v>
      </c>
      <c r="D120" t="s">
        <v>148</v>
      </c>
      <c r="E120" t="s">
        <v>150</v>
      </c>
      <c r="F120">
        <v>-37.119999999999997</v>
      </c>
      <c r="G120">
        <v>145.43</v>
      </c>
      <c r="H120" t="s">
        <v>149</v>
      </c>
      <c r="I120" s="5">
        <v>409.1</v>
      </c>
      <c r="J120" s="236"/>
      <c r="K120" s="16">
        <f>AVERAGE(-25.2,-25.5)</f>
        <v>-25.35</v>
      </c>
      <c r="L120" s="16"/>
      <c r="M120" s="30"/>
      <c r="N120" s="30"/>
      <c r="O120" s="53"/>
      <c r="P120" s="83"/>
      <c r="Q120" s="52"/>
      <c r="R120" s="83"/>
      <c r="S120" s="188"/>
      <c r="T120" s="83"/>
      <c r="U120" s="243"/>
      <c r="V120" s="35"/>
      <c r="W120" s="204"/>
      <c r="X120" s="215"/>
      <c r="Z120" s="215"/>
      <c r="AA120" s="215"/>
      <c r="AC120" s="215"/>
      <c r="AD120" s="204"/>
      <c r="AE120" s="53"/>
      <c r="AF120" s="204"/>
      <c r="AG120" s="215"/>
      <c r="AH120" s="52"/>
      <c r="AI120" s="215"/>
      <c r="AJ120" s="215"/>
      <c r="AL120" s="215"/>
      <c r="AM120" s="215"/>
      <c r="AN120" s="32"/>
      <c r="AO120" s="30"/>
    </row>
    <row r="121" spans="1:61" customFormat="1" x14ac:dyDescent="0.2">
      <c r="A121" s="5" t="s">
        <v>142</v>
      </c>
      <c r="B121" s="5" t="s">
        <v>128</v>
      </c>
      <c r="C121" t="s">
        <v>126</v>
      </c>
      <c r="D121" t="s">
        <v>148</v>
      </c>
      <c r="E121" t="s">
        <v>150</v>
      </c>
      <c r="F121">
        <v>-37.119999999999997</v>
      </c>
      <c r="G121">
        <v>145.43</v>
      </c>
      <c r="H121" t="s">
        <v>149</v>
      </c>
      <c r="I121" s="5">
        <v>409.1</v>
      </c>
      <c r="J121" s="236"/>
      <c r="K121" s="16">
        <f>AVERAGE(-26.4,-26.3)</f>
        <v>-26.35</v>
      </c>
      <c r="L121" s="16"/>
      <c r="M121" s="30"/>
      <c r="N121" s="30"/>
      <c r="O121" s="53"/>
      <c r="P121" s="83"/>
      <c r="Q121" s="52"/>
      <c r="R121" s="83"/>
      <c r="S121" s="188"/>
      <c r="T121" s="83"/>
      <c r="U121" s="243"/>
      <c r="V121" s="35"/>
      <c r="W121" s="204"/>
      <c r="X121" s="215"/>
      <c r="Z121" s="215"/>
      <c r="AA121" s="215"/>
      <c r="AC121" s="215"/>
      <c r="AD121" s="204"/>
      <c r="AE121" s="53"/>
      <c r="AF121" s="204"/>
      <c r="AG121" s="215"/>
      <c r="AH121" s="52"/>
      <c r="AI121" s="215"/>
      <c r="AJ121" s="215"/>
      <c r="AL121" s="215"/>
      <c r="AM121" s="215"/>
      <c r="AN121" s="32"/>
      <c r="AO121" s="30"/>
    </row>
    <row r="122" spans="1:61" s="56" customFormat="1" x14ac:dyDescent="0.2">
      <c r="A122" s="55" t="s">
        <v>162</v>
      </c>
      <c r="B122" s="55"/>
      <c r="C122" s="57"/>
      <c r="D122" s="57"/>
      <c r="E122" s="57"/>
      <c r="F122" s="57"/>
      <c r="G122" s="57"/>
      <c r="H122" s="57"/>
      <c r="I122" s="160">
        <v>409.1</v>
      </c>
      <c r="J122" s="234"/>
      <c r="K122" s="59">
        <f>AVERAGE(K97:K121)</f>
        <v>-26.74933333333334</v>
      </c>
      <c r="L122" s="59">
        <f>STDEV(K97:K121)</f>
        <v>1.2464902578692556</v>
      </c>
      <c r="M122" s="61">
        <v>-6.4</v>
      </c>
      <c r="N122" s="69">
        <v>0.5</v>
      </c>
      <c r="O122" s="60">
        <v>28</v>
      </c>
      <c r="P122" s="81">
        <v>5</v>
      </c>
      <c r="Q122" s="72">
        <v>20</v>
      </c>
      <c r="R122" s="306">
        <v>3</v>
      </c>
      <c r="S122" s="62">
        <f>M122-K122</f>
        <v>20.349333333333341</v>
      </c>
      <c r="T122" s="312">
        <f>(L122^2+N122^2)^0.5</f>
        <v>1.3430331205755737</v>
      </c>
      <c r="U122" s="244"/>
      <c r="V122" s="419">
        <f>'Fossil lycophytes'!X39</f>
        <v>0</v>
      </c>
      <c r="W122" s="259">
        <f>'Fossil lycophytes'!Y39</f>
        <v>0</v>
      </c>
      <c r="X122" s="290">
        <f>'Fossil lycophytes'!Z39</f>
        <v>0</v>
      </c>
      <c r="Y122" s="105">
        <f>'Fossil lycophytes'!AA39</f>
        <v>0</v>
      </c>
      <c r="Z122" s="224">
        <f>'Fossil lycophytes'!AB39</f>
        <v>0</v>
      </c>
      <c r="AA122" s="224">
        <f>'Fossil lycophytes'!AC39</f>
        <v>0</v>
      </c>
      <c r="AB122" s="27">
        <f>'Fossil lycophytes'!AD39</f>
        <v>0</v>
      </c>
      <c r="AC122" s="227">
        <f>'Fossil lycophytes'!AE39</f>
        <v>0</v>
      </c>
      <c r="AD122" s="212">
        <f>'Fossil lycophytes'!AF39</f>
        <v>0</v>
      </c>
      <c r="AE122" s="211">
        <f>'Fossil lycophytes'!AG39</f>
        <v>0</v>
      </c>
      <c r="AF122" s="203">
        <f>'Fossil lycophytes'!AH39</f>
        <v>0</v>
      </c>
      <c r="AG122" s="296">
        <f>'Fossil lycophytes'!AI39</f>
        <v>0</v>
      </c>
      <c r="AH122" s="188">
        <f>'Fossil lycophytes'!AJ39</f>
        <v>0</v>
      </c>
      <c r="AI122" s="227">
        <f>'Fossil lycophytes'!AK39</f>
        <v>0</v>
      </c>
      <c r="AJ122" s="227">
        <f>'Fossil lycophytes'!AL39</f>
        <v>0</v>
      </c>
      <c r="AK122" s="105">
        <f>'Fossil lycophytes'!AM39</f>
        <v>0</v>
      </c>
      <c r="AL122" s="224">
        <f>'Fossil lycophytes'!AN39</f>
        <v>0</v>
      </c>
      <c r="AM122" s="224">
        <f>'Fossil lycophytes'!AO39</f>
        <v>0</v>
      </c>
      <c r="AN122" s="60"/>
      <c r="AO122" s="457">
        <v>3.5</v>
      </c>
      <c r="AP122" s="71" t="s">
        <v>186</v>
      </c>
      <c r="AQ122" s="80">
        <v>2</v>
      </c>
      <c r="AS122" s="81">
        <v>0.2</v>
      </c>
      <c r="AU122" s="81">
        <v>0.4</v>
      </c>
      <c r="AW122" s="81">
        <v>40</v>
      </c>
      <c r="AY122" s="81">
        <v>0.6</v>
      </c>
      <c r="BA122" s="81">
        <v>448</v>
      </c>
      <c r="BC122" s="81">
        <v>4.4000000000000004</v>
      </c>
      <c r="BD122" s="81"/>
      <c r="BE122" s="81">
        <v>30</v>
      </c>
      <c r="BF122" s="81"/>
      <c r="BG122" s="81" t="s">
        <v>183</v>
      </c>
      <c r="BH122" s="81"/>
      <c r="BI122" s="81" t="s">
        <v>185</v>
      </c>
    </row>
    <row r="123" spans="1:61" s="54" customFormat="1" x14ac:dyDescent="0.2">
      <c r="A123" s="85"/>
      <c r="B123" s="85"/>
      <c r="C123" s="86"/>
      <c r="D123" s="86"/>
      <c r="E123" s="86"/>
      <c r="F123" s="86"/>
      <c r="G123" s="86"/>
      <c r="H123" s="86"/>
      <c r="I123" s="179"/>
      <c r="J123" s="325"/>
      <c r="K123" s="88"/>
      <c r="L123" s="88"/>
      <c r="M123" s="89"/>
      <c r="N123" s="90"/>
      <c r="O123" s="53"/>
      <c r="P123" s="141"/>
      <c r="Q123" s="92"/>
      <c r="R123" s="111"/>
      <c r="S123" s="91"/>
      <c r="T123" s="193"/>
      <c r="U123" s="246"/>
      <c r="W123" s="259"/>
      <c r="X123" s="290"/>
      <c r="Y123" s="105"/>
      <c r="Z123" s="224"/>
      <c r="AA123" s="224"/>
      <c r="AB123" s="27"/>
      <c r="AC123" s="227"/>
      <c r="AD123" s="212"/>
      <c r="AE123" s="159"/>
      <c r="AF123" s="203"/>
      <c r="AG123" s="296"/>
      <c r="AH123" s="188"/>
      <c r="AI123" s="227"/>
      <c r="AJ123" s="227"/>
      <c r="AK123" s="105"/>
      <c r="AL123" s="224"/>
      <c r="AM123" s="224"/>
      <c r="AN123" s="53"/>
      <c r="AO123" s="175"/>
      <c r="AP123" s="35"/>
      <c r="AQ123" s="151"/>
      <c r="AS123" s="141"/>
      <c r="AU123" s="141"/>
      <c r="AW123" s="141"/>
      <c r="AY123" s="141"/>
      <c r="BA123" s="141"/>
      <c r="BC123" s="141"/>
      <c r="BD123" s="141"/>
      <c r="BE123" s="141"/>
      <c r="BF123" s="141"/>
      <c r="BG123" s="141"/>
      <c r="BH123" s="141"/>
      <c r="BI123" s="141"/>
    </row>
    <row r="124" spans="1:61" s="141" customFormat="1" x14ac:dyDescent="0.2">
      <c r="A124" s="142"/>
      <c r="B124" s="143" t="s">
        <v>557</v>
      </c>
      <c r="C124" s="144" t="s">
        <v>559</v>
      </c>
      <c r="D124" s="141" t="s">
        <v>561</v>
      </c>
      <c r="E124" s="141" t="s">
        <v>560</v>
      </c>
      <c r="F124" s="141">
        <v>57.19</v>
      </c>
      <c r="G124" s="141">
        <v>-2.5</v>
      </c>
      <c r="H124" s="141" t="s">
        <v>149</v>
      </c>
      <c r="I124" s="142">
        <v>409.1</v>
      </c>
      <c r="J124" s="239"/>
      <c r="K124" s="156">
        <f>'Boyce d13C Rhynie'!C39</f>
        <v>-24.864999999999998</v>
      </c>
      <c r="L124" s="156">
        <f>'Boyce d13C Rhynie'!C40</f>
        <v>0.49574859219837064</v>
      </c>
      <c r="M124" s="146">
        <f>M122</f>
        <v>-6.4</v>
      </c>
      <c r="N124" s="90">
        <v>0.5</v>
      </c>
      <c r="O124" s="288">
        <v>19</v>
      </c>
      <c r="P124" s="141">
        <v>1</v>
      </c>
      <c r="Q124" s="54">
        <v>21.5</v>
      </c>
      <c r="R124" s="141">
        <v>10</v>
      </c>
      <c r="S124" s="91">
        <f>M124-K124</f>
        <v>18.464999999999996</v>
      </c>
      <c r="T124" s="389">
        <f>(L124^2+N124^2)^0.5</f>
        <v>0.70410699944444977</v>
      </c>
      <c r="U124" s="250"/>
      <c r="V124" s="419">
        <f>'Fossil lycophytes'!X40</f>
        <v>0</v>
      </c>
      <c r="W124" s="216">
        <f>'Fossil lycophytes'!Y40</f>
        <v>0</v>
      </c>
      <c r="X124" s="216">
        <f>'Fossil lycophytes'!Z40</f>
        <v>0</v>
      </c>
      <c r="Y124" s="283">
        <f>'Fossil lycophytes'!AA40</f>
        <v>0</v>
      </c>
      <c r="Z124" s="284">
        <f>'Fossil lycophytes'!AB40</f>
        <v>0</v>
      </c>
      <c r="AA124" s="284">
        <f>'Fossil lycophytes'!AC40</f>
        <v>0</v>
      </c>
      <c r="AB124" s="62">
        <f>'Fossil lycophytes'!AD40</f>
        <v>0</v>
      </c>
      <c r="AC124" s="226">
        <f>'Fossil lycophytes'!AE40</f>
        <v>0</v>
      </c>
      <c r="AD124" s="226">
        <f>'Fossil lycophytes'!AF40</f>
        <v>0</v>
      </c>
      <c r="AE124" s="82">
        <f>'Fossil lycophytes'!AG40</f>
        <v>0</v>
      </c>
      <c r="AF124" s="222">
        <f>'Fossil lycophytes'!AH40</f>
        <v>0</v>
      </c>
      <c r="AG124" s="222">
        <f>'Fossil lycophytes'!AI40</f>
        <v>0</v>
      </c>
      <c r="AH124" s="62">
        <f>'Fossil lycophytes'!AJ40</f>
        <v>0</v>
      </c>
      <c r="AI124" s="226">
        <f>'Fossil lycophytes'!AK40</f>
        <v>0</v>
      </c>
      <c r="AJ124" s="226">
        <f>'Fossil lycophytes'!AL40</f>
        <v>0</v>
      </c>
      <c r="AK124" s="283">
        <f>'Fossil lycophytes'!AM40</f>
        <v>0</v>
      </c>
      <c r="AL124" s="284">
        <f>'Fossil lycophytes'!AN40</f>
        <v>0</v>
      </c>
      <c r="AM124" s="284">
        <f>'Fossil lycophytes'!AO40</f>
        <v>0</v>
      </c>
      <c r="AN124" s="162"/>
      <c r="AO124" s="193">
        <v>3.5</v>
      </c>
      <c r="AP124" s="141" t="s">
        <v>186</v>
      </c>
      <c r="AQ124" s="151">
        <v>2</v>
      </c>
      <c r="AR124" s="54"/>
      <c r="AS124" s="141">
        <v>0.2</v>
      </c>
      <c r="AT124" s="54"/>
      <c r="AU124" s="141">
        <v>0.4</v>
      </c>
      <c r="AV124" s="54"/>
      <c r="AW124" s="141">
        <v>40</v>
      </c>
      <c r="AX124" s="54"/>
      <c r="AY124" s="141">
        <v>0.6</v>
      </c>
      <c r="AZ124" s="54"/>
      <c r="BA124" s="141">
        <v>448</v>
      </c>
      <c r="BB124" s="54"/>
      <c r="BC124" s="141">
        <v>4.4000000000000004</v>
      </c>
      <c r="BE124" s="141">
        <v>30</v>
      </c>
      <c r="BG124" s="141" t="s">
        <v>183</v>
      </c>
      <c r="BI124" s="141" t="s">
        <v>185</v>
      </c>
    </row>
    <row r="125" spans="1:61" s="141" customFormat="1" x14ac:dyDescent="0.2">
      <c r="A125" s="142"/>
      <c r="B125" s="143"/>
      <c r="C125" s="144"/>
      <c r="I125" s="142"/>
      <c r="J125" s="239"/>
      <c r="K125" s="156"/>
      <c r="L125" s="156"/>
      <c r="M125" s="146"/>
      <c r="N125" s="90"/>
      <c r="O125" s="288"/>
      <c r="Q125" s="54"/>
      <c r="S125" s="91"/>
      <c r="T125" s="193"/>
      <c r="U125" s="250"/>
      <c r="V125" s="180"/>
      <c r="W125" s="259"/>
      <c r="X125" s="259"/>
      <c r="Y125" s="316"/>
      <c r="Z125" s="206"/>
      <c r="AA125" s="206"/>
      <c r="AB125" s="91"/>
      <c r="AC125" s="212"/>
      <c r="AD125" s="212"/>
      <c r="AE125" s="159"/>
      <c r="AF125" s="203"/>
      <c r="AG125" s="203"/>
      <c r="AH125" s="91"/>
      <c r="AI125" s="212"/>
      <c r="AJ125" s="212"/>
      <c r="AK125" s="316"/>
      <c r="AL125" s="206"/>
      <c r="AM125" s="206"/>
      <c r="AN125" s="162"/>
      <c r="AO125" s="193"/>
      <c r="AQ125" s="151"/>
      <c r="AR125" s="54"/>
      <c r="AT125" s="54"/>
      <c r="AV125" s="54"/>
      <c r="AX125" s="54"/>
      <c r="AZ125" s="54"/>
      <c r="BB125" s="54"/>
    </row>
    <row r="126" spans="1:61" s="35" customFormat="1" x14ac:dyDescent="0.2">
      <c r="A126" s="257" t="s">
        <v>605</v>
      </c>
      <c r="B126" s="34"/>
      <c r="I126" s="34"/>
      <c r="J126" s="238"/>
      <c r="K126" s="139"/>
      <c r="L126" s="139"/>
      <c r="M126" s="140"/>
      <c r="N126" s="140"/>
      <c r="O126" s="53"/>
      <c r="P126" s="141"/>
      <c r="Q126" s="54"/>
      <c r="R126" s="141"/>
      <c r="S126" s="54"/>
      <c r="T126" s="141"/>
      <c r="U126" s="249"/>
      <c r="AN126" s="161"/>
      <c r="AO126" s="175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141"/>
      <c r="BB126" s="34"/>
      <c r="BC126" s="34"/>
      <c r="BD126" s="34"/>
      <c r="BE126" s="34"/>
      <c r="BF126" s="34"/>
      <c r="BG126" s="34"/>
      <c r="BH126" s="34"/>
      <c r="BI126" s="34"/>
    </row>
    <row r="127" spans="1:61" s="141" customFormat="1" x14ac:dyDescent="0.2">
      <c r="A127" s="142"/>
      <c r="B127" s="143" t="s">
        <v>553</v>
      </c>
      <c r="C127" s="144" t="s">
        <v>558</v>
      </c>
      <c r="D127" s="141" t="s">
        <v>561</v>
      </c>
      <c r="E127" s="141" t="s">
        <v>560</v>
      </c>
      <c r="F127" s="141">
        <v>57.19</v>
      </c>
      <c r="G127" s="141">
        <v>-2.5</v>
      </c>
      <c r="H127" s="141" t="s">
        <v>149</v>
      </c>
      <c r="I127" s="142">
        <v>409.1</v>
      </c>
      <c r="J127" s="239"/>
      <c r="K127" s="145">
        <f>'Boyce d13C Rhynie'!C11</f>
        <v>-24.608888888888892</v>
      </c>
      <c r="L127" s="145">
        <f>'Boyce d13C Rhynie'!C12</f>
        <v>1.3166761603033266</v>
      </c>
      <c r="M127" s="146">
        <f>M122</f>
        <v>-6.4</v>
      </c>
      <c r="N127" s="90">
        <v>0.5</v>
      </c>
      <c r="O127" s="53">
        <v>39</v>
      </c>
      <c r="P127" s="141">
        <v>16</v>
      </c>
      <c r="Q127" s="54">
        <v>1</v>
      </c>
      <c r="R127" s="141">
        <v>0.2</v>
      </c>
      <c r="S127" s="91">
        <f>M127-K127</f>
        <v>18.208888888888893</v>
      </c>
      <c r="T127" s="389">
        <f>(L127^2+N127^2)^0.5</f>
        <v>1.4084161711337708</v>
      </c>
      <c r="U127" s="246"/>
      <c r="V127" s="126">
        <v>671.62880114881602</v>
      </c>
      <c r="W127" s="259">
        <v>424.72245975744801</v>
      </c>
      <c r="X127" s="290">
        <v>345.164153463123</v>
      </c>
      <c r="Y127" s="105">
        <v>1.20241850613746E-2</v>
      </c>
      <c r="Z127" s="224">
        <v>4.0363319717978702E-3</v>
      </c>
      <c r="AA127" s="224">
        <v>3.8718585007871901E-3</v>
      </c>
      <c r="AB127" s="27">
        <v>0.54225975018255901</v>
      </c>
      <c r="AC127" s="227">
        <v>3.8361335069207303E-2</v>
      </c>
      <c r="AD127" s="212">
        <v>4.1144388602717498E-2</v>
      </c>
      <c r="AE127" s="211">
        <v>4243.4616005729704</v>
      </c>
      <c r="AF127" s="203">
        <v>2037.2998722115001</v>
      </c>
      <c r="AG127" s="296">
        <v>1195.22253151826</v>
      </c>
      <c r="AH127" s="188">
        <v>4.4036955072300001</v>
      </c>
      <c r="AI127" s="227">
        <v>4.0265821281336898E-2</v>
      </c>
      <c r="AJ127" s="227">
        <v>4.80331049824443E-2</v>
      </c>
      <c r="AK127" s="105">
        <v>2.3056575516014902E-3</v>
      </c>
      <c r="AL127" s="224">
        <v>7.2895240923499295E-4</v>
      </c>
      <c r="AM127" s="224">
        <v>7.2116760603424003E-4</v>
      </c>
      <c r="AN127" s="162"/>
      <c r="AO127" s="193">
        <v>3.5</v>
      </c>
      <c r="AP127" s="141" t="s">
        <v>186</v>
      </c>
      <c r="AQ127" s="151">
        <v>2</v>
      </c>
      <c r="AR127" s="54"/>
      <c r="AS127" s="141">
        <v>0.2</v>
      </c>
      <c r="AT127" s="54"/>
      <c r="AU127" s="141">
        <v>0.4</v>
      </c>
      <c r="AV127" s="54"/>
      <c r="AW127" s="141">
        <v>40</v>
      </c>
      <c r="AX127" s="54"/>
      <c r="AY127" s="141">
        <v>0.6</v>
      </c>
      <c r="AZ127" s="54"/>
      <c r="BA127" s="141">
        <v>448</v>
      </c>
      <c r="BB127" s="54"/>
      <c r="BC127" s="141">
        <v>4.4000000000000004</v>
      </c>
      <c r="BE127" s="141">
        <v>30</v>
      </c>
      <c r="BG127" s="141" t="s">
        <v>183</v>
      </c>
      <c r="BI127" s="141" t="s">
        <v>185</v>
      </c>
    </row>
    <row r="128" spans="1:61" s="35" customFormat="1" x14ac:dyDescent="0.2">
      <c r="A128" s="34"/>
      <c r="B128" s="118"/>
      <c r="C128" s="152"/>
      <c r="D128" s="153"/>
      <c r="I128" s="34"/>
      <c r="J128" s="236"/>
      <c r="K128" s="145"/>
      <c r="L128" s="145"/>
      <c r="M128" s="146"/>
      <c r="N128" s="90"/>
      <c r="O128" s="53"/>
      <c r="P128" s="141"/>
      <c r="Q128" s="54"/>
      <c r="R128" s="141"/>
      <c r="S128" s="91"/>
      <c r="T128" s="193"/>
      <c r="U128" s="243"/>
      <c r="AN128" s="32"/>
      <c r="AO128" s="175"/>
      <c r="BC128" s="141"/>
      <c r="BD128" s="141"/>
      <c r="BE128" s="141"/>
      <c r="BF128" s="141"/>
      <c r="BG128" s="141"/>
      <c r="BH128" s="141"/>
      <c r="BI128" s="141"/>
    </row>
    <row r="129" spans="1:61" s="141" customFormat="1" x14ac:dyDescent="0.2">
      <c r="A129" s="142"/>
      <c r="B129" s="143" t="s">
        <v>554</v>
      </c>
      <c r="C129" s="154" t="s">
        <v>570</v>
      </c>
      <c r="D129" s="141" t="s">
        <v>561</v>
      </c>
      <c r="E129" s="141" t="s">
        <v>560</v>
      </c>
      <c r="F129" s="141">
        <v>57.19</v>
      </c>
      <c r="G129" s="141">
        <v>-2.5</v>
      </c>
      <c r="H129" s="141" t="s">
        <v>149</v>
      </c>
      <c r="I129" s="142">
        <v>409.1</v>
      </c>
      <c r="J129" s="239"/>
      <c r="K129" s="155" t="s">
        <v>569</v>
      </c>
      <c r="L129" s="156"/>
      <c r="M129" s="157"/>
      <c r="N129" s="157"/>
      <c r="O129" s="53">
        <v>24.5</v>
      </c>
      <c r="P129" s="141">
        <v>1.5</v>
      </c>
      <c r="Q129" s="54">
        <v>3.1</v>
      </c>
      <c r="R129" s="141">
        <f>AVERAGE(1.3,2.4)</f>
        <v>1.85</v>
      </c>
      <c r="S129" s="91">
        <f>AVERAGE(S127,S131,S124)</f>
        <v>18.124421296296294</v>
      </c>
      <c r="T129" s="151">
        <f>T131</f>
        <v>2.0014077337380969</v>
      </c>
      <c r="U129" s="250"/>
      <c r="V129" s="126">
        <v>280.1696768393</v>
      </c>
      <c r="W129" s="259">
        <v>24.9952687500904</v>
      </c>
      <c r="X129" s="290">
        <v>19.836326259317499</v>
      </c>
      <c r="Y129" s="105">
        <v>2.7403700866143198E-2</v>
      </c>
      <c r="Z129" s="224">
        <v>9.54954587851547E-3</v>
      </c>
      <c r="AA129" s="224">
        <v>9.7806228009475107E-3</v>
      </c>
      <c r="AB129" s="27">
        <v>0.53860882966347801</v>
      </c>
      <c r="AC129" s="227">
        <v>5.1023806384289203E-2</v>
      </c>
      <c r="AD129" s="212">
        <v>5.2978694303533899E-2</v>
      </c>
      <c r="AE129" s="211">
        <v>1873.62699811734</v>
      </c>
      <c r="AF129" s="203">
        <v>1245.68277184713</v>
      </c>
      <c r="AG129" s="296">
        <v>469.30755162057102</v>
      </c>
      <c r="AH129" s="188">
        <v>4.25119621368796</v>
      </c>
      <c r="AI129" s="227">
        <v>0.108325920821806</v>
      </c>
      <c r="AJ129" s="227">
        <v>8.7965376297793399E-2</v>
      </c>
      <c r="AK129" s="105">
        <v>4.9715865535521304E-3</v>
      </c>
      <c r="AL129" s="224">
        <v>1.5251301032038699E-3</v>
      </c>
      <c r="AM129" s="224">
        <v>1.6594339114718499E-3</v>
      </c>
      <c r="AN129" s="162"/>
      <c r="AO129" s="193">
        <v>3.5</v>
      </c>
      <c r="AP129" s="141" t="s">
        <v>186</v>
      </c>
      <c r="AQ129" s="151">
        <v>2</v>
      </c>
      <c r="AR129" s="54"/>
      <c r="AS129" s="141">
        <v>0.2</v>
      </c>
      <c r="AT129" s="54"/>
      <c r="AU129" s="141">
        <v>0.4</v>
      </c>
      <c r="AV129" s="54"/>
      <c r="AW129" s="141">
        <v>40</v>
      </c>
      <c r="AX129" s="54"/>
      <c r="AY129" s="141">
        <v>0.6</v>
      </c>
      <c r="AZ129" s="54"/>
      <c r="BA129" s="141">
        <v>448</v>
      </c>
      <c r="BB129" s="54"/>
      <c r="BC129" s="141">
        <v>4.4000000000000004</v>
      </c>
      <c r="BE129" s="141">
        <v>30</v>
      </c>
      <c r="BG129" s="141" t="s">
        <v>183</v>
      </c>
      <c r="BI129" s="141" t="s">
        <v>185</v>
      </c>
    </row>
    <row r="130" spans="1:61" s="35" customFormat="1" x14ac:dyDescent="0.2">
      <c r="A130" s="34"/>
      <c r="B130" s="118"/>
      <c r="C130" s="152"/>
      <c r="D130" s="153"/>
      <c r="I130" s="34"/>
      <c r="J130" s="236"/>
      <c r="K130" s="139"/>
      <c r="L130" s="139"/>
      <c r="M130" s="140"/>
      <c r="N130" s="140"/>
      <c r="O130" s="53"/>
      <c r="P130" s="141"/>
      <c r="Q130" s="54"/>
      <c r="R130" s="141"/>
      <c r="S130" s="54"/>
      <c r="T130" s="141"/>
      <c r="U130" s="243"/>
      <c r="AN130" s="32"/>
      <c r="AO130" s="175"/>
    </row>
    <row r="131" spans="1:61" s="141" customFormat="1" x14ac:dyDescent="0.2">
      <c r="A131" s="142"/>
      <c r="B131" s="143" t="s">
        <v>555</v>
      </c>
      <c r="C131" s="144" t="s">
        <v>558</v>
      </c>
      <c r="D131" s="141" t="s">
        <v>561</v>
      </c>
      <c r="E131" s="141" t="s">
        <v>560</v>
      </c>
      <c r="F131" s="141">
        <v>57.19</v>
      </c>
      <c r="G131" s="141">
        <v>-2.5</v>
      </c>
      <c r="H131" s="141" t="s">
        <v>149</v>
      </c>
      <c r="I131" s="142">
        <v>409.1</v>
      </c>
      <c r="J131" s="239"/>
      <c r="K131" s="156">
        <f>'Boyce d13C Rhynie'!C31</f>
        <v>-24.099374999999995</v>
      </c>
      <c r="L131" s="156">
        <f>'Boyce d13C Rhynie'!C32</f>
        <v>1.9379455401704828</v>
      </c>
      <c r="M131" s="146">
        <f>M122</f>
        <v>-6.4</v>
      </c>
      <c r="N131" s="90">
        <v>0.5</v>
      </c>
      <c r="O131" s="53">
        <v>29</v>
      </c>
      <c r="P131" s="141">
        <v>6</v>
      </c>
      <c r="Q131" s="54">
        <v>1.8</v>
      </c>
      <c r="R131" s="141">
        <v>0.2</v>
      </c>
      <c r="S131" s="91">
        <f>M131-K131</f>
        <v>17.699374999999996</v>
      </c>
      <c r="T131" s="193">
        <f>(L131^2+N131^2)^0.5</f>
        <v>2.0014077337380969</v>
      </c>
      <c r="U131" s="250"/>
      <c r="V131" s="126">
        <v>397.47950864898098</v>
      </c>
      <c r="W131" s="259">
        <v>109.739810598709</v>
      </c>
      <c r="X131" s="290">
        <v>98.988312113605204</v>
      </c>
      <c r="Y131" s="105">
        <v>1.7322618791570901E-2</v>
      </c>
      <c r="Z131" s="224">
        <v>2.56978113056327E-3</v>
      </c>
      <c r="AA131" s="224">
        <v>2.6240277390446598E-3</v>
      </c>
      <c r="AB131" s="27">
        <v>0.51819209546273104</v>
      </c>
      <c r="AC131" s="227">
        <v>5.8399644924840101E-2</v>
      </c>
      <c r="AD131" s="212">
        <v>5.9536592163098499E-2</v>
      </c>
      <c r="AE131" s="211">
        <v>2820.45924410727</v>
      </c>
      <c r="AF131" s="203">
        <v>546.20299092079199</v>
      </c>
      <c r="AG131" s="296">
        <v>475.16105963976401</v>
      </c>
      <c r="AH131" s="188">
        <v>4.3420175053764396</v>
      </c>
      <c r="AI131" s="227">
        <v>2.9696933407263901E-2</v>
      </c>
      <c r="AJ131" s="227">
        <v>3.6714049424876598E-2</v>
      </c>
      <c r="AK131" s="105">
        <v>3.25896020784239E-3</v>
      </c>
      <c r="AL131" s="224">
        <v>4.49169800796822E-4</v>
      </c>
      <c r="AM131" s="224">
        <v>4.6945614208202397E-4</v>
      </c>
      <c r="AN131" s="162"/>
      <c r="AO131" s="193">
        <v>3.5</v>
      </c>
      <c r="AP131" s="141" t="s">
        <v>186</v>
      </c>
      <c r="AQ131" s="151">
        <v>2</v>
      </c>
      <c r="AR131" s="54"/>
      <c r="AS131" s="141">
        <v>0.2</v>
      </c>
      <c r="AT131" s="54"/>
      <c r="AU131" s="141">
        <v>0.4</v>
      </c>
      <c r="AV131" s="54"/>
      <c r="AW131" s="141">
        <v>40</v>
      </c>
      <c r="AX131" s="54"/>
      <c r="AY131" s="141">
        <v>0.6</v>
      </c>
      <c r="AZ131" s="54"/>
      <c r="BA131" s="141">
        <v>448</v>
      </c>
      <c r="BB131" s="54"/>
      <c r="BC131" s="141">
        <v>4.4000000000000004</v>
      </c>
      <c r="BE131" s="141">
        <v>30</v>
      </c>
      <c r="BG131" s="141" t="s">
        <v>183</v>
      </c>
      <c r="BI131" s="141" t="s">
        <v>185</v>
      </c>
    </row>
    <row r="132" spans="1:61" s="35" customFormat="1" x14ac:dyDescent="0.2">
      <c r="A132" s="34"/>
      <c r="B132" s="118"/>
      <c r="C132" s="152"/>
      <c r="D132" s="153"/>
      <c r="I132" s="34"/>
      <c r="J132" s="236"/>
      <c r="K132" s="139"/>
      <c r="L132" s="139"/>
      <c r="M132" s="140"/>
      <c r="N132" s="140"/>
      <c r="O132" s="53"/>
      <c r="P132" s="141"/>
      <c r="Q132" s="54"/>
      <c r="R132" s="141"/>
      <c r="S132" s="54"/>
      <c r="T132" s="141"/>
      <c r="U132" s="243"/>
      <c r="AN132" s="32"/>
      <c r="AO132" s="175"/>
    </row>
    <row r="133" spans="1:61" s="141" customFormat="1" x14ac:dyDescent="0.2">
      <c r="A133" s="142"/>
      <c r="B133" s="143" t="s">
        <v>556</v>
      </c>
      <c r="C133" s="144" t="s">
        <v>558</v>
      </c>
      <c r="D133" s="141" t="s">
        <v>561</v>
      </c>
      <c r="E133" s="141" t="s">
        <v>560</v>
      </c>
      <c r="F133" s="141">
        <v>57.19</v>
      </c>
      <c r="G133" s="141">
        <v>-2.5</v>
      </c>
      <c r="H133" s="141" t="s">
        <v>149</v>
      </c>
      <c r="I133" s="142">
        <v>409.1</v>
      </c>
      <c r="J133" s="239"/>
      <c r="K133" s="155" t="s">
        <v>569</v>
      </c>
      <c r="L133" s="156"/>
      <c r="M133" s="157"/>
      <c r="N133" s="157"/>
      <c r="O133" s="53">
        <v>21</v>
      </c>
      <c r="P133" s="141">
        <v>3</v>
      </c>
      <c r="Q133" s="54">
        <v>5.5</v>
      </c>
      <c r="R133" s="141">
        <f>AVERAGE(3.3,2.4)</f>
        <v>2.8499999999999996</v>
      </c>
      <c r="S133" s="91">
        <f>S129</f>
        <v>18.124421296296294</v>
      </c>
      <c r="T133" s="149">
        <f>T129</f>
        <v>2.0014077337380969</v>
      </c>
      <c r="U133" s="250"/>
      <c r="V133" s="126">
        <v>205.92120858616701</v>
      </c>
      <c r="W133" s="259">
        <v>43.140564361566298</v>
      </c>
      <c r="X133" s="290">
        <v>36.9115488665717</v>
      </c>
      <c r="Y133" s="105">
        <v>3.8813035698246998E-2</v>
      </c>
      <c r="Z133" s="224">
        <v>1.42535305373173E-2</v>
      </c>
      <c r="AA133" s="224">
        <v>1.33208195279448E-2</v>
      </c>
      <c r="AB133" s="27">
        <v>0.53130054459998999</v>
      </c>
      <c r="AC133" s="227">
        <v>4.98856450670584E-2</v>
      </c>
      <c r="AD133" s="212">
        <v>5.2675600564606802E-2</v>
      </c>
      <c r="AE133" s="211">
        <v>1314.0725503824301</v>
      </c>
      <c r="AF133" s="203">
        <v>666.56849742402096</v>
      </c>
      <c r="AG133" s="296">
        <v>362.82627338060399</v>
      </c>
      <c r="AH133" s="188">
        <v>4.1395257350185499</v>
      </c>
      <c r="AI133" s="227">
        <v>0.126118054614063</v>
      </c>
      <c r="AJ133" s="227">
        <v>0.137175398458422</v>
      </c>
      <c r="AK133" s="105">
        <v>6.7401005929550303E-3</v>
      </c>
      <c r="AL133" s="224">
        <v>2.0301442818909201E-3</v>
      </c>
      <c r="AM133" s="224">
        <v>2.0829380494401901E-3</v>
      </c>
      <c r="AN133" s="162"/>
      <c r="AO133" s="193">
        <v>3.5</v>
      </c>
      <c r="AP133" s="141" t="s">
        <v>186</v>
      </c>
      <c r="AQ133" s="151">
        <v>2</v>
      </c>
      <c r="AR133" s="54"/>
      <c r="AS133" s="141">
        <v>0.2</v>
      </c>
      <c r="AT133" s="54"/>
      <c r="AU133" s="141">
        <v>0.4</v>
      </c>
      <c r="AV133" s="54"/>
      <c r="AW133" s="141">
        <v>40</v>
      </c>
      <c r="AX133" s="54"/>
      <c r="AY133" s="141">
        <v>0.6</v>
      </c>
      <c r="AZ133" s="54"/>
      <c r="BA133" s="141">
        <v>448</v>
      </c>
      <c r="BB133" s="54"/>
      <c r="BC133" s="141">
        <v>4.4000000000000004</v>
      </c>
      <c r="BE133" s="141">
        <v>30</v>
      </c>
      <c r="BG133" s="141" t="s">
        <v>183</v>
      </c>
      <c r="BI133" s="141" t="s">
        <v>185</v>
      </c>
    </row>
    <row r="134" spans="1:61" s="35" customFormat="1" x14ac:dyDescent="0.2">
      <c r="A134" s="34"/>
      <c r="B134" s="118"/>
      <c r="C134" s="152"/>
      <c r="D134" s="153"/>
      <c r="I134" s="34"/>
      <c r="J134" s="236"/>
      <c r="K134" s="139"/>
      <c r="L134" s="139"/>
      <c r="M134" s="140"/>
      <c r="N134" s="140"/>
      <c r="O134" s="53"/>
      <c r="P134" s="141"/>
      <c r="Q134" s="54"/>
      <c r="R134" s="141"/>
      <c r="S134" s="54"/>
      <c r="T134" s="141"/>
      <c r="U134" s="243"/>
      <c r="AN134" s="32"/>
      <c r="AO134" s="175"/>
      <c r="BE134" s="158"/>
      <c r="BF134" s="159"/>
    </row>
    <row r="135" spans="1:61" s="71" customFormat="1" x14ac:dyDescent="0.2">
      <c r="A135" s="67"/>
      <c r="B135" s="317"/>
      <c r="C135" s="318"/>
      <c r="D135" s="319"/>
      <c r="I135" s="67"/>
      <c r="J135" s="251"/>
      <c r="K135" s="107"/>
      <c r="L135" s="107"/>
      <c r="M135" s="320"/>
      <c r="N135" s="320"/>
      <c r="O135" s="60"/>
      <c r="P135" s="81"/>
      <c r="Q135" s="56"/>
      <c r="R135" s="81"/>
      <c r="S135" s="56"/>
      <c r="T135" s="81"/>
      <c r="U135" s="321"/>
      <c r="AN135" s="322"/>
      <c r="AO135" s="457"/>
      <c r="BE135" s="323"/>
      <c r="BF135" s="324"/>
    </row>
    <row r="136" spans="1:61" customFormat="1" x14ac:dyDescent="0.2">
      <c r="A136" s="5"/>
      <c r="I136" s="5"/>
      <c r="J136" s="236"/>
      <c r="K136" s="16"/>
      <c r="L136" s="16"/>
      <c r="M136" s="29"/>
      <c r="N136" s="29"/>
      <c r="O136" s="53"/>
      <c r="P136" s="83"/>
      <c r="Q136" s="52"/>
      <c r="R136" s="83"/>
      <c r="S136" s="52"/>
      <c r="T136" s="83"/>
      <c r="U136" s="243"/>
      <c r="V136" s="35"/>
      <c r="W136" s="204"/>
      <c r="X136" s="215"/>
      <c r="Z136" s="215"/>
      <c r="AA136" s="215"/>
      <c r="AC136" s="204"/>
      <c r="AD136" s="204"/>
      <c r="AE136" s="53"/>
      <c r="AF136" s="215"/>
      <c r="AG136" s="215"/>
      <c r="AH136" s="52"/>
      <c r="AI136" s="215"/>
      <c r="AJ136" s="215"/>
      <c r="AL136" s="215"/>
      <c r="AM136" s="215"/>
      <c r="AN136" s="32"/>
      <c r="AO136" s="30"/>
    </row>
    <row r="137" spans="1:61" customFormat="1" x14ac:dyDescent="0.2">
      <c r="A137" s="90" t="s">
        <v>604</v>
      </c>
      <c r="B137" s="34"/>
      <c r="C137" s="34"/>
      <c r="D137" s="34"/>
      <c r="E137" s="165"/>
      <c r="F137" s="34"/>
      <c r="G137" s="165"/>
      <c r="J137" s="240"/>
      <c r="O137" s="53"/>
      <c r="P137" s="83"/>
      <c r="Q137" s="52"/>
      <c r="R137" s="83"/>
      <c r="S137" s="52"/>
      <c r="T137" s="83"/>
      <c r="U137" s="243"/>
      <c r="V137" s="35"/>
      <c r="W137" s="204"/>
      <c r="X137" s="215"/>
      <c r="Z137" s="215"/>
      <c r="AA137" s="215"/>
      <c r="AC137" s="204"/>
      <c r="AD137" s="204"/>
      <c r="AE137" s="53"/>
      <c r="AF137" s="215"/>
      <c r="AG137" s="215"/>
      <c r="AH137" s="52"/>
      <c r="AI137" s="215"/>
      <c r="AJ137" s="215"/>
      <c r="AL137" s="215"/>
      <c r="AM137" s="215"/>
      <c r="AN137" s="32"/>
      <c r="AO137" s="30"/>
    </row>
    <row r="138" spans="1:61" customFormat="1" x14ac:dyDescent="0.2">
      <c r="A138" s="170" t="s">
        <v>581</v>
      </c>
      <c r="B138" s="168" t="s">
        <v>582</v>
      </c>
      <c r="C138" s="170">
        <v>439</v>
      </c>
      <c r="D138" s="171" t="s">
        <v>590</v>
      </c>
      <c r="E138" s="5" t="s">
        <v>602</v>
      </c>
      <c r="H138" s="313" t="s">
        <v>595</v>
      </c>
      <c r="J138" s="240"/>
      <c r="K138" s="189">
        <v>-27.9</v>
      </c>
      <c r="L138" s="8"/>
      <c r="M138" s="30">
        <v>-8.5</v>
      </c>
      <c r="O138" s="291">
        <v>19.695</v>
      </c>
      <c r="P138" s="315">
        <v>1.5768481220460013</v>
      </c>
      <c r="Q138" s="292">
        <v>28.699999828844081</v>
      </c>
      <c r="R138" s="315">
        <v>2.336036509592625</v>
      </c>
      <c r="S138" s="52">
        <v>19.399999999999999</v>
      </c>
      <c r="T138" s="315">
        <v>0.46904157598234353</v>
      </c>
      <c r="U138" s="243"/>
      <c r="V138" s="126">
        <v>183.56904965322499</v>
      </c>
      <c r="W138" s="259">
        <v>20.442785531984601</v>
      </c>
      <c r="X138" s="290">
        <v>18.751424813848999</v>
      </c>
      <c r="Y138" s="105">
        <v>0.18763195938229901</v>
      </c>
      <c r="Z138" s="224">
        <v>1.4209066270323501E-2</v>
      </c>
      <c r="AA138" s="224">
        <v>1.43681247518184E-2</v>
      </c>
      <c r="AB138" s="27">
        <v>0.58497004328724</v>
      </c>
      <c r="AC138" s="227">
        <v>1.18446339826085E-2</v>
      </c>
      <c r="AD138" s="212">
        <v>1.34687143737168E-2</v>
      </c>
      <c r="AE138" s="211">
        <v>408.93636401701002</v>
      </c>
      <c r="AF138" s="203">
        <v>26.4238209314627</v>
      </c>
      <c r="AG138" s="296">
        <v>22.642862337704901</v>
      </c>
      <c r="AH138" s="188">
        <v>3.4177550003792501</v>
      </c>
      <c r="AI138" s="227">
        <v>5.69974632417991E-2</v>
      </c>
      <c r="AJ138" s="227">
        <v>5.3981227363156102E-2</v>
      </c>
      <c r="AK138" s="105">
        <v>2.01394655923238E-2</v>
      </c>
      <c r="AL138" s="224">
        <v>6.5488602295847196E-4</v>
      </c>
      <c r="AM138" s="224">
        <v>7.5925317278048197E-4</v>
      </c>
      <c r="AN138" s="32"/>
      <c r="AO138" s="193">
        <v>3.5</v>
      </c>
      <c r="AP138" s="141" t="s">
        <v>186</v>
      </c>
      <c r="AQ138" s="151">
        <v>2</v>
      </c>
      <c r="AR138" s="54"/>
      <c r="AS138" s="141">
        <v>0.2</v>
      </c>
      <c r="AT138" s="54"/>
      <c r="AU138" s="141">
        <v>0.4</v>
      </c>
      <c r="AV138" s="54"/>
      <c r="AW138" s="141">
        <v>40</v>
      </c>
      <c r="AX138" s="54"/>
      <c r="AY138" s="141">
        <v>0.6</v>
      </c>
      <c r="AZ138" s="54"/>
      <c r="BA138" s="141">
        <v>448</v>
      </c>
      <c r="BB138" s="54"/>
      <c r="BC138" s="141">
        <v>4.4000000000000004</v>
      </c>
      <c r="BD138" s="141"/>
      <c r="BE138" s="141">
        <v>30</v>
      </c>
      <c r="BF138" s="141"/>
      <c r="BG138" s="141" t="s">
        <v>183</v>
      </c>
      <c r="BH138" s="141"/>
      <c r="BI138" s="141" t="s">
        <v>185</v>
      </c>
    </row>
    <row r="139" spans="1:61" customFormat="1" x14ac:dyDescent="0.2">
      <c r="A139" s="194" t="s">
        <v>586</v>
      </c>
      <c r="B139" s="111" t="s">
        <v>587</v>
      </c>
      <c r="C139" s="176">
        <v>439</v>
      </c>
      <c r="D139" s="171" t="s">
        <v>590</v>
      </c>
      <c r="E139" s="5" t="s">
        <v>602</v>
      </c>
      <c r="F139" s="171"/>
      <c r="H139" s="314" t="s">
        <v>593</v>
      </c>
      <c r="J139" s="240"/>
      <c r="K139" s="190">
        <v>-29.2</v>
      </c>
      <c r="L139" s="190">
        <v>0.46904157598234353</v>
      </c>
      <c r="M139" s="30">
        <v>-8.5</v>
      </c>
      <c r="O139" s="291">
        <v>23.524999999999999</v>
      </c>
      <c r="P139" s="315">
        <v>4.375</v>
      </c>
      <c r="Q139" s="292">
        <v>20.134999999999998</v>
      </c>
      <c r="R139" s="315">
        <v>2.7506453788156677</v>
      </c>
      <c r="S139" s="52">
        <v>20.7</v>
      </c>
      <c r="T139" s="315">
        <v>0.46904157598234353</v>
      </c>
      <c r="U139" s="243"/>
      <c r="V139" s="126">
        <v>252.67323660193401</v>
      </c>
      <c r="W139" s="259">
        <v>71.361778674682895</v>
      </c>
      <c r="X139" s="290">
        <v>57.807925745190602</v>
      </c>
      <c r="Y139" s="105">
        <v>0.15380217684611799</v>
      </c>
      <c r="Z139" s="224">
        <v>2.5930093401635001E-2</v>
      </c>
      <c r="AA139" s="224">
        <v>2.3738444102001498E-2</v>
      </c>
      <c r="AB139" s="27">
        <v>0.63711471928792995</v>
      </c>
      <c r="AC139" s="227">
        <v>1.28906048773823E-2</v>
      </c>
      <c r="AD139" s="212">
        <v>1.27250867764003E-2</v>
      </c>
      <c r="AE139" s="211">
        <v>548.57154648040103</v>
      </c>
      <c r="AF139" s="203">
        <v>69.067694413464096</v>
      </c>
      <c r="AG139" s="296">
        <v>56.532599311599498</v>
      </c>
      <c r="AH139" s="188">
        <v>3.66470604455656</v>
      </c>
      <c r="AI139" s="227">
        <v>8.5607612076363804E-2</v>
      </c>
      <c r="AJ139" s="227">
        <v>8.54561815316668E-2</v>
      </c>
      <c r="AK139" s="105">
        <v>1.8500840249791001E-2</v>
      </c>
      <c r="AL139" s="224">
        <v>1.60057005575791E-3</v>
      </c>
      <c r="AM139" s="224">
        <v>1.6770872940607101E-3</v>
      </c>
      <c r="AN139" s="32"/>
      <c r="AO139" s="193">
        <v>3.5</v>
      </c>
      <c r="AP139" s="141" t="s">
        <v>186</v>
      </c>
      <c r="AQ139" s="151">
        <v>2</v>
      </c>
      <c r="AR139" s="54"/>
      <c r="AS139" s="141">
        <v>0.2</v>
      </c>
      <c r="AT139" s="54"/>
      <c r="AU139" s="141">
        <v>0.4</v>
      </c>
      <c r="AV139" s="54"/>
      <c r="AW139" s="141">
        <v>40</v>
      </c>
      <c r="AX139" s="54"/>
      <c r="AY139" s="141">
        <v>0.6</v>
      </c>
      <c r="AZ139" s="54"/>
      <c r="BA139" s="141">
        <v>448</v>
      </c>
      <c r="BB139" s="54"/>
      <c r="BC139" s="141">
        <v>4.4000000000000004</v>
      </c>
      <c r="BD139" s="141"/>
      <c r="BE139" s="141">
        <v>30</v>
      </c>
      <c r="BF139" s="141"/>
      <c r="BG139" s="141" t="s">
        <v>183</v>
      </c>
      <c r="BH139" s="141"/>
      <c r="BI139" s="141" t="s">
        <v>185</v>
      </c>
    </row>
    <row r="140" spans="1:61" customFormat="1" x14ac:dyDescent="0.2">
      <c r="A140" s="194"/>
      <c r="B140" s="111"/>
      <c r="C140" s="176"/>
      <c r="D140" s="176"/>
      <c r="E140" s="5"/>
      <c r="F140" s="171"/>
      <c r="G140" s="192"/>
      <c r="J140" s="240"/>
      <c r="K140" s="190"/>
      <c r="L140" s="190"/>
      <c r="M140" s="30"/>
      <c r="O140" s="291"/>
      <c r="P140" s="315"/>
      <c r="Q140" s="292"/>
      <c r="R140" s="315"/>
      <c r="S140" s="52"/>
      <c r="T140" s="315"/>
      <c r="U140" s="243"/>
      <c r="V140" s="35"/>
      <c r="W140" s="204"/>
      <c r="X140" s="215"/>
      <c r="Z140" s="215"/>
      <c r="AA140" s="215"/>
      <c r="AC140" s="204"/>
      <c r="AD140" s="204"/>
      <c r="AE140" s="53"/>
      <c r="AF140" s="215"/>
      <c r="AG140" s="215"/>
      <c r="AH140" s="52"/>
      <c r="AI140" s="215"/>
      <c r="AJ140" s="215"/>
      <c r="AL140" s="215"/>
      <c r="AM140" s="215"/>
      <c r="AN140" s="32"/>
      <c r="AO140" s="30"/>
    </row>
    <row r="141" spans="1:61" customFormat="1" x14ac:dyDescent="0.2">
      <c r="A141" s="5" t="s">
        <v>592</v>
      </c>
      <c r="B141" s="168" t="s">
        <v>587</v>
      </c>
      <c r="C141" s="34">
        <v>439</v>
      </c>
      <c r="D141" s="197" t="s">
        <v>597</v>
      </c>
      <c r="E141" s="5" t="s">
        <v>603</v>
      </c>
      <c r="G141" s="132"/>
      <c r="J141" s="240"/>
      <c r="K141" s="195">
        <v>-21.6</v>
      </c>
      <c r="L141" s="174"/>
      <c r="M141" s="30">
        <v>-8.5</v>
      </c>
      <c r="O141" s="291">
        <v>22.763333333333332</v>
      </c>
      <c r="P141" s="315">
        <v>1.0346658075597803</v>
      </c>
      <c r="Q141" s="292">
        <v>16.059999999999999</v>
      </c>
      <c r="R141" s="315">
        <v>4.664536418552224</v>
      </c>
      <c r="S141" s="52">
        <v>13.100000000000001</v>
      </c>
      <c r="T141" s="315">
        <v>0.21213203435596223</v>
      </c>
      <c r="U141" s="243"/>
      <c r="V141" s="180">
        <v>243.082636908175</v>
      </c>
      <c r="W141" s="259">
        <v>14.998218172168601</v>
      </c>
      <c r="X141" s="259">
        <v>13.892844030809099</v>
      </c>
      <c r="Y141" s="316">
        <v>0.12142720573515001</v>
      </c>
      <c r="Z141" s="206">
        <v>2.41188328884855E-2</v>
      </c>
      <c r="AA141" s="206">
        <v>2.0710073949743599E-2</v>
      </c>
      <c r="AB141" s="91">
        <v>0.33945394890375202</v>
      </c>
      <c r="AC141" s="212">
        <v>5.2119113626130104E-3</v>
      </c>
      <c r="AD141" s="212">
        <v>5.1605253509324801E-3</v>
      </c>
      <c r="AE141" s="211">
        <v>315.47919104715902</v>
      </c>
      <c r="AF141" s="203">
        <v>53.338437897162002</v>
      </c>
      <c r="AG141" s="203">
        <v>42.372638699545703</v>
      </c>
      <c r="AH141" s="91">
        <v>3.1550552269433401</v>
      </c>
      <c r="AI141" s="212">
        <v>0.16333143812961201</v>
      </c>
      <c r="AJ141" s="212">
        <v>0.16492262141126901</v>
      </c>
      <c r="AK141" s="316">
        <v>1.5161727934966999E-2</v>
      </c>
      <c r="AL141" s="206">
        <v>1.3357401804036299E-3</v>
      </c>
      <c r="AM141" s="206">
        <v>1.5341891150567101E-3</v>
      </c>
      <c r="AN141" s="32"/>
      <c r="AO141" s="193">
        <v>3.5</v>
      </c>
      <c r="AP141" s="141" t="s">
        <v>186</v>
      </c>
      <c r="AQ141" s="151">
        <v>2</v>
      </c>
      <c r="AR141" s="54"/>
      <c r="AS141" s="141">
        <v>0.2</v>
      </c>
      <c r="AT141" s="54"/>
      <c r="AU141" s="141">
        <v>0.4</v>
      </c>
      <c r="AV141" s="54"/>
      <c r="AW141" s="141">
        <v>40</v>
      </c>
      <c r="AX141" s="54"/>
      <c r="AY141" s="141">
        <v>0.6</v>
      </c>
      <c r="AZ141" s="54"/>
      <c r="BA141" s="141">
        <v>448</v>
      </c>
      <c r="BB141" s="54"/>
      <c r="BC141" s="141">
        <v>4.4000000000000004</v>
      </c>
      <c r="BD141" s="141"/>
      <c r="BE141" s="141">
        <v>30</v>
      </c>
      <c r="BF141" s="141"/>
      <c r="BG141" s="141" t="s">
        <v>183</v>
      </c>
      <c r="BH141" s="141"/>
      <c r="BI141" s="141" t="s">
        <v>185</v>
      </c>
    </row>
    <row r="142" spans="1:61" customFormat="1" x14ac:dyDescent="0.2">
      <c r="A142" s="5" t="s">
        <v>596</v>
      </c>
      <c r="B142" s="168" t="s">
        <v>587</v>
      </c>
      <c r="C142" s="34">
        <v>439</v>
      </c>
      <c r="D142" s="197" t="s">
        <v>597</v>
      </c>
      <c r="E142" s="5" t="s">
        <v>603</v>
      </c>
      <c r="G142" s="166"/>
      <c r="J142" s="240"/>
      <c r="K142" s="126">
        <v>-21.9</v>
      </c>
      <c r="L142" s="178"/>
      <c r="M142" s="30">
        <v>-8.5</v>
      </c>
      <c r="O142" s="291">
        <v>22.763333333333332</v>
      </c>
      <c r="P142" s="315">
        <v>1.0346658075597803</v>
      </c>
      <c r="Q142" s="292">
        <v>16.059999999999999</v>
      </c>
      <c r="R142" s="315">
        <v>4.664536418552224</v>
      </c>
      <c r="S142" s="52">
        <v>13.399999999999999</v>
      </c>
      <c r="T142" s="315">
        <v>0.21213203435596223</v>
      </c>
      <c r="U142" s="243"/>
      <c r="V142" s="126">
        <v>243.16563164834699</v>
      </c>
      <c r="W142" s="259">
        <v>15.5400614843913</v>
      </c>
      <c r="X142" s="290">
        <v>13.126052194304499</v>
      </c>
      <c r="Y142" s="105">
        <v>0.122516279893259</v>
      </c>
      <c r="Z142" s="224">
        <v>2.4096653344950699E-2</v>
      </c>
      <c r="AA142" s="224">
        <v>2.3309234034436101E-2</v>
      </c>
      <c r="AB142" s="27">
        <v>0.35112365517261601</v>
      </c>
      <c r="AC142" s="227">
        <v>5.8469568695746999E-3</v>
      </c>
      <c r="AD142" s="212">
        <v>5.4334588923078998E-3</v>
      </c>
      <c r="AE142" s="211">
        <v>323.218842160306</v>
      </c>
      <c r="AF142" s="203">
        <v>59.636973885912298</v>
      </c>
      <c r="AG142" s="296">
        <v>43.200075590771</v>
      </c>
      <c r="AH142" s="188">
        <v>3.18143548120932</v>
      </c>
      <c r="AI142" s="227">
        <v>0.17368097830279</v>
      </c>
      <c r="AJ142" s="227">
        <v>0.16174893706281501</v>
      </c>
      <c r="AK142" s="105">
        <v>1.52662337760403E-2</v>
      </c>
      <c r="AL142" s="224">
        <v>1.3650554491264799E-3</v>
      </c>
      <c r="AM142" s="224">
        <v>1.7312278118772899E-3</v>
      </c>
      <c r="AN142" s="32"/>
      <c r="AO142" s="193">
        <v>3.5</v>
      </c>
      <c r="AP142" s="141" t="s">
        <v>186</v>
      </c>
      <c r="AQ142" s="151">
        <v>2</v>
      </c>
      <c r="AR142" s="54"/>
      <c r="AS142" s="141">
        <v>0.2</v>
      </c>
      <c r="AT142" s="54"/>
      <c r="AU142" s="141">
        <v>0.4</v>
      </c>
      <c r="AV142" s="54"/>
      <c r="AW142" s="141">
        <v>40</v>
      </c>
      <c r="AX142" s="54"/>
      <c r="AY142" s="141">
        <v>0.6</v>
      </c>
      <c r="AZ142" s="54"/>
      <c r="BA142" s="141">
        <v>448</v>
      </c>
      <c r="BB142" s="54"/>
      <c r="BC142" s="141">
        <v>4.4000000000000004</v>
      </c>
      <c r="BD142" s="141"/>
      <c r="BE142" s="141">
        <v>30</v>
      </c>
      <c r="BF142" s="141"/>
      <c r="BG142" s="141" t="s">
        <v>183</v>
      </c>
      <c r="BH142" s="141"/>
      <c r="BI142" s="141" t="s">
        <v>185</v>
      </c>
    </row>
    <row r="143" spans="1:61" s="71" customFormat="1" x14ac:dyDescent="0.2">
      <c r="A143" s="451"/>
      <c r="B143" s="452"/>
      <c r="C143" s="305"/>
      <c r="D143" s="305"/>
      <c r="F143" s="305"/>
      <c r="G143" s="453"/>
      <c r="I143" s="67"/>
      <c r="J143" s="251"/>
      <c r="K143" s="107"/>
      <c r="L143" s="107"/>
      <c r="M143" s="320"/>
      <c r="N143" s="320"/>
      <c r="O143" s="60"/>
      <c r="P143" s="81"/>
      <c r="Q143" s="56"/>
      <c r="R143" s="81"/>
      <c r="S143" s="56"/>
      <c r="T143" s="81"/>
      <c r="U143" s="321"/>
      <c r="W143" s="205"/>
      <c r="X143" s="205"/>
      <c r="Z143" s="205"/>
      <c r="AA143" s="205"/>
      <c r="AC143" s="205"/>
      <c r="AD143" s="205"/>
      <c r="AE143" s="60"/>
      <c r="AF143" s="205"/>
      <c r="AG143" s="205"/>
      <c r="AH143" s="56"/>
      <c r="AI143" s="205"/>
      <c r="AJ143" s="205"/>
      <c r="AL143" s="205"/>
      <c r="AM143" s="205"/>
      <c r="AN143" s="322"/>
    </row>
    <row r="147" spans="1:1" x14ac:dyDescent="0.2">
      <c r="A147" s="454" t="s">
        <v>643</v>
      </c>
    </row>
    <row r="148" spans="1:1" x14ac:dyDescent="0.2">
      <c r="A148" s="454" t="s">
        <v>645</v>
      </c>
    </row>
  </sheetData>
  <hyperlinks>
    <hyperlink ref="C129" r:id="rId1" tooltip="Horneophytopsida" display="https://en.wikipedia.org/wiki/Horneophytopsida" xr:uid="{DBA20589-D0A3-2446-B00C-4B355BB175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686A-3EFE-DA45-A152-A90CFBE790D1}">
  <dimension ref="A1:CF56"/>
  <sheetViews>
    <sheetView tabSelected="1" zoomScale="69" zoomScaleNormal="100" workbookViewId="0">
      <pane xSplit="4" ySplit="3" topLeftCell="U4" activePane="bottomRight" state="frozen"/>
      <selection pane="topRight" activeCell="D1" sqref="D1"/>
      <selection pane="bottomLeft" activeCell="A4" sqref="A4"/>
      <selection pane="bottomRight" activeCell="AA6" sqref="AA6"/>
    </sheetView>
  </sheetViews>
  <sheetFormatPr baseColWidth="10" defaultColWidth="9.1640625" defaultRowHeight="16" x14ac:dyDescent="0.2"/>
  <cols>
    <col min="1" max="1" width="11.1640625" style="263" customWidth="1"/>
    <col min="2" max="2" width="30.83203125" style="351" customWidth="1" collapsed="1"/>
    <col min="3" max="3" width="23.6640625" style="263" customWidth="1" collapsed="1"/>
    <col min="4" max="4" width="10.5" style="263" customWidth="1" collapsed="1"/>
    <col min="5" max="5" width="39.1640625" style="263" customWidth="1" collapsed="1"/>
    <col min="6" max="6" width="29.5" style="263" customWidth="1" collapsed="1"/>
    <col min="7" max="8" width="12" style="263" customWidth="1"/>
    <col min="9" max="9" width="9.1640625" style="263" collapsed="1"/>
    <col min="10" max="10" width="10" style="355" customWidth="1" collapsed="1"/>
    <col min="11" max="11" width="12.6640625" style="355" customWidth="1"/>
    <col min="12" max="12" width="8.83203125" style="359" customWidth="1" collapsed="1"/>
    <col min="13" max="13" width="8.83203125" style="359" customWidth="1"/>
    <col min="14" max="14" width="9.1640625" style="360" collapsed="1"/>
    <col min="15" max="15" width="9.1640625" style="360"/>
    <col min="16" max="16" width="9.1640625" style="172" collapsed="1"/>
    <col min="17" max="17" width="9.1640625" style="183" collapsed="1"/>
    <col min="18" max="18" width="9.1640625" style="172"/>
    <col min="19" max="19" width="9.1640625" style="183"/>
    <col min="20" max="20" width="9.1640625" style="172" collapsed="1"/>
    <col min="21" max="21" width="9.1640625" style="183"/>
    <col min="22" max="22" width="11.33203125" style="35" customWidth="1"/>
    <col min="23" max="23" width="16.33203125" style="263" customWidth="1"/>
    <col min="24" max="24" width="9.1640625" style="263" collapsed="1"/>
    <col min="25" max="25" width="9.1640625" style="183"/>
    <col min="26" max="26" width="9.1640625" style="183" collapsed="1"/>
    <col min="27" max="27" width="9.1640625" style="263"/>
    <col min="28" max="29" width="9.1640625" style="183" collapsed="1"/>
    <col min="30" max="30" width="9.1640625" style="263" collapsed="1"/>
    <col min="31" max="31" width="9.1640625" style="183" collapsed="1"/>
    <col min="32" max="32" width="9.1640625" style="183"/>
    <col min="33" max="33" width="9.1640625" style="172" collapsed="1"/>
    <col min="34" max="34" width="9.1640625" style="183"/>
    <col min="35" max="35" width="9.1640625" style="183" collapsed="1"/>
    <col min="36" max="36" width="9.1640625" style="172" collapsed="1"/>
    <col min="37" max="38" width="9.1640625" style="183" collapsed="1"/>
    <col min="39" max="39" width="9.1640625" style="263" collapsed="1"/>
    <col min="40" max="41" width="9.1640625" style="183" collapsed="1"/>
    <col min="42" max="42" width="15.5" style="263" customWidth="1" collapsed="1"/>
    <col min="43" max="43" width="8" style="263" customWidth="1"/>
    <col min="44" max="44" width="4.6640625" style="263" customWidth="1"/>
    <col min="45" max="45" width="6.6640625" style="263" customWidth="1" collapsed="1"/>
    <col min="46" max="46" width="4.6640625" style="263" customWidth="1" collapsed="1"/>
    <col min="47" max="47" width="6.6640625" style="263" customWidth="1" collapsed="1"/>
    <col min="48" max="48" width="4.5" style="263" customWidth="1" collapsed="1"/>
    <col min="49" max="49" width="7.1640625" style="263" customWidth="1" collapsed="1"/>
    <col min="50" max="50" width="3.83203125" style="263" customWidth="1" collapsed="1"/>
    <col min="51" max="51" width="9.1640625" style="263" collapsed="1"/>
    <col min="52" max="52" width="4.1640625" style="263" customWidth="1" collapsed="1"/>
    <col min="53" max="53" width="9.1640625" style="263" collapsed="1"/>
    <col min="54" max="54" width="4" style="263" customWidth="1" collapsed="1"/>
    <col min="55" max="55" width="9.1640625" style="263" collapsed="1"/>
    <col min="56" max="56" width="4.1640625" style="263" customWidth="1" collapsed="1"/>
    <col min="57" max="57" width="9.1640625" style="263" collapsed="1"/>
    <col min="58" max="58" width="3" style="263" customWidth="1" collapsed="1"/>
    <col min="59" max="59" width="9.1640625" style="263" collapsed="1"/>
    <col min="60" max="60" width="4.1640625" style="263" customWidth="1" collapsed="1"/>
    <col min="61" max="61" width="9.1640625" style="263" collapsed="1"/>
    <col min="62" max="62" width="4" style="263" customWidth="1" collapsed="1"/>
    <col min="63" max="63" width="9.1640625" style="263" collapsed="1"/>
    <col min="64" max="64" width="4.83203125" style="263" customWidth="1" collapsed="1"/>
    <col min="65" max="84" width="9.1640625" style="263"/>
    <col min="85" max="16384" width="9.1640625" style="263" collapsed="1"/>
  </cols>
  <sheetData>
    <row r="1" spans="1:66" s="5" customFormat="1" ht="35" x14ac:dyDescent="0.25">
      <c r="A1" s="185" t="s">
        <v>742</v>
      </c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2" t="s">
        <v>571</v>
      </c>
      <c r="H1" s="2" t="s">
        <v>573</v>
      </c>
      <c r="I1" s="3" t="s">
        <v>5</v>
      </c>
      <c r="J1" s="3" t="s">
        <v>6</v>
      </c>
      <c r="K1" s="229" t="s">
        <v>579</v>
      </c>
      <c r="L1" s="4" t="s">
        <v>7</v>
      </c>
      <c r="M1" s="4" t="s">
        <v>575</v>
      </c>
      <c r="N1" s="28" t="s">
        <v>147</v>
      </c>
      <c r="O1" s="4" t="s">
        <v>575</v>
      </c>
      <c r="P1" s="207" t="s">
        <v>155</v>
      </c>
      <c r="Q1" s="300" t="s">
        <v>600</v>
      </c>
      <c r="R1" s="169" t="s">
        <v>154</v>
      </c>
      <c r="S1" s="300" t="s">
        <v>600</v>
      </c>
      <c r="T1" s="28" t="s">
        <v>153</v>
      </c>
      <c r="U1" s="300" t="s">
        <v>600</v>
      </c>
      <c r="W1" s="241" t="s">
        <v>580</v>
      </c>
      <c r="X1" s="34" t="s">
        <v>168</v>
      </c>
      <c r="Y1" s="213" t="s">
        <v>576</v>
      </c>
      <c r="Z1" s="213" t="s">
        <v>577</v>
      </c>
      <c r="AA1" s="5" t="s">
        <v>170</v>
      </c>
      <c r="AB1" s="213" t="s">
        <v>576</v>
      </c>
      <c r="AC1" s="213" t="s">
        <v>577</v>
      </c>
      <c r="AD1" s="5" t="s">
        <v>172</v>
      </c>
      <c r="AE1" s="213" t="s">
        <v>576</v>
      </c>
      <c r="AF1" s="213" t="s">
        <v>577</v>
      </c>
      <c r="AG1" s="207" t="s">
        <v>156</v>
      </c>
      <c r="AH1" s="213" t="s">
        <v>576</v>
      </c>
      <c r="AI1" s="213" t="s">
        <v>577</v>
      </c>
      <c r="AJ1" s="169" t="s">
        <v>157</v>
      </c>
      <c r="AK1" s="213" t="s">
        <v>576</v>
      </c>
      <c r="AL1" s="213" t="s">
        <v>577</v>
      </c>
      <c r="AM1" s="5" t="s">
        <v>158</v>
      </c>
      <c r="AN1" s="213" t="s">
        <v>576</v>
      </c>
      <c r="AO1" s="213" t="s">
        <v>577</v>
      </c>
      <c r="AP1" s="135" t="s">
        <v>578</v>
      </c>
      <c r="AQ1" s="169" t="s">
        <v>163</v>
      </c>
      <c r="AR1" s="169"/>
      <c r="AS1" s="169" t="s">
        <v>164</v>
      </c>
      <c r="AT1" s="169"/>
      <c r="AU1" s="385" t="s">
        <v>626</v>
      </c>
      <c r="AV1" s="169"/>
      <c r="AW1" s="169" t="s">
        <v>627</v>
      </c>
      <c r="AX1" s="169"/>
      <c r="AY1" s="169" t="s">
        <v>167</v>
      </c>
      <c r="AZ1" s="169"/>
      <c r="BA1" s="169" t="s">
        <v>173</v>
      </c>
      <c r="BB1" s="169"/>
      <c r="BC1" s="56" t="s">
        <v>166</v>
      </c>
      <c r="BD1" s="169"/>
      <c r="BE1" s="169" t="s">
        <v>176</v>
      </c>
      <c r="BF1" s="169"/>
      <c r="BG1" s="169" t="s">
        <v>177</v>
      </c>
      <c r="BH1" s="169"/>
      <c r="BI1" s="169" t="s">
        <v>178</v>
      </c>
      <c r="BJ1" s="169"/>
      <c r="BK1" s="169" t="s">
        <v>179</v>
      </c>
    </row>
    <row r="2" spans="1:66" s="67" customFormat="1" ht="20" x14ac:dyDescent="0.25">
      <c r="B2" s="63"/>
      <c r="C2" s="64"/>
      <c r="D2" s="63"/>
      <c r="E2" s="64"/>
      <c r="F2" s="64"/>
      <c r="G2" s="64" t="s">
        <v>572</v>
      </c>
      <c r="H2" s="64" t="s">
        <v>574</v>
      </c>
      <c r="I2" s="65"/>
      <c r="J2" s="65" t="s">
        <v>121</v>
      </c>
      <c r="K2" s="230"/>
      <c r="L2" s="66" t="s">
        <v>122</v>
      </c>
      <c r="M2" s="66"/>
      <c r="N2" s="66" t="s">
        <v>122</v>
      </c>
      <c r="O2" s="66"/>
      <c r="P2" s="301" t="s">
        <v>160</v>
      </c>
      <c r="Q2" s="138" t="s">
        <v>160</v>
      </c>
      <c r="R2" s="69" t="s">
        <v>601</v>
      </c>
      <c r="S2" s="138" t="s">
        <v>159</v>
      </c>
      <c r="T2" s="66" t="s">
        <v>122</v>
      </c>
      <c r="U2" s="138"/>
      <c r="W2" s="242"/>
      <c r="X2" s="67" t="s">
        <v>169</v>
      </c>
      <c r="Y2" s="225"/>
      <c r="Z2" s="225"/>
      <c r="AA2" s="67" t="s">
        <v>171</v>
      </c>
      <c r="AB2" s="225"/>
      <c r="AC2" s="225"/>
      <c r="AE2" s="225"/>
      <c r="AF2" s="225"/>
      <c r="AG2" s="109" t="s">
        <v>161</v>
      </c>
      <c r="AH2" s="221"/>
      <c r="AI2" s="221"/>
      <c r="AJ2" s="218" t="s">
        <v>187</v>
      </c>
      <c r="AK2" s="214"/>
      <c r="AL2" s="214"/>
      <c r="AM2" s="81" t="s">
        <v>165</v>
      </c>
      <c r="AN2" s="225"/>
      <c r="AO2" s="225"/>
      <c r="AP2" s="68"/>
      <c r="AQ2" s="67" t="s">
        <v>187</v>
      </c>
      <c r="AR2" s="380" t="s">
        <v>623</v>
      </c>
      <c r="AS2" s="81" t="s">
        <v>165</v>
      </c>
      <c r="AT2" s="380" t="s">
        <v>623</v>
      </c>
      <c r="AV2" s="380" t="s">
        <v>623</v>
      </c>
      <c r="AX2" s="380" t="s">
        <v>623</v>
      </c>
      <c r="AY2" s="67" t="s">
        <v>161</v>
      </c>
      <c r="AZ2" s="380" t="s">
        <v>623</v>
      </c>
      <c r="BB2" s="380" t="s">
        <v>623</v>
      </c>
      <c r="BC2" s="67" t="s">
        <v>161</v>
      </c>
      <c r="BD2" s="384" t="s">
        <v>623</v>
      </c>
      <c r="BE2" s="67" t="s">
        <v>180</v>
      </c>
      <c r="BF2" s="384" t="s">
        <v>623</v>
      </c>
      <c r="BG2" s="67" t="s">
        <v>181</v>
      </c>
      <c r="BH2" s="384" t="s">
        <v>623</v>
      </c>
      <c r="BI2" s="67" t="s">
        <v>182</v>
      </c>
      <c r="BJ2" s="380" t="s">
        <v>623</v>
      </c>
      <c r="BK2" s="67" t="s">
        <v>184</v>
      </c>
      <c r="BL2" s="380" t="s">
        <v>623</v>
      </c>
      <c r="BM2" s="505" t="s">
        <v>738</v>
      </c>
    </row>
    <row r="3" spans="1:66" customFormat="1" x14ac:dyDescent="0.2">
      <c r="B3" s="5"/>
      <c r="J3" s="7"/>
      <c r="K3" s="231"/>
      <c r="L3" s="8"/>
      <c r="M3" s="8"/>
      <c r="N3" s="30"/>
      <c r="O3" s="30"/>
      <c r="P3" s="163"/>
      <c r="Q3" s="83"/>
      <c r="R3" s="52"/>
      <c r="S3" s="83"/>
      <c r="T3" s="188"/>
      <c r="U3" s="83"/>
      <c r="W3" s="243"/>
      <c r="X3" s="35"/>
      <c r="Y3" s="204"/>
      <c r="Z3" s="215"/>
      <c r="AB3" s="215"/>
      <c r="AC3" s="215"/>
      <c r="AE3" s="215"/>
      <c r="AF3" s="204"/>
      <c r="AG3" s="163"/>
      <c r="AH3" s="204"/>
      <c r="AI3" s="215"/>
      <c r="AJ3" s="52"/>
      <c r="AK3" s="215"/>
      <c r="AL3" s="215"/>
      <c r="AN3" s="215"/>
      <c r="AO3" s="215"/>
      <c r="AP3" s="161"/>
      <c r="AR3" s="381"/>
      <c r="AT3" s="381"/>
      <c r="AV3" s="381"/>
      <c r="AX3" s="381"/>
      <c r="AZ3" s="381"/>
      <c r="BB3" s="381"/>
      <c r="BD3" s="381"/>
      <c r="BE3" s="83"/>
      <c r="BF3" s="381"/>
      <c r="BG3" s="83"/>
      <c r="BH3" s="381"/>
      <c r="BI3" s="83"/>
      <c r="BJ3" s="381"/>
      <c r="BK3" s="83"/>
      <c r="BL3" s="381"/>
    </row>
    <row r="4" spans="1:66" s="141" customFormat="1" ht="17" x14ac:dyDescent="0.2">
      <c r="A4" s="508">
        <v>1</v>
      </c>
      <c r="B4" s="142" t="s">
        <v>606</v>
      </c>
      <c r="C4" s="173" t="s">
        <v>9</v>
      </c>
      <c r="D4" s="141" t="s">
        <v>10</v>
      </c>
      <c r="E4" s="141" t="s">
        <v>11</v>
      </c>
      <c r="F4" s="141" t="s">
        <v>12</v>
      </c>
      <c r="G4" s="142">
        <v>42.2</v>
      </c>
      <c r="H4" s="142">
        <v>-74.2</v>
      </c>
      <c r="I4" s="141" t="s">
        <v>13</v>
      </c>
      <c r="J4" s="389">
        <v>380.46388888888885</v>
      </c>
      <c r="K4" s="235"/>
      <c r="L4" s="509">
        <v>-26.507000000000001</v>
      </c>
      <c r="M4" s="509">
        <v>1</v>
      </c>
      <c r="N4" s="193">
        <v>-8.1109662946887706</v>
      </c>
      <c r="O4" s="193">
        <v>0.5</v>
      </c>
      <c r="P4" s="461">
        <v>17</v>
      </c>
      <c r="Q4" s="193">
        <v>3</v>
      </c>
      <c r="R4" s="349">
        <v>20.8</v>
      </c>
      <c r="S4" s="349">
        <v>2.6</v>
      </c>
      <c r="T4" s="151">
        <f t="shared" ref="T4:T13" si="0">N4-L4</f>
        <v>18.396033705311233</v>
      </c>
      <c r="U4" s="193">
        <f t="shared" ref="U4:U13" si="1">(M4^2+O4^2)^0.5</f>
        <v>1.1180339887498949</v>
      </c>
      <c r="V4" s="141" t="s">
        <v>649</v>
      </c>
      <c r="W4" s="250"/>
      <c r="X4" s="279">
        <v>135.13542813145</v>
      </c>
      <c r="Y4" s="279">
        <v>32.855286207199001</v>
      </c>
      <c r="Z4" s="279">
        <v>-29.2681052706718</v>
      </c>
      <c r="AA4" s="279">
        <v>0.116273475030703</v>
      </c>
      <c r="AB4" s="279">
        <v>1.74781549712354E-2</v>
      </c>
      <c r="AC4" s="279">
        <v>-1.55330591823899E-2</v>
      </c>
      <c r="AD4" s="279">
        <v>0.54697800262206497</v>
      </c>
      <c r="AE4" s="279">
        <v>2.7966578905724699E-2</v>
      </c>
      <c r="AF4" s="279">
        <v>-2.9536726180443201E-2</v>
      </c>
      <c r="AG4" s="512">
        <v>578.76645619086696</v>
      </c>
      <c r="AH4" s="198">
        <v>74.886065722431098</v>
      </c>
      <c r="AI4" s="198">
        <v>-62.841616046377901</v>
      </c>
      <c r="AJ4" s="105">
        <v>3.9477683657655702</v>
      </c>
      <c r="AK4" s="279">
        <v>8.9751757084570297E-2</v>
      </c>
      <c r="AL4" s="279">
        <v>-9.2723158403482206E-2</v>
      </c>
      <c r="AM4" s="105">
        <v>1.5168932953500899E-2</v>
      </c>
      <c r="AN4" s="279">
        <v>1.26611397612422E-3</v>
      </c>
      <c r="AO4" s="279">
        <v>-1.30974548527435E-3</v>
      </c>
      <c r="AP4" s="162"/>
      <c r="AQ4" s="141">
        <v>3.73</v>
      </c>
      <c r="AR4" s="382" t="s">
        <v>186</v>
      </c>
      <c r="AS4" s="151">
        <v>2</v>
      </c>
      <c r="AT4" s="382" t="s">
        <v>622</v>
      </c>
      <c r="AU4" s="141">
        <v>0.2</v>
      </c>
      <c r="AV4" s="382" t="s">
        <v>622</v>
      </c>
      <c r="AW4" s="141">
        <v>0.4</v>
      </c>
      <c r="AX4" s="382" t="s">
        <v>622</v>
      </c>
      <c r="AY4" s="141">
        <v>40</v>
      </c>
      <c r="AZ4" s="382" t="s">
        <v>622</v>
      </c>
      <c r="BA4" s="141">
        <v>0.6</v>
      </c>
      <c r="BB4" s="382" t="s">
        <v>622</v>
      </c>
      <c r="BC4" s="141">
        <v>448</v>
      </c>
      <c r="BD4" s="382" t="s">
        <v>624</v>
      </c>
      <c r="BE4" s="141">
        <v>4.4000000000000004</v>
      </c>
      <c r="BF4" s="382" t="s">
        <v>625</v>
      </c>
      <c r="BG4" s="141">
        <v>30</v>
      </c>
      <c r="BH4" s="382" t="s">
        <v>625</v>
      </c>
      <c r="BI4" s="141" t="s">
        <v>183</v>
      </c>
      <c r="BJ4" s="382" t="s">
        <v>622</v>
      </c>
      <c r="BK4" s="141" t="s">
        <v>185</v>
      </c>
      <c r="BL4" s="382" t="s">
        <v>622</v>
      </c>
      <c r="BM4" s="504" t="s">
        <v>737</v>
      </c>
      <c r="BN4" s="503" t="s">
        <v>736</v>
      </c>
    </row>
    <row r="5" spans="1:66" s="141" customFormat="1" ht="17" x14ac:dyDescent="0.2">
      <c r="A5" s="508">
        <v>2</v>
      </c>
      <c r="B5" s="181" t="s">
        <v>608</v>
      </c>
      <c r="C5" s="182" t="s">
        <v>23</v>
      </c>
      <c r="D5" s="183" t="s">
        <v>20</v>
      </c>
      <c r="E5" s="183" t="s">
        <v>607</v>
      </c>
      <c r="F5" s="183" t="s">
        <v>25</v>
      </c>
      <c r="G5" s="142">
        <v>42.4</v>
      </c>
      <c r="H5" s="142">
        <v>-74.400000000000006</v>
      </c>
      <c r="I5" s="78" t="s">
        <v>18</v>
      </c>
      <c r="J5" s="166">
        <v>387.85384615384612</v>
      </c>
      <c r="K5" s="233"/>
      <c r="L5" s="509">
        <f>'All data'!K12</f>
        <v>-24.913154403191982</v>
      </c>
      <c r="M5" s="509">
        <f>'All data'!L12</f>
        <v>0.5786301464320599</v>
      </c>
      <c r="N5" s="509">
        <f>'All data'!M12</f>
        <v>-5.8967787194530699</v>
      </c>
      <c r="O5" s="509">
        <f>'All data'!N12</f>
        <v>0.5</v>
      </c>
      <c r="P5" s="461">
        <v>17</v>
      </c>
      <c r="Q5" s="193">
        <v>3</v>
      </c>
      <c r="R5" s="349">
        <v>17</v>
      </c>
      <c r="S5" s="349">
        <v>2</v>
      </c>
      <c r="T5" s="151">
        <f t="shared" si="0"/>
        <v>19.016375683738911</v>
      </c>
      <c r="U5" s="193">
        <f t="shared" si="1"/>
        <v>0.76473057109022857</v>
      </c>
      <c r="V5" s="141" t="s">
        <v>649</v>
      </c>
      <c r="W5" s="250"/>
      <c r="X5" s="279">
        <v>138.915984571797</v>
      </c>
      <c r="Y5" s="277">
        <v>35.264774527100002</v>
      </c>
      <c r="Z5" s="277">
        <v>-29.663569889765601</v>
      </c>
      <c r="AA5" s="279">
        <v>9.7548950922060201E-2</v>
      </c>
      <c r="AB5" s="277">
        <v>1.3589546532622499E-2</v>
      </c>
      <c r="AC5" s="277">
        <v>-1.34791205156248E-2</v>
      </c>
      <c r="AD5" s="279">
        <v>0.56946564913142395</v>
      </c>
      <c r="AE5" s="277">
        <v>1.9449012721147699E-2</v>
      </c>
      <c r="AF5" s="277">
        <v>-2.0291088213554399E-2</v>
      </c>
      <c r="AG5" s="512">
        <v>695.49850816210403</v>
      </c>
      <c r="AH5" s="271">
        <v>98.796084752720503</v>
      </c>
      <c r="AI5" s="271">
        <v>-73.154480672834197</v>
      </c>
      <c r="AJ5" s="377">
        <v>4.0801237195582702</v>
      </c>
      <c r="AK5" s="277">
        <v>8.4404346379369805E-2</v>
      </c>
      <c r="AL5" s="277">
        <v>-7.77989809759978E-2</v>
      </c>
      <c r="AM5" s="105">
        <v>1.3625557015545801E-2</v>
      </c>
      <c r="AN5" s="277">
        <v>1.17955256264395E-3</v>
      </c>
      <c r="AO5" s="277">
        <v>-1.31014532140014E-3</v>
      </c>
      <c r="AP5" s="162"/>
      <c r="AQ5" s="141">
        <v>3.73</v>
      </c>
      <c r="AR5" s="382" t="s">
        <v>186</v>
      </c>
      <c r="AS5" s="151">
        <v>2</v>
      </c>
      <c r="AT5" s="382" t="s">
        <v>622</v>
      </c>
      <c r="AU5" s="141">
        <v>0.2</v>
      </c>
      <c r="AV5" s="382" t="s">
        <v>622</v>
      </c>
      <c r="AW5" s="141">
        <v>0.4</v>
      </c>
      <c r="AX5" s="382" t="s">
        <v>622</v>
      </c>
      <c r="AY5" s="141">
        <v>40</v>
      </c>
      <c r="AZ5" s="382" t="s">
        <v>622</v>
      </c>
      <c r="BA5" s="141">
        <v>0.6</v>
      </c>
      <c r="BB5" s="382" t="s">
        <v>622</v>
      </c>
      <c r="BC5" s="141">
        <v>448</v>
      </c>
      <c r="BD5" s="382" t="s">
        <v>624</v>
      </c>
      <c r="BE5" s="141">
        <v>4.4000000000000004</v>
      </c>
      <c r="BF5" s="382" t="s">
        <v>625</v>
      </c>
      <c r="BG5" s="141">
        <v>30</v>
      </c>
      <c r="BH5" s="382" t="s">
        <v>625</v>
      </c>
      <c r="BI5" s="141" t="s">
        <v>183</v>
      </c>
      <c r="BJ5" s="382" t="s">
        <v>622</v>
      </c>
      <c r="BK5" s="141" t="s">
        <v>185</v>
      </c>
      <c r="BL5" s="382" t="s">
        <v>622</v>
      </c>
      <c r="BM5" s="504" t="s">
        <v>737</v>
      </c>
      <c r="BN5" s="503" t="s">
        <v>736</v>
      </c>
    </row>
    <row r="6" spans="1:66" s="141" customFormat="1" ht="17" x14ac:dyDescent="0.2">
      <c r="A6" s="508">
        <v>3</v>
      </c>
      <c r="B6" s="142" t="s">
        <v>606</v>
      </c>
      <c r="C6" s="182" t="s">
        <v>23</v>
      </c>
      <c r="D6" s="78" t="s">
        <v>20</v>
      </c>
      <c r="E6" s="78" t="s">
        <v>29</v>
      </c>
      <c r="F6" s="78" t="s">
        <v>21</v>
      </c>
      <c r="G6" s="415">
        <v>46</v>
      </c>
      <c r="H6" s="176">
        <v>-68.599999999999994</v>
      </c>
      <c r="I6" s="78" t="s">
        <v>30</v>
      </c>
      <c r="J6" s="166">
        <v>387.85384615384612</v>
      </c>
      <c r="K6" s="233"/>
      <c r="L6" s="509">
        <f>'All data'!K15</f>
        <v>-23.322788683835711</v>
      </c>
      <c r="M6" s="509">
        <f>'All data'!L15</f>
        <v>1</v>
      </c>
      <c r="N6" s="509">
        <f>'All data'!M15</f>
        <v>-5.8967787194530699</v>
      </c>
      <c r="O6" s="509">
        <f>'All data'!N15</f>
        <v>0.5</v>
      </c>
      <c r="P6" s="461">
        <v>17</v>
      </c>
      <c r="Q6" s="193">
        <v>3</v>
      </c>
      <c r="R6" s="349">
        <v>17</v>
      </c>
      <c r="S6" s="349">
        <v>2</v>
      </c>
      <c r="T6" s="151">
        <f t="shared" si="0"/>
        <v>17.42600996438264</v>
      </c>
      <c r="U6" s="193">
        <f t="shared" si="1"/>
        <v>1.1180339887498949</v>
      </c>
      <c r="V6" s="141" t="s">
        <v>650</v>
      </c>
      <c r="W6" s="250"/>
      <c r="X6" s="279">
        <v>137.78302557717001</v>
      </c>
      <c r="Y6" s="279">
        <v>32.422859017199897</v>
      </c>
      <c r="Z6" s="279">
        <v>-29.8089724255736</v>
      </c>
      <c r="AA6" s="279">
        <v>9.5945261584131095E-2</v>
      </c>
      <c r="AB6" s="279">
        <v>1.34891144590843E-2</v>
      </c>
      <c r="AC6" s="279">
        <v>-1.2327376204583599E-2</v>
      </c>
      <c r="AD6" s="279">
        <v>0.50917478493992396</v>
      </c>
      <c r="AE6" s="279">
        <v>2.85236207448436E-2</v>
      </c>
      <c r="AF6" s="279">
        <v>-2.9436520819259401E-2</v>
      </c>
      <c r="AG6" s="493">
        <v>608.49913594064196</v>
      </c>
      <c r="AH6" s="198">
        <v>82.524891848007698</v>
      </c>
      <c r="AI6" s="198">
        <v>-65.064370091251305</v>
      </c>
      <c r="AJ6" s="105">
        <v>3.98574032566991</v>
      </c>
      <c r="AK6" s="279">
        <v>9.00487084239074E-2</v>
      </c>
      <c r="AL6" s="279">
        <v>-8.7803666570458905E-2</v>
      </c>
      <c r="AM6" s="105">
        <v>1.3363102986576701E-2</v>
      </c>
      <c r="AN6" s="279">
        <v>1.1467230263211201E-3</v>
      </c>
      <c r="AO6" s="279">
        <v>-1.1818570047703301E-3</v>
      </c>
      <c r="AP6" s="162"/>
      <c r="AQ6" s="141">
        <v>3.73</v>
      </c>
      <c r="AR6" s="382" t="s">
        <v>186</v>
      </c>
      <c r="AS6" s="151">
        <v>2</v>
      </c>
      <c r="AT6" s="382" t="s">
        <v>622</v>
      </c>
      <c r="AU6" s="141">
        <v>0.2</v>
      </c>
      <c r="AV6" s="382" t="s">
        <v>622</v>
      </c>
      <c r="AW6" s="141">
        <v>0.4</v>
      </c>
      <c r="AX6" s="382" t="s">
        <v>622</v>
      </c>
      <c r="AY6" s="141">
        <v>40</v>
      </c>
      <c r="AZ6" s="382" t="s">
        <v>622</v>
      </c>
      <c r="BA6" s="141">
        <v>0.6</v>
      </c>
      <c r="BB6" s="382" t="s">
        <v>622</v>
      </c>
      <c r="BC6" s="141">
        <v>448</v>
      </c>
      <c r="BD6" s="382" t="s">
        <v>624</v>
      </c>
      <c r="BE6" s="141">
        <v>4.4000000000000004</v>
      </c>
      <c r="BF6" s="382" t="s">
        <v>625</v>
      </c>
      <c r="BG6" s="141">
        <v>30</v>
      </c>
      <c r="BH6" s="382" t="s">
        <v>625</v>
      </c>
      <c r="BI6" s="141" t="s">
        <v>183</v>
      </c>
      <c r="BJ6" s="382" t="s">
        <v>622</v>
      </c>
      <c r="BK6" s="141" t="s">
        <v>185</v>
      </c>
      <c r="BL6" s="382" t="s">
        <v>622</v>
      </c>
      <c r="BM6" s="504" t="s">
        <v>737</v>
      </c>
      <c r="BN6" s="503" t="s">
        <v>736</v>
      </c>
    </row>
    <row r="7" spans="1:66" s="141" customFormat="1" ht="17" x14ac:dyDescent="0.2">
      <c r="A7" s="511">
        <v>4</v>
      </c>
      <c r="B7" s="194" t="s">
        <v>609</v>
      </c>
      <c r="C7" s="182" t="s">
        <v>9</v>
      </c>
      <c r="D7" s="78" t="s">
        <v>610</v>
      </c>
      <c r="E7" s="183" t="s">
        <v>32</v>
      </c>
      <c r="F7" s="183" t="s">
        <v>33</v>
      </c>
      <c r="G7" s="416">
        <v>46</v>
      </c>
      <c r="H7" s="416">
        <v>-68.599999999999994</v>
      </c>
      <c r="I7" s="183" t="s">
        <v>34</v>
      </c>
      <c r="J7" s="167">
        <v>394.0526315789474</v>
      </c>
      <c r="K7" s="235"/>
      <c r="L7" s="509">
        <f>'All data'!K21</f>
        <v>-24.067984989117591</v>
      </c>
      <c r="M7" s="509">
        <f>'All data'!L21</f>
        <v>0.96122848503764247</v>
      </c>
      <c r="N7" s="509">
        <f>'All data'!M21</f>
        <v>-7.4726145809619098</v>
      </c>
      <c r="O7" s="509">
        <f>'All data'!N21</f>
        <v>0.5</v>
      </c>
      <c r="P7" s="461">
        <v>17</v>
      </c>
      <c r="Q7" s="193">
        <v>3</v>
      </c>
      <c r="R7" s="464">
        <v>17.2</v>
      </c>
      <c r="S7" s="464">
        <v>4</v>
      </c>
      <c r="T7" s="151">
        <f t="shared" si="0"/>
        <v>16.595370408155681</v>
      </c>
      <c r="U7" s="193">
        <f t="shared" si="1"/>
        <v>1.0834944395093873</v>
      </c>
      <c r="V7" s="183" t="s">
        <v>650</v>
      </c>
      <c r="W7" s="250"/>
      <c r="X7" s="279">
        <v>136.38238302144001</v>
      </c>
      <c r="Y7" s="277">
        <v>34.201207370759398</v>
      </c>
      <c r="Z7" s="277">
        <v>-31.471040331907499</v>
      </c>
      <c r="AA7" s="279">
        <v>9.9325609610676796E-2</v>
      </c>
      <c r="AB7" s="277">
        <v>2.06227727310868E-2</v>
      </c>
      <c r="AC7" s="277">
        <v>-1.7192897143067799E-2</v>
      </c>
      <c r="AD7" s="279">
        <v>0.47593888088122299</v>
      </c>
      <c r="AE7" s="277">
        <v>2.9748502634895702E-2</v>
      </c>
      <c r="AF7" s="277">
        <v>-2.9301639698081E-2</v>
      </c>
      <c r="AG7" s="493">
        <v>553.77953505051198</v>
      </c>
      <c r="AH7" s="271">
        <v>90.842996447638299</v>
      </c>
      <c r="AI7" s="271">
        <v>-83.615914032248398</v>
      </c>
      <c r="AJ7" s="377">
        <v>3.9131021133662101</v>
      </c>
      <c r="AK7" s="277">
        <v>0.11457904688745101</v>
      </c>
      <c r="AL7" s="277">
        <v>-0.13890654789559301</v>
      </c>
      <c r="AM7" s="105">
        <v>1.36079674608137E-2</v>
      </c>
      <c r="AN7" s="277">
        <v>1.63160921898417E-3</v>
      </c>
      <c r="AO7" s="277">
        <v>-1.60678302741143E-3</v>
      </c>
      <c r="AP7" s="162"/>
      <c r="AQ7" s="141">
        <v>3.73</v>
      </c>
      <c r="AR7" s="382" t="s">
        <v>186</v>
      </c>
      <c r="AS7" s="151">
        <v>2</v>
      </c>
      <c r="AT7" s="382" t="s">
        <v>622</v>
      </c>
      <c r="AU7" s="141">
        <v>0.2</v>
      </c>
      <c r="AV7" s="382" t="s">
        <v>622</v>
      </c>
      <c r="AW7" s="141">
        <v>0.4</v>
      </c>
      <c r="AX7" s="382" t="s">
        <v>622</v>
      </c>
      <c r="AY7" s="141">
        <v>40</v>
      </c>
      <c r="AZ7" s="382" t="s">
        <v>622</v>
      </c>
      <c r="BA7" s="141">
        <v>0.6</v>
      </c>
      <c r="BB7" s="382" t="s">
        <v>622</v>
      </c>
      <c r="BC7" s="141">
        <v>448</v>
      </c>
      <c r="BD7" s="382" t="s">
        <v>624</v>
      </c>
      <c r="BE7" s="141">
        <v>4.4000000000000004</v>
      </c>
      <c r="BF7" s="382" t="s">
        <v>625</v>
      </c>
      <c r="BG7" s="141">
        <v>30</v>
      </c>
      <c r="BH7" s="382" t="s">
        <v>625</v>
      </c>
      <c r="BI7" s="141" t="s">
        <v>183</v>
      </c>
      <c r="BJ7" s="382" t="s">
        <v>622</v>
      </c>
      <c r="BK7" s="141" t="s">
        <v>185</v>
      </c>
      <c r="BL7" s="382" t="s">
        <v>622</v>
      </c>
      <c r="BM7" s="504" t="s">
        <v>737</v>
      </c>
      <c r="BN7" s="503" t="s">
        <v>736</v>
      </c>
    </row>
    <row r="8" spans="1:66" s="141" customFormat="1" ht="17" x14ac:dyDescent="0.2">
      <c r="A8" s="508">
        <v>5</v>
      </c>
      <c r="B8" s="176" t="s">
        <v>606</v>
      </c>
      <c r="C8" s="182" t="s">
        <v>41</v>
      </c>
      <c r="D8" s="78" t="s">
        <v>20</v>
      </c>
      <c r="E8" s="78" t="s">
        <v>42</v>
      </c>
      <c r="F8" s="78" t="s">
        <v>43</v>
      </c>
      <c r="G8" s="176">
        <v>50.2</v>
      </c>
      <c r="H8" s="176">
        <v>7.2</v>
      </c>
      <c r="I8" s="78" t="s">
        <v>44</v>
      </c>
      <c r="J8" s="167">
        <v>401.5789473684211</v>
      </c>
      <c r="K8" s="235"/>
      <c r="L8" s="509">
        <f>'All data'!K24</f>
        <v>-25.484208402431364</v>
      </c>
      <c r="M8" s="509">
        <f>'All data'!L24</f>
        <v>1</v>
      </c>
      <c r="N8" s="509">
        <f>'All data'!M24</f>
        <v>-8.2205960530941002</v>
      </c>
      <c r="O8" s="509">
        <f>'All data'!N24</f>
        <v>0.5</v>
      </c>
      <c r="P8" s="461">
        <v>17</v>
      </c>
      <c r="Q8" s="193">
        <v>3</v>
      </c>
      <c r="R8" s="463">
        <v>16.600000000000001</v>
      </c>
      <c r="S8" s="463">
        <v>2</v>
      </c>
      <c r="T8" s="151">
        <f t="shared" si="0"/>
        <v>17.263612349337265</v>
      </c>
      <c r="U8" s="193">
        <f t="shared" si="1"/>
        <v>1.1180339887498949</v>
      </c>
      <c r="V8" s="183" t="s">
        <v>650</v>
      </c>
      <c r="W8" s="250"/>
      <c r="X8" s="279">
        <v>136.60605896118699</v>
      </c>
      <c r="Y8" s="279">
        <v>33.428812160576598</v>
      </c>
      <c r="Z8" s="279">
        <v>-29.6519594002547</v>
      </c>
      <c r="AA8" s="279">
        <v>9.3173002301952898E-2</v>
      </c>
      <c r="AB8" s="279">
        <v>1.3724836821954699E-2</v>
      </c>
      <c r="AC8" s="279">
        <v>-1.22612743455738E-2</v>
      </c>
      <c r="AD8" s="279">
        <v>0.50299211106230901</v>
      </c>
      <c r="AE8" s="279">
        <v>2.82061357924898E-2</v>
      </c>
      <c r="AF8" s="279">
        <v>-2.9493847186938999E-2</v>
      </c>
      <c r="AG8" s="493">
        <v>612.66631682869797</v>
      </c>
      <c r="AH8" s="198">
        <v>89.751562193881</v>
      </c>
      <c r="AI8" s="198">
        <v>-67.891679079438902</v>
      </c>
      <c r="AJ8" s="105">
        <v>3.9908018195309101</v>
      </c>
      <c r="AK8" s="279">
        <v>9.5927476320603097E-2</v>
      </c>
      <c r="AL8" s="279">
        <v>-9.0872594139888893E-2</v>
      </c>
      <c r="AM8" s="105">
        <v>1.31026353084309E-2</v>
      </c>
      <c r="AN8" s="279">
        <v>1.18823346166789E-3</v>
      </c>
      <c r="AO8" s="279">
        <v>-1.19085447057083E-3</v>
      </c>
      <c r="AP8" s="162"/>
      <c r="AQ8" s="141">
        <v>3.73</v>
      </c>
      <c r="AR8" s="382" t="s">
        <v>186</v>
      </c>
      <c r="AS8" s="151">
        <v>2</v>
      </c>
      <c r="AT8" s="382" t="s">
        <v>622</v>
      </c>
      <c r="AU8" s="141">
        <v>0.2</v>
      </c>
      <c r="AV8" s="382" t="s">
        <v>622</v>
      </c>
      <c r="AW8" s="141">
        <v>0.4</v>
      </c>
      <c r="AX8" s="382" t="s">
        <v>622</v>
      </c>
      <c r="AY8" s="141">
        <v>40</v>
      </c>
      <c r="AZ8" s="382" t="s">
        <v>622</v>
      </c>
      <c r="BA8" s="141">
        <v>0.6</v>
      </c>
      <c r="BB8" s="382" t="s">
        <v>622</v>
      </c>
      <c r="BC8" s="141">
        <v>448</v>
      </c>
      <c r="BD8" s="382" t="s">
        <v>624</v>
      </c>
      <c r="BE8" s="141">
        <v>4.4000000000000004</v>
      </c>
      <c r="BF8" s="382" t="s">
        <v>625</v>
      </c>
      <c r="BG8" s="141">
        <v>30</v>
      </c>
      <c r="BH8" s="382" t="s">
        <v>625</v>
      </c>
      <c r="BI8" s="141" t="s">
        <v>183</v>
      </c>
      <c r="BJ8" s="382" t="s">
        <v>622</v>
      </c>
      <c r="BK8" s="141" t="s">
        <v>185</v>
      </c>
      <c r="BL8" s="382" t="s">
        <v>622</v>
      </c>
      <c r="BM8" s="504" t="s">
        <v>737</v>
      </c>
      <c r="BN8" s="503" t="s">
        <v>736</v>
      </c>
    </row>
    <row r="9" spans="1:66" s="141" customFormat="1" ht="17" x14ac:dyDescent="0.2">
      <c r="A9" s="508">
        <v>6</v>
      </c>
      <c r="B9" s="194" t="s">
        <v>616</v>
      </c>
      <c r="C9" s="173" t="s">
        <v>615</v>
      </c>
      <c r="D9" s="78" t="s">
        <v>611</v>
      </c>
      <c r="E9" s="78" t="s">
        <v>646</v>
      </c>
      <c r="F9" s="78" t="s">
        <v>612</v>
      </c>
      <c r="G9" s="176" t="s">
        <v>613</v>
      </c>
      <c r="H9" s="176" t="s">
        <v>614</v>
      </c>
      <c r="I9" s="78" t="s">
        <v>44</v>
      </c>
      <c r="J9" s="389">
        <v>402.33157894736843</v>
      </c>
      <c r="K9" s="235"/>
      <c r="L9" s="509">
        <f>'All data'!K45</f>
        <v>-26.733048898881592</v>
      </c>
      <c r="M9" s="509">
        <f>'All data'!L45</f>
        <v>0.92160241941915677</v>
      </c>
      <c r="N9" s="509">
        <f>'All data'!M45</f>
        <v>-8.2205960530941002</v>
      </c>
      <c r="O9" s="509">
        <f>'All data'!N45</f>
        <v>0.5</v>
      </c>
      <c r="P9" s="461">
        <v>17</v>
      </c>
      <c r="Q9" s="193">
        <v>3</v>
      </c>
      <c r="R9" s="463">
        <v>16.600000000000001</v>
      </c>
      <c r="S9" s="463">
        <v>2</v>
      </c>
      <c r="T9" s="151">
        <f t="shared" si="0"/>
        <v>18.512452845787493</v>
      </c>
      <c r="U9" s="193">
        <f t="shared" si="1"/>
        <v>1.0484994131992842</v>
      </c>
      <c r="V9" s="183" t="s">
        <v>650</v>
      </c>
      <c r="W9" s="250"/>
      <c r="X9" s="279">
        <v>139.13308225579701</v>
      </c>
      <c r="Y9" s="277">
        <v>33.872649985711298</v>
      </c>
      <c r="Z9" s="277">
        <v>-30.5974723090034</v>
      </c>
      <c r="AA9" s="279">
        <v>9.4907969652714197E-2</v>
      </c>
      <c r="AB9" s="277">
        <v>1.3826963653454099E-2</v>
      </c>
      <c r="AC9" s="277">
        <v>-1.32531399835312E-2</v>
      </c>
      <c r="AD9" s="279">
        <v>0.54991002386287502</v>
      </c>
      <c r="AE9" s="277">
        <v>2.65157248357673E-2</v>
      </c>
      <c r="AF9" s="277">
        <v>-2.7423521415261099E-2</v>
      </c>
      <c r="AG9" s="493">
        <v>679.22137706103399</v>
      </c>
      <c r="AH9" s="271">
        <v>104.084413682291</v>
      </c>
      <c r="AI9" s="271">
        <v>-80.004081763619396</v>
      </c>
      <c r="AJ9" s="377">
        <v>4.0641099968435599</v>
      </c>
      <c r="AK9" s="277">
        <v>9.19848818312827E-2</v>
      </c>
      <c r="AL9" s="277">
        <v>-8.9866705944939604E-2</v>
      </c>
      <c r="AM9" s="105">
        <v>1.3345242598710901E-2</v>
      </c>
      <c r="AN9" s="277">
        <v>1.22361485850934E-3</v>
      </c>
      <c r="AO9" s="277">
        <v>-1.3070181729911701E-3</v>
      </c>
      <c r="AP9" s="162"/>
      <c r="AQ9" s="141">
        <v>3.73</v>
      </c>
      <c r="AR9" s="382" t="s">
        <v>186</v>
      </c>
      <c r="AS9" s="151">
        <v>2</v>
      </c>
      <c r="AT9" s="382" t="s">
        <v>622</v>
      </c>
      <c r="AU9" s="141">
        <v>0.2</v>
      </c>
      <c r="AV9" s="382" t="s">
        <v>622</v>
      </c>
      <c r="AW9" s="141">
        <v>0.4</v>
      </c>
      <c r="AX9" s="382" t="s">
        <v>622</v>
      </c>
      <c r="AY9" s="141">
        <v>40</v>
      </c>
      <c r="AZ9" s="382" t="s">
        <v>622</v>
      </c>
      <c r="BA9" s="141">
        <v>0.6</v>
      </c>
      <c r="BB9" s="382" t="s">
        <v>622</v>
      </c>
      <c r="BC9" s="141">
        <v>448</v>
      </c>
      <c r="BD9" s="382" t="s">
        <v>624</v>
      </c>
      <c r="BE9" s="141">
        <v>4.4000000000000004</v>
      </c>
      <c r="BF9" s="382" t="s">
        <v>625</v>
      </c>
      <c r="BG9" s="141">
        <v>30</v>
      </c>
      <c r="BH9" s="382" t="s">
        <v>625</v>
      </c>
      <c r="BI9" s="141" t="s">
        <v>183</v>
      </c>
      <c r="BJ9" s="382" t="s">
        <v>622</v>
      </c>
      <c r="BK9" s="141" t="s">
        <v>185</v>
      </c>
      <c r="BL9" s="382" t="s">
        <v>622</v>
      </c>
      <c r="BM9" s="504" t="s">
        <v>737</v>
      </c>
      <c r="BN9" s="503" t="s">
        <v>736</v>
      </c>
    </row>
    <row r="10" spans="1:66" s="141" customFormat="1" ht="17" x14ac:dyDescent="0.2">
      <c r="A10" s="508">
        <v>7</v>
      </c>
      <c r="B10" s="194" t="s">
        <v>618</v>
      </c>
      <c r="C10" s="173" t="s">
        <v>619</v>
      </c>
      <c r="D10" s="78" t="s">
        <v>617</v>
      </c>
      <c r="E10" s="478" t="s">
        <v>648</v>
      </c>
      <c r="F10" s="414" t="s">
        <v>82</v>
      </c>
      <c r="G10" s="417">
        <v>48.43</v>
      </c>
      <c r="H10" s="417">
        <v>-64.17</v>
      </c>
      <c r="I10" s="141" t="s">
        <v>44</v>
      </c>
      <c r="J10" s="389">
        <v>404.58947368421053</v>
      </c>
      <c r="K10" s="235"/>
      <c r="L10" s="509">
        <v>-25.644729958389409</v>
      </c>
      <c r="M10" s="509">
        <v>0.87008832491740007</v>
      </c>
      <c r="N10" s="193">
        <v>-7.8293704460871396</v>
      </c>
      <c r="O10" s="193">
        <v>0.5</v>
      </c>
      <c r="P10" s="461">
        <v>17</v>
      </c>
      <c r="Q10" s="193">
        <v>3</v>
      </c>
      <c r="R10" s="463">
        <v>16.600000000000001</v>
      </c>
      <c r="S10" s="463">
        <v>2</v>
      </c>
      <c r="T10" s="151">
        <f t="shared" si="0"/>
        <v>17.815359512302269</v>
      </c>
      <c r="U10" s="193">
        <f t="shared" si="1"/>
        <v>1.0035206490937629</v>
      </c>
      <c r="V10" s="183" t="s">
        <v>649</v>
      </c>
      <c r="W10" s="250"/>
      <c r="X10" s="279">
        <v>138.754688226919</v>
      </c>
      <c r="Y10" s="277">
        <v>32.672470905787101</v>
      </c>
      <c r="Z10" s="277">
        <v>-30.404586588146898</v>
      </c>
      <c r="AA10" s="279">
        <v>9.4217160398519698E-2</v>
      </c>
      <c r="AB10" s="277">
        <v>1.3380588453592201E-2</v>
      </c>
      <c r="AC10" s="277">
        <v>-1.2179042784416901E-2</v>
      </c>
      <c r="AD10" s="279">
        <v>0.52304146754930103</v>
      </c>
      <c r="AE10" s="277">
        <v>2.5423573962800799E-2</v>
      </c>
      <c r="AF10" s="277">
        <v>-2.62803370880678E-2</v>
      </c>
      <c r="AG10" s="512">
        <v>637.58946508497399</v>
      </c>
      <c r="AH10" s="271">
        <v>87.572451475285206</v>
      </c>
      <c r="AI10" s="271">
        <v>-68.986845402354504</v>
      </c>
      <c r="AJ10" s="377">
        <v>4.0198465008750697</v>
      </c>
      <c r="AK10" s="277">
        <v>8.7795460695498498E-2</v>
      </c>
      <c r="AL10" s="277">
        <v>-8.5856936762133407E-2</v>
      </c>
      <c r="AM10" s="105">
        <v>1.32353823537735E-2</v>
      </c>
      <c r="AN10" s="277">
        <v>1.1609980394155801E-3</v>
      </c>
      <c r="AO10" s="277">
        <v>-1.2003940004634E-3</v>
      </c>
      <c r="AP10" s="162"/>
      <c r="AQ10" s="141">
        <v>3.73</v>
      </c>
      <c r="AR10" s="382" t="s">
        <v>186</v>
      </c>
      <c r="AS10" s="151">
        <v>2</v>
      </c>
      <c r="AT10" s="382" t="s">
        <v>622</v>
      </c>
      <c r="AU10" s="141">
        <v>0.2</v>
      </c>
      <c r="AV10" s="382" t="s">
        <v>622</v>
      </c>
      <c r="AW10" s="141">
        <v>0.4</v>
      </c>
      <c r="AX10" s="382" t="s">
        <v>622</v>
      </c>
      <c r="AY10" s="141">
        <v>40</v>
      </c>
      <c r="AZ10" s="382" t="s">
        <v>622</v>
      </c>
      <c r="BA10" s="141">
        <v>0.6</v>
      </c>
      <c r="BB10" s="382" t="s">
        <v>622</v>
      </c>
      <c r="BC10" s="141">
        <v>448</v>
      </c>
      <c r="BD10" s="382" t="s">
        <v>624</v>
      </c>
      <c r="BE10" s="141">
        <v>4.4000000000000004</v>
      </c>
      <c r="BF10" s="382" t="s">
        <v>625</v>
      </c>
      <c r="BG10" s="141">
        <v>30</v>
      </c>
      <c r="BH10" s="382" t="s">
        <v>625</v>
      </c>
      <c r="BI10" s="141" t="s">
        <v>183</v>
      </c>
      <c r="BJ10" s="382" t="s">
        <v>622</v>
      </c>
      <c r="BK10" s="141" t="s">
        <v>185</v>
      </c>
      <c r="BL10" s="382" t="s">
        <v>622</v>
      </c>
      <c r="BM10" s="504" t="s">
        <v>737</v>
      </c>
      <c r="BN10" s="503" t="s">
        <v>736</v>
      </c>
    </row>
    <row r="11" spans="1:66" s="141" customFormat="1" ht="17" x14ac:dyDescent="0.2">
      <c r="A11" s="508">
        <v>8</v>
      </c>
      <c r="B11" s="176" t="s">
        <v>606</v>
      </c>
      <c r="C11" s="182" t="s">
        <v>41</v>
      </c>
      <c r="D11" s="78" t="s">
        <v>20</v>
      </c>
      <c r="E11" s="78" t="s">
        <v>118</v>
      </c>
      <c r="F11" s="78" t="s">
        <v>119</v>
      </c>
      <c r="G11" s="176">
        <v>50.47</v>
      </c>
      <c r="H11" s="176">
        <v>7.16</v>
      </c>
      <c r="I11" s="78" t="s">
        <v>120</v>
      </c>
      <c r="J11" s="166">
        <v>408.36190476190478</v>
      </c>
      <c r="K11" s="233"/>
      <c r="L11" s="509">
        <v>-26.027844471920616</v>
      </c>
      <c r="M11" s="509">
        <v>1</v>
      </c>
      <c r="N11" s="193">
        <v>-6.4074958222224003</v>
      </c>
      <c r="O11" s="193">
        <v>0.5</v>
      </c>
      <c r="P11" s="461">
        <v>17</v>
      </c>
      <c r="Q11" s="193">
        <v>3</v>
      </c>
      <c r="R11" s="464">
        <v>18</v>
      </c>
      <c r="S11" s="464">
        <v>4</v>
      </c>
      <c r="T11" s="151">
        <f t="shared" si="0"/>
        <v>19.620348649698215</v>
      </c>
      <c r="U11" s="193">
        <f t="shared" si="1"/>
        <v>1.1180339887498949</v>
      </c>
      <c r="V11" s="183" t="s">
        <v>650</v>
      </c>
      <c r="W11" s="250"/>
      <c r="X11" s="279">
        <v>138.79577479232299</v>
      </c>
      <c r="Y11" s="277">
        <v>34.860188747501198</v>
      </c>
      <c r="Z11" s="277">
        <v>-31.074936729718001</v>
      </c>
      <c r="AA11" s="279">
        <v>0.10320799587198499</v>
      </c>
      <c r="AB11" s="277">
        <v>1.9162847857840899E-2</v>
      </c>
      <c r="AC11" s="277">
        <v>-1.9188360361719101E-2</v>
      </c>
      <c r="AD11" s="279">
        <v>0.592108597360265</v>
      </c>
      <c r="AE11" s="277">
        <v>2.9372329337595399E-2</v>
      </c>
      <c r="AF11" s="277">
        <v>-3.0061641481215901E-2</v>
      </c>
      <c r="AG11" s="493">
        <v>714.52467325715998</v>
      </c>
      <c r="AH11" s="271">
        <v>139.72831653672401</v>
      </c>
      <c r="AI11" s="271">
        <v>-101.774056611323</v>
      </c>
      <c r="AJ11" s="377">
        <v>4.0980102742306697</v>
      </c>
      <c r="AK11" s="277">
        <v>0.109037625971296</v>
      </c>
      <c r="AL11" s="277">
        <v>-0.10710669171444399</v>
      </c>
      <c r="AM11" s="105">
        <v>1.41825924848767E-2</v>
      </c>
      <c r="AN11" s="277">
        <v>1.59343915556107E-3</v>
      </c>
      <c r="AO11" s="277">
        <v>-1.8462587169964201E-3</v>
      </c>
      <c r="AP11" s="162"/>
      <c r="AQ11" s="141">
        <v>3.73</v>
      </c>
      <c r="AR11" s="382" t="s">
        <v>186</v>
      </c>
      <c r="AS11" s="151">
        <v>2</v>
      </c>
      <c r="AT11" s="382" t="s">
        <v>622</v>
      </c>
      <c r="AU11" s="141">
        <v>0.2</v>
      </c>
      <c r="AV11" s="382" t="s">
        <v>622</v>
      </c>
      <c r="AW11" s="141">
        <v>0.4</v>
      </c>
      <c r="AX11" s="382" t="s">
        <v>622</v>
      </c>
      <c r="AY11" s="141">
        <v>40</v>
      </c>
      <c r="AZ11" s="382" t="s">
        <v>622</v>
      </c>
      <c r="BA11" s="141">
        <v>0.6</v>
      </c>
      <c r="BB11" s="382" t="s">
        <v>622</v>
      </c>
      <c r="BC11" s="141">
        <v>448</v>
      </c>
      <c r="BD11" s="382" t="s">
        <v>624</v>
      </c>
      <c r="BE11" s="141">
        <v>4.4000000000000004</v>
      </c>
      <c r="BF11" s="382" t="s">
        <v>625</v>
      </c>
      <c r="BG11" s="141">
        <v>30</v>
      </c>
      <c r="BH11" s="382" t="s">
        <v>625</v>
      </c>
      <c r="BI11" s="141" t="s">
        <v>183</v>
      </c>
      <c r="BJ11" s="382" t="s">
        <v>622</v>
      </c>
      <c r="BK11" s="141" t="s">
        <v>185</v>
      </c>
      <c r="BL11" s="382" t="s">
        <v>622</v>
      </c>
      <c r="BM11" s="504" t="s">
        <v>737</v>
      </c>
      <c r="BN11" s="503" t="s">
        <v>736</v>
      </c>
    </row>
    <row r="12" spans="1:66" s="141" customFormat="1" ht="17" x14ac:dyDescent="0.2">
      <c r="A12" s="508">
        <v>9</v>
      </c>
      <c r="B12" s="142" t="s">
        <v>621</v>
      </c>
      <c r="C12" s="177" t="s">
        <v>620</v>
      </c>
      <c r="D12" s="141" t="s">
        <v>126</v>
      </c>
      <c r="E12" s="141" t="s">
        <v>148</v>
      </c>
      <c r="F12" s="141" t="s">
        <v>150</v>
      </c>
      <c r="G12" s="142">
        <v>-37.119999999999997</v>
      </c>
      <c r="H12" s="142">
        <v>145.43</v>
      </c>
      <c r="I12" s="141" t="s">
        <v>149</v>
      </c>
      <c r="J12" s="166">
        <v>409.1</v>
      </c>
      <c r="K12" s="233"/>
      <c r="L12" s="509">
        <v>-26.74933333333334</v>
      </c>
      <c r="M12" s="509">
        <v>1.2464902578692556</v>
      </c>
      <c r="N12" s="193">
        <v>-6.4</v>
      </c>
      <c r="O12" s="193">
        <v>0.5</v>
      </c>
      <c r="P12" s="461">
        <v>28</v>
      </c>
      <c r="Q12" s="193">
        <v>5</v>
      </c>
      <c r="R12" s="464">
        <v>20</v>
      </c>
      <c r="S12" s="464">
        <v>3</v>
      </c>
      <c r="T12" s="149">
        <f t="shared" si="0"/>
        <v>20.349333333333341</v>
      </c>
      <c r="U12" s="389">
        <f t="shared" si="1"/>
        <v>1.3430331205755737</v>
      </c>
      <c r="V12" s="183" t="s">
        <v>650</v>
      </c>
      <c r="W12" s="250"/>
      <c r="X12" s="279">
        <v>371.14465384716198</v>
      </c>
      <c r="Y12" s="277">
        <v>97.725224745659801</v>
      </c>
      <c r="Z12" s="277">
        <v>-84.590701219372207</v>
      </c>
      <c r="AA12" s="279">
        <v>0.184726705001618</v>
      </c>
      <c r="AB12" s="277">
        <v>3.1322287399702303E-2</v>
      </c>
      <c r="AC12" s="277">
        <v>-2.85330363959822E-2</v>
      </c>
      <c r="AD12" s="279">
        <v>0.62322573796160297</v>
      </c>
      <c r="AE12" s="277">
        <v>3.5706409539589902E-2</v>
      </c>
      <c r="AF12" s="277">
        <v>-3.5542327643290898E-2</v>
      </c>
      <c r="AG12" s="493">
        <v>532.15093095568102</v>
      </c>
      <c r="AH12" s="271">
        <v>77.282480880379893</v>
      </c>
      <c r="AI12" s="271">
        <v>-76.386096906651602</v>
      </c>
      <c r="AJ12" s="377">
        <v>3.8808100623046</v>
      </c>
      <c r="AK12" s="277">
        <v>0.10607036418294399</v>
      </c>
      <c r="AL12" s="277">
        <v>-0.13491040042804101</v>
      </c>
      <c r="AM12" s="105">
        <v>1.9761035897480399E-2</v>
      </c>
      <c r="AN12" s="277">
        <v>1.4112122470608601E-3</v>
      </c>
      <c r="AO12" s="277">
        <v>-1.5791153200785399E-3</v>
      </c>
      <c r="AP12" s="162"/>
      <c r="AQ12" s="141">
        <v>3.73</v>
      </c>
      <c r="AR12" s="382" t="s">
        <v>186</v>
      </c>
      <c r="AS12" s="151">
        <v>2</v>
      </c>
      <c r="AT12" s="382" t="s">
        <v>622</v>
      </c>
      <c r="AU12" s="141">
        <v>0.2</v>
      </c>
      <c r="AV12" s="382" t="s">
        <v>622</v>
      </c>
      <c r="AW12" s="141">
        <v>0.4</v>
      </c>
      <c r="AX12" s="382" t="s">
        <v>622</v>
      </c>
      <c r="AY12" s="141">
        <v>40</v>
      </c>
      <c r="AZ12" s="382" t="s">
        <v>622</v>
      </c>
      <c r="BA12" s="141">
        <v>0.6</v>
      </c>
      <c r="BB12" s="382" t="s">
        <v>622</v>
      </c>
      <c r="BC12" s="141">
        <v>448</v>
      </c>
      <c r="BD12" s="382" t="s">
        <v>624</v>
      </c>
      <c r="BE12" s="141">
        <v>4.4000000000000004</v>
      </c>
      <c r="BF12" s="382" t="s">
        <v>625</v>
      </c>
      <c r="BG12" s="141">
        <v>30</v>
      </c>
      <c r="BH12" s="382" t="s">
        <v>625</v>
      </c>
      <c r="BI12" s="141" t="s">
        <v>183</v>
      </c>
      <c r="BJ12" s="382" t="s">
        <v>622</v>
      </c>
      <c r="BK12" s="141" t="s">
        <v>185</v>
      </c>
      <c r="BL12" s="382" t="s">
        <v>622</v>
      </c>
      <c r="BM12" s="504" t="s">
        <v>737</v>
      </c>
      <c r="BN12" s="503" t="s">
        <v>736</v>
      </c>
    </row>
    <row r="13" spans="1:66" s="81" customFormat="1" ht="17" x14ac:dyDescent="0.2">
      <c r="A13" s="507">
        <v>10</v>
      </c>
      <c r="B13" s="439" t="s">
        <v>606</v>
      </c>
      <c r="C13" s="440" t="s">
        <v>557</v>
      </c>
      <c r="D13" s="441" t="s">
        <v>559</v>
      </c>
      <c r="E13" s="81" t="s">
        <v>561</v>
      </c>
      <c r="F13" s="81" t="s">
        <v>560</v>
      </c>
      <c r="G13" s="138">
        <v>57.19</v>
      </c>
      <c r="H13" s="138">
        <v>-2.5</v>
      </c>
      <c r="I13" s="81" t="s">
        <v>149</v>
      </c>
      <c r="J13" s="138">
        <v>409.1</v>
      </c>
      <c r="K13" s="442"/>
      <c r="L13" s="510">
        <f>'Boyce d13C Rhynie'!C39</f>
        <v>-24.864999999999998</v>
      </c>
      <c r="M13" s="510">
        <f>'Boyce d13C Rhynie'!C40</f>
        <v>0.49574859219837064</v>
      </c>
      <c r="N13" s="311">
        <f>N12</f>
        <v>-6.4</v>
      </c>
      <c r="O13" s="311">
        <v>0.5</v>
      </c>
      <c r="P13" s="462">
        <v>19</v>
      </c>
      <c r="Q13" s="311">
        <v>1</v>
      </c>
      <c r="R13" s="311">
        <v>21.5</v>
      </c>
      <c r="S13" s="311">
        <v>10</v>
      </c>
      <c r="T13" s="80">
        <f t="shared" si="0"/>
        <v>18.464999999999996</v>
      </c>
      <c r="U13" s="311">
        <f t="shared" si="1"/>
        <v>0.70410699944444977</v>
      </c>
      <c r="V13" s="305" t="s">
        <v>649</v>
      </c>
      <c r="W13" s="447"/>
      <c r="X13" s="279">
        <v>170.100344421812</v>
      </c>
      <c r="Y13" s="277">
        <v>11.923654334439799</v>
      </c>
      <c r="Z13" s="277">
        <v>-11.383209231599499</v>
      </c>
      <c r="AA13" s="279">
        <v>0.135070205735809</v>
      </c>
      <c r="AB13" s="277">
        <v>4.6411608421509702E-2</v>
      </c>
      <c r="AC13" s="277">
        <v>-3.6741429124986298E-2</v>
      </c>
      <c r="AD13" s="279">
        <v>0.54922202393498498</v>
      </c>
      <c r="AE13" s="277">
        <v>1.8208795546563E-2</v>
      </c>
      <c r="AF13" s="277">
        <v>-1.82711532683517E-2</v>
      </c>
      <c r="AG13" s="512">
        <v>524.653381796144</v>
      </c>
      <c r="AH13" s="271">
        <v>138.914207733457</v>
      </c>
      <c r="AI13" s="271">
        <v>-101.066122536778</v>
      </c>
      <c r="AJ13" s="377">
        <v>3.8690768188594702</v>
      </c>
      <c r="AK13" s="277">
        <v>0.17897137039368299</v>
      </c>
      <c r="AL13" s="277">
        <v>-0.192259682698561</v>
      </c>
      <c r="AM13" s="105">
        <v>1.6554591139211601E-2</v>
      </c>
      <c r="AN13" s="277">
        <v>2.6002138574310598E-3</v>
      </c>
      <c r="AO13" s="277">
        <v>-2.9013829791349798E-3</v>
      </c>
      <c r="AP13" s="449"/>
      <c r="AQ13" s="141">
        <v>3.73</v>
      </c>
      <c r="AR13" s="450" t="s">
        <v>186</v>
      </c>
      <c r="AS13" s="80">
        <v>2</v>
      </c>
      <c r="AT13" s="450" t="s">
        <v>622</v>
      </c>
      <c r="AU13" s="81">
        <v>0.2</v>
      </c>
      <c r="AV13" s="450" t="s">
        <v>622</v>
      </c>
      <c r="AW13" s="81">
        <v>0.4</v>
      </c>
      <c r="AX13" s="450" t="s">
        <v>622</v>
      </c>
      <c r="AY13" s="81">
        <v>40</v>
      </c>
      <c r="AZ13" s="450" t="s">
        <v>622</v>
      </c>
      <c r="BA13" s="81">
        <v>0.6</v>
      </c>
      <c r="BB13" s="450" t="s">
        <v>622</v>
      </c>
      <c r="BC13" s="81">
        <v>448</v>
      </c>
      <c r="BD13" s="450" t="s">
        <v>624</v>
      </c>
      <c r="BE13" s="81">
        <v>4.4000000000000004</v>
      </c>
      <c r="BF13" s="450" t="s">
        <v>625</v>
      </c>
      <c r="BG13" s="81">
        <v>30</v>
      </c>
      <c r="BH13" s="450" t="s">
        <v>625</v>
      </c>
      <c r="BI13" s="81" t="s">
        <v>183</v>
      </c>
      <c r="BJ13" s="450" t="s">
        <v>622</v>
      </c>
      <c r="BK13" s="81" t="s">
        <v>185</v>
      </c>
      <c r="BL13" s="450" t="s">
        <v>622</v>
      </c>
      <c r="BM13" s="504" t="s">
        <v>737</v>
      </c>
      <c r="BN13" s="503" t="s">
        <v>736</v>
      </c>
    </row>
    <row r="14" spans="1:66" s="35" customFormat="1" x14ac:dyDescent="0.2">
      <c r="B14" s="257"/>
      <c r="C14" s="34"/>
      <c r="J14" s="132"/>
      <c r="K14" s="355"/>
      <c r="L14" s="139"/>
      <c r="M14" s="139"/>
      <c r="N14" s="140"/>
      <c r="O14" s="140"/>
      <c r="P14" s="54"/>
      <c r="Q14" s="141"/>
      <c r="R14" s="54"/>
      <c r="S14" s="141"/>
      <c r="T14" s="54"/>
      <c r="U14" s="141"/>
      <c r="W14" s="172"/>
      <c r="AQ14" s="34"/>
      <c r="AR14" s="34"/>
      <c r="AS14" s="34"/>
      <c r="AT14" s="34"/>
      <c r="AU14" s="34"/>
      <c r="AV14" s="34"/>
      <c r="AW14" s="34"/>
      <c r="AX14" s="383"/>
      <c r="AY14" s="34"/>
      <c r="AZ14" s="34"/>
      <c r="BA14" s="34"/>
      <c r="BB14" s="34"/>
      <c r="BC14" s="141"/>
      <c r="BD14" s="34"/>
      <c r="BE14" s="34"/>
      <c r="BF14" s="34"/>
      <c r="BG14" s="34"/>
      <c r="BH14" s="34"/>
      <c r="BI14" s="34"/>
      <c r="BJ14" s="34"/>
      <c r="BK14" s="34"/>
    </row>
    <row r="15" spans="1:66" s="183" customFormat="1" x14ac:dyDescent="0.2">
      <c r="B15" s="343"/>
      <c r="C15" s="344"/>
      <c r="D15" s="345"/>
      <c r="J15" s="181"/>
      <c r="K15" s="181"/>
      <c r="L15" s="346"/>
      <c r="M15" s="346"/>
      <c r="N15" s="347"/>
      <c r="O15" s="348"/>
      <c r="P15" s="172"/>
      <c r="R15" s="172"/>
      <c r="T15" s="267"/>
      <c r="U15" s="349"/>
      <c r="W15" s="172"/>
      <c r="X15" s="196"/>
      <c r="Y15" s="350"/>
      <c r="Z15" s="350"/>
      <c r="AA15" s="279"/>
      <c r="AB15" s="277"/>
      <c r="AC15" s="277"/>
      <c r="AD15" s="268"/>
      <c r="AE15" s="269"/>
      <c r="AF15" s="269"/>
      <c r="AG15" s="270" t="s">
        <v>739</v>
      </c>
      <c r="AH15" s="271" t="s">
        <v>740</v>
      </c>
      <c r="AI15" s="271" t="s">
        <v>741</v>
      </c>
      <c r="AJ15" s="267"/>
      <c r="AK15" s="269"/>
      <c r="AL15" s="269"/>
      <c r="AM15" s="279"/>
      <c r="AN15" s="277"/>
      <c r="AO15" s="277"/>
      <c r="AQ15" s="277"/>
      <c r="AS15" s="350"/>
      <c r="AT15" s="172"/>
      <c r="AV15" s="172"/>
      <c r="AX15" s="172"/>
      <c r="AZ15" s="172"/>
      <c r="BB15" s="172"/>
      <c r="BD15" s="172"/>
    </row>
    <row r="16" spans="1:66" x14ac:dyDescent="0.2">
      <c r="B16" s="413" t="s">
        <v>643</v>
      </c>
      <c r="C16" s="352"/>
      <c r="D16" s="353"/>
      <c r="E16" s="354"/>
      <c r="L16" s="346"/>
      <c r="M16" s="346"/>
      <c r="N16" s="347"/>
      <c r="O16" s="348"/>
      <c r="T16" s="371"/>
      <c r="U16" s="349"/>
      <c r="V16" s="183"/>
      <c r="W16" s="198"/>
      <c r="X16" s="198"/>
      <c r="Y16" s="198"/>
      <c r="Z16" s="198"/>
      <c r="AA16" s="274"/>
      <c r="AB16" s="274"/>
      <c r="AC16" s="263"/>
      <c r="AE16" s="263"/>
      <c r="AF16" s="263"/>
      <c r="AG16" s="270">
        <f>AVERAGE(AG4:AG13)</f>
        <v>613.73497803278167</v>
      </c>
      <c r="AH16" s="493">
        <f>AVERAGE(AH4:AH13)</f>
        <v>98.438347127281588</v>
      </c>
      <c r="AI16" s="388">
        <f>AVERAGE(AI4:AI13)</f>
        <v>-78.078526314287728</v>
      </c>
      <c r="AJ16" s="263"/>
      <c r="AK16" s="263"/>
      <c r="AL16" s="263"/>
      <c r="AN16" s="263"/>
      <c r="AO16" s="263"/>
      <c r="BE16" s="183"/>
      <c r="BF16" s="183"/>
      <c r="BG16" s="183"/>
      <c r="BH16" s="183"/>
      <c r="BI16" s="183"/>
      <c r="BJ16" s="183"/>
      <c r="BK16" s="183"/>
    </row>
    <row r="17" spans="2:63" s="183" customFormat="1" x14ac:dyDescent="0.2">
      <c r="B17" s="413" t="s">
        <v>651</v>
      </c>
      <c r="C17" s="344"/>
      <c r="D17" s="356"/>
      <c r="J17" s="181"/>
      <c r="K17" s="181"/>
      <c r="L17" s="357"/>
      <c r="M17" s="184"/>
      <c r="N17" s="358"/>
      <c r="O17" s="358"/>
      <c r="P17" s="172"/>
      <c r="R17" s="172"/>
      <c r="T17" s="371"/>
      <c r="U17" s="350"/>
      <c r="W17" s="198"/>
      <c r="X17" s="271"/>
      <c r="Y17" s="271"/>
      <c r="Z17" s="198"/>
      <c r="AA17" s="198"/>
      <c r="AB17" s="198"/>
      <c r="AC17" s="277"/>
      <c r="AD17" s="268"/>
      <c r="AE17" s="269"/>
      <c r="AF17" s="269"/>
      <c r="AG17" s="183" t="s">
        <v>746</v>
      </c>
      <c r="AH17" s="271">
        <f>MIN(AG4:AG13)</f>
        <v>524.653381796144</v>
      </c>
      <c r="AJ17" s="267"/>
      <c r="AK17" s="269"/>
      <c r="AL17" s="269"/>
      <c r="AM17" s="279"/>
      <c r="AN17" s="277"/>
      <c r="AO17" s="277"/>
      <c r="AQ17" s="277"/>
      <c r="AS17" s="350"/>
      <c r="AT17" s="172"/>
      <c r="AV17" s="172"/>
      <c r="AX17" s="172"/>
      <c r="AZ17" s="172"/>
      <c r="BB17" s="172"/>
      <c r="BD17" s="172"/>
    </row>
    <row r="18" spans="2:63" x14ac:dyDescent="0.2">
      <c r="C18" s="352"/>
      <c r="D18" s="353"/>
      <c r="E18" s="354"/>
      <c r="T18" s="267"/>
      <c r="V18"/>
      <c r="Y18" s="263"/>
      <c r="Z18" s="263"/>
      <c r="AB18" s="263"/>
      <c r="AC18" s="263"/>
      <c r="AE18" s="263"/>
      <c r="AF18" s="263"/>
      <c r="AG18" t="s">
        <v>747</v>
      </c>
      <c r="AH18" s="388">
        <f>MAX(AG4:AG13)</f>
        <v>714.52467325715998</v>
      </c>
      <c r="AI18"/>
      <c r="AJ18" s="263"/>
      <c r="AK18" s="263"/>
      <c r="AL18" s="263"/>
      <c r="AN18" s="263"/>
      <c r="AO18" s="263"/>
    </row>
    <row r="19" spans="2:63" s="183" customFormat="1" x14ac:dyDescent="0.2">
      <c r="B19" s="343"/>
      <c r="C19" s="344"/>
      <c r="D19" s="345"/>
      <c r="J19" s="181"/>
      <c r="K19" s="181"/>
      <c r="L19" s="184"/>
      <c r="M19" s="184"/>
      <c r="N19" s="347"/>
      <c r="O19" s="348"/>
      <c r="P19" s="172"/>
      <c r="R19" s="172"/>
      <c r="T19" s="267"/>
      <c r="U19" s="349"/>
      <c r="X19" s="196"/>
      <c r="Y19" s="350"/>
      <c r="Z19" s="350"/>
      <c r="AA19" s="279"/>
      <c r="AB19" s="277"/>
      <c r="AC19" s="277"/>
      <c r="AD19" s="268"/>
      <c r="AE19" s="269"/>
      <c r="AF19" s="269"/>
      <c r="AG19" s="388"/>
      <c r="AH19" s="198"/>
      <c r="AI19" s="198"/>
      <c r="AJ19" s="267"/>
      <c r="AK19" s="269"/>
      <c r="AL19" s="269"/>
      <c r="AM19" s="279"/>
      <c r="AN19" s="277"/>
      <c r="AO19" s="277"/>
      <c r="AQ19" s="277"/>
      <c r="AS19" s="350"/>
      <c r="AT19" s="172"/>
      <c r="AV19" s="172"/>
      <c r="AX19" s="172"/>
      <c r="AZ19" s="172"/>
      <c r="BB19" s="172"/>
      <c r="BD19" s="172"/>
    </row>
    <row r="20" spans="2:63" x14ac:dyDescent="0.2">
      <c r="C20" s="352"/>
      <c r="D20" s="353"/>
      <c r="E20" s="354"/>
      <c r="V20"/>
      <c r="AG20" s="506"/>
      <c r="AH20" s="350">
        <f>AH17/280</f>
        <v>1.8737620778433715</v>
      </c>
      <c r="AI20" s="271"/>
    </row>
    <row r="21" spans="2:63" s="183" customFormat="1" x14ac:dyDescent="0.2">
      <c r="B21" s="343"/>
      <c r="C21" s="344"/>
      <c r="D21" s="345"/>
      <c r="J21" s="181"/>
      <c r="K21" s="181"/>
      <c r="L21" s="357"/>
      <c r="M21" s="184"/>
      <c r="N21" s="358"/>
      <c r="O21" s="358"/>
      <c r="P21" s="172"/>
      <c r="R21" s="172"/>
      <c r="T21" s="267"/>
      <c r="U21" s="269"/>
      <c r="AH21" s="350">
        <f>AH18/280</f>
        <v>2.5518738330612858</v>
      </c>
      <c r="AQ21" s="277"/>
      <c r="AS21" s="350"/>
      <c r="AT21" s="172"/>
      <c r="AV21" s="172"/>
      <c r="AX21" s="172"/>
      <c r="AZ21" s="172"/>
      <c r="BB21" s="172"/>
      <c r="BD21" s="172"/>
    </row>
    <row r="22" spans="2:63" x14ac:dyDescent="0.2">
      <c r="C22" s="352"/>
      <c r="D22" s="353"/>
      <c r="E22" s="354"/>
      <c r="V22"/>
      <c r="BG22" s="361"/>
      <c r="BH22" s="270"/>
    </row>
    <row r="23" spans="2:63" x14ac:dyDescent="0.2">
      <c r="V23"/>
    </row>
    <row r="24" spans="2:63" x14ac:dyDescent="0.2">
      <c r="C24" s="352"/>
      <c r="D24" s="353"/>
      <c r="E24" s="354"/>
      <c r="V24"/>
      <c r="BG24" s="361"/>
      <c r="BH24" s="198"/>
    </row>
    <row r="25" spans="2:63" x14ac:dyDescent="0.2">
      <c r="V25"/>
    </row>
    <row r="26" spans="2:63" x14ac:dyDescent="0.2">
      <c r="B26" s="362"/>
      <c r="C26" s="355"/>
      <c r="D26" s="355"/>
      <c r="E26" s="355"/>
      <c r="F26" s="363"/>
      <c r="G26" s="355"/>
      <c r="H26" s="363"/>
      <c r="J26" s="263"/>
      <c r="K26" s="263"/>
      <c r="L26" s="263"/>
      <c r="M26" s="263"/>
      <c r="N26" s="263"/>
      <c r="O26" s="263"/>
      <c r="V26"/>
    </row>
    <row r="27" spans="2:63" x14ac:dyDescent="0.2">
      <c r="B27" s="364"/>
      <c r="C27" s="365"/>
      <c r="D27" s="176"/>
      <c r="E27" s="366"/>
      <c r="F27" s="355"/>
      <c r="I27" s="367"/>
      <c r="J27" s="263"/>
      <c r="K27" s="263"/>
      <c r="L27" s="368"/>
      <c r="M27" s="369"/>
      <c r="N27" s="370"/>
      <c r="O27" s="263"/>
      <c r="P27" s="371"/>
      <c r="Q27" s="350"/>
      <c r="R27" s="371"/>
      <c r="S27" s="350"/>
      <c r="V27"/>
      <c r="AQ27" s="277"/>
      <c r="AR27" s="183"/>
      <c r="AS27" s="350"/>
      <c r="AT27" s="172"/>
      <c r="AU27" s="183"/>
      <c r="AV27" s="172"/>
      <c r="AW27" s="183"/>
      <c r="AX27" s="172"/>
      <c r="AY27" s="183"/>
      <c r="AZ27" s="172"/>
      <c r="BA27" s="183"/>
      <c r="BB27" s="172"/>
      <c r="BC27" s="183"/>
      <c r="BD27" s="172"/>
      <c r="BE27" s="183"/>
      <c r="BF27" s="183"/>
      <c r="BG27" s="183"/>
      <c r="BH27" s="183"/>
      <c r="BI27" s="183"/>
      <c r="BJ27" s="183"/>
      <c r="BK27" s="183"/>
    </row>
    <row r="28" spans="2:63" x14ac:dyDescent="0.2">
      <c r="B28" s="342"/>
      <c r="C28" s="129"/>
      <c r="D28" s="176"/>
      <c r="E28" s="366"/>
      <c r="F28" s="355"/>
      <c r="G28" s="366"/>
      <c r="I28" s="372"/>
      <c r="J28" s="263"/>
      <c r="K28" s="263"/>
      <c r="L28" s="190"/>
      <c r="M28" s="190"/>
      <c r="N28" s="370"/>
      <c r="O28" s="263"/>
      <c r="P28" s="371"/>
      <c r="Q28" s="350"/>
      <c r="R28" s="371"/>
      <c r="S28" s="350"/>
      <c r="V28"/>
      <c r="AQ28" s="277"/>
      <c r="AR28" s="183"/>
      <c r="AS28" s="350"/>
      <c r="AT28" s="172"/>
      <c r="AU28" s="183"/>
      <c r="AV28" s="172"/>
      <c r="AW28" s="183"/>
      <c r="AX28" s="172"/>
      <c r="AY28" s="183"/>
      <c r="AZ28" s="172"/>
      <c r="BA28" s="183"/>
      <c r="BB28" s="172"/>
      <c r="BC28" s="183"/>
      <c r="BD28" s="172"/>
      <c r="BE28" s="183"/>
      <c r="BF28" s="183"/>
      <c r="BG28" s="183"/>
      <c r="BH28" s="183"/>
      <c r="BI28" s="183"/>
      <c r="BJ28" s="183"/>
      <c r="BK28" s="183"/>
    </row>
    <row r="29" spans="2:63" x14ac:dyDescent="0.2">
      <c r="B29" s="342"/>
      <c r="C29" s="129"/>
      <c r="D29" s="176"/>
      <c r="E29" s="176"/>
      <c r="F29" s="355"/>
      <c r="G29" s="366"/>
      <c r="H29" s="373"/>
      <c r="J29" s="263"/>
      <c r="K29" s="263"/>
      <c r="L29" s="190"/>
      <c r="M29" s="190"/>
      <c r="N29" s="370"/>
      <c r="O29" s="263"/>
      <c r="P29" s="371"/>
      <c r="Q29" s="350"/>
      <c r="R29" s="371"/>
      <c r="S29" s="350"/>
      <c r="V29"/>
    </row>
    <row r="30" spans="2:63" x14ac:dyDescent="0.2">
      <c r="C30" s="365"/>
      <c r="D30" s="355"/>
      <c r="E30" s="374"/>
      <c r="F30" s="355"/>
      <c r="H30" s="375"/>
      <c r="J30" s="263"/>
      <c r="K30" s="263"/>
      <c r="L30" s="376"/>
      <c r="M30" s="369"/>
      <c r="N30" s="370"/>
      <c r="O30" s="263"/>
      <c r="P30" s="371"/>
      <c r="Q30" s="350"/>
      <c r="R30" s="371"/>
      <c r="S30" s="350"/>
      <c r="V30"/>
      <c r="Y30" s="277"/>
      <c r="Z30" s="277"/>
      <c r="AA30" s="377"/>
      <c r="AB30" s="277"/>
      <c r="AC30" s="277"/>
      <c r="AD30" s="377"/>
      <c r="AE30" s="277"/>
      <c r="AF30" s="277"/>
      <c r="AG30" s="270"/>
      <c r="AH30" s="271"/>
      <c r="AI30" s="271"/>
      <c r="AJ30" s="377"/>
      <c r="AK30" s="277"/>
      <c r="AL30" s="277"/>
      <c r="AM30" s="377"/>
      <c r="AN30" s="277"/>
      <c r="AO30" s="277"/>
      <c r="AQ30" s="277"/>
      <c r="AR30" s="183"/>
      <c r="AS30" s="350"/>
      <c r="AT30" s="172"/>
      <c r="AU30" s="183"/>
      <c r="AV30" s="172"/>
      <c r="AW30" s="183"/>
      <c r="AX30" s="172"/>
      <c r="AY30" s="183"/>
      <c r="AZ30" s="172"/>
      <c r="BA30" s="183"/>
      <c r="BB30" s="172"/>
      <c r="BC30" s="183"/>
      <c r="BD30" s="172"/>
      <c r="BE30" s="183"/>
      <c r="BF30" s="183"/>
      <c r="BG30" s="183"/>
      <c r="BH30" s="183"/>
      <c r="BI30" s="183"/>
      <c r="BJ30" s="183"/>
      <c r="BK30" s="183"/>
    </row>
    <row r="31" spans="2:63" x14ac:dyDescent="0.2">
      <c r="C31" s="365"/>
      <c r="D31" s="355"/>
      <c r="E31" s="374"/>
      <c r="F31" s="355"/>
      <c r="H31" s="166"/>
      <c r="J31" s="263"/>
      <c r="K31" s="263"/>
      <c r="L31" s="196"/>
      <c r="M31" s="178"/>
      <c r="N31" s="370"/>
      <c r="O31" s="263"/>
      <c r="P31" s="371"/>
      <c r="Q31" s="350"/>
      <c r="R31" s="371"/>
      <c r="S31" s="350"/>
      <c r="Y31" s="279"/>
      <c r="Z31" s="279"/>
      <c r="AA31" s="279"/>
      <c r="AB31" s="279"/>
      <c r="AC31" s="279"/>
      <c r="AD31" s="279"/>
      <c r="AE31" s="279"/>
      <c r="AF31" s="279"/>
      <c r="AG31" s="198"/>
      <c r="AH31" s="198"/>
      <c r="AI31" s="198"/>
      <c r="AJ31" s="279"/>
      <c r="AK31" s="279"/>
      <c r="AL31" s="279"/>
      <c r="AM31" s="279"/>
      <c r="AN31" s="279"/>
      <c r="AO31" s="279"/>
      <c r="AQ31" s="277"/>
      <c r="AR31" s="183"/>
      <c r="AS31" s="350"/>
      <c r="AT31" s="172"/>
      <c r="AU31" s="183"/>
      <c r="AV31" s="172"/>
      <c r="AW31" s="183"/>
      <c r="AX31" s="172"/>
      <c r="AY31" s="183"/>
      <c r="AZ31" s="172"/>
      <c r="BA31" s="183"/>
      <c r="BB31" s="172"/>
      <c r="BC31" s="183"/>
      <c r="BD31" s="172"/>
      <c r="BE31" s="183"/>
      <c r="BF31" s="183"/>
      <c r="BG31" s="183"/>
      <c r="BH31" s="183"/>
      <c r="BI31" s="183"/>
      <c r="BJ31" s="183"/>
      <c r="BK31" s="183"/>
    </row>
    <row r="32" spans="2:63" x14ac:dyDescent="0.2">
      <c r="B32" s="343"/>
      <c r="C32" s="182"/>
      <c r="D32" s="183"/>
      <c r="E32" s="183"/>
      <c r="G32" s="183"/>
      <c r="H32" s="167"/>
      <c r="Y32" s="277"/>
      <c r="Z32" s="277"/>
      <c r="AA32" s="279"/>
      <c r="AB32" s="277"/>
      <c r="AC32" s="277"/>
      <c r="AD32" s="279"/>
      <c r="AE32" s="277"/>
      <c r="AF32" s="277"/>
      <c r="AG32" s="270"/>
      <c r="AH32" s="271"/>
      <c r="AI32" s="271"/>
      <c r="AJ32" s="377"/>
      <c r="AK32" s="277"/>
      <c r="AL32" s="277"/>
      <c r="AM32" s="279"/>
      <c r="AN32" s="277"/>
      <c r="AO32" s="277"/>
    </row>
    <row r="33" spans="25:41" x14ac:dyDescent="0.2">
      <c r="Y33" s="277"/>
      <c r="Z33" s="277"/>
      <c r="AA33" s="279"/>
      <c r="AB33" s="277"/>
      <c r="AC33" s="277"/>
      <c r="AD33" s="279"/>
      <c r="AE33" s="277"/>
      <c r="AF33" s="277"/>
      <c r="AG33" s="270"/>
      <c r="AH33" s="271"/>
      <c r="AI33" s="271"/>
      <c r="AJ33" s="377"/>
      <c r="AK33" s="277"/>
      <c r="AL33" s="277"/>
      <c r="AM33" s="279"/>
      <c r="AN33" s="277"/>
      <c r="AO33" s="277"/>
    </row>
    <row r="34" spans="25:41" x14ac:dyDescent="0.2">
      <c r="Y34" s="277"/>
      <c r="Z34" s="277"/>
      <c r="AA34" s="279"/>
      <c r="AB34" s="277"/>
      <c r="AC34" s="277"/>
      <c r="AD34" s="279"/>
      <c r="AE34" s="277"/>
      <c r="AF34" s="277"/>
      <c r="AG34" s="270"/>
      <c r="AH34" s="271"/>
      <c r="AI34" s="271"/>
      <c r="AJ34" s="377"/>
      <c r="AK34" s="277"/>
      <c r="AL34" s="277"/>
      <c r="AM34" s="279"/>
      <c r="AN34" s="277"/>
      <c r="AO34" s="277"/>
    </row>
    <row r="35" spans="25:41" x14ac:dyDescent="0.2">
      <c r="Y35" s="277"/>
      <c r="Z35" s="277"/>
      <c r="AA35" s="279"/>
      <c r="AB35" s="277"/>
      <c r="AC35" s="277"/>
      <c r="AD35" s="279"/>
      <c r="AE35" s="277"/>
      <c r="AF35" s="277"/>
      <c r="AG35" s="270"/>
      <c r="AH35" s="271"/>
      <c r="AI35" s="271"/>
      <c r="AJ35" s="377"/>
      <c r="AK35" s="277"/>
      <c r="AL35" s="277"/>
      <c r="AM35" s="279"/>
      <c r="AN35" s="277"/>
      <c r="AO35" s="277"/>
    </row>
    <row r="36" spans="25:41" x14ac:dyDescent="0.2">
      <c r="Y36" s="277"/>
      <c r="Z36" s="277"/>
      <c r="AA36" s="279"/>
      <c r="AB36" s="277"/>
      <c r="AC36" s="277"/>
      <c r="AD36" s="279"/>
      <c r="AE36" s="277"/>
      <c r="AF36" s="277"/>
      <c r="AG36" s="270"/>
      <c r="AH36" s="271"/>
      <c r="AI36" s="271"/>
      <c r="AJ36" s="377"/>
      <c r="AK36" s="277"/>
      <c r="AL36" s="277"/>
      <c r="AM36" s="279"/>
      <c r="AN36" s="277"/>
      <c r="AO36" s="277"/>
    </row>
    <row r="37" spans="25:41" x14ac:dyDescent="0.2">
      <c r="Y37" s="277"/>
      <c r="Z37" s="277"/>
      <c r="AA37" s="377"/>
      <c r="AB37" s="277"/>
      <c r="AC37" s="277"/>
      <c r="AD37" s="377"/>
      <c r="AE37" s="277"/>
      <c r="AF37" s="277"/>
      <c r="AG37" s="270"/>
      <c r="AH37" s="271"/>
      <c r="AI37" s="271"/>
      <c r="AJ37" s="377"/>
      <c r="AK37" s="277"/>
      <c r="AL37" s="277"/>
      <c r="AM37" s="377"/>
      <c r="AN37" s="277"/>
      <c r="AO37" s="277"/>
    </row>
    <row r="38" spans="25:41" x14ac:dyDescent="0.2">
      <c r="Y38" s="277"/>
      <c r="Z38" s="277"/>
      <c r="AA38" s="279"/>
      <c r="AB38" s="277"/>
      <c r="AC38" s="277"/>
      <c r="AD38" s="279"/>
      <c r="AE38" s="277"/>
      <c r="AF38" s="277"/>
      <c r="AG38" s="270"/>
      <c r="AH38" s="271"/>
      <c r="AI38" s="271"/>
      <c r="AJ38" s="377"/>
      <c r="AK38" s="277"/>
      <c r="AL38" s="277"/>
      <c r="AM38" s="279"/>
      <c r="AN38" s="277"/>
      <c r="AO38" s="277"/>
    </row>
    <row r="39" spans="25:41" x14ac:dyDescent="0.2">
      <c r="Y39" s="277"/>
      <c r="Z39" s="277"/>
      <c r="AA39" s="279"/>
      <c r="AB39" s="277"/>
      <c r="AC39" s="277"/>
      <c r="AD39" s="279"/>
      <c r="AE39" s="277"/>
      <c r="AF39" s="277"/>
      <c r="AG39" s="270"/>
      <c r="AH39" s="271"/>
      <c r="AI39" s="271"/>
      <c r="AJ39" s="377"/>
      <c r="AK39" s="277"/>
      <c r="AL39" s="277"/>
      <c r="AM39" s="279"/>
      <c r="AN39" s="277"/>
      <c r="AO39" s="277"/>
    </row>
    <row r="40" spans="25:41" x14ac:dyDescent="0.2">
      <c r="Y40" s="277"/>
      <c r="Z40" s="277"/>
      <c r="AA40" s="279"/>
      <c r="AB40" s="277"/>
      <c r="AC40" s="277"/>
      <c r="AD40" s="279"/>
      <c r="AE40" s="277"/>
      <c r="AF40" s="277"/>
      <c r="AG40" s="270"/>
      <c r="AH40" s="271"/>
      <c r="AI40" s="271"/>
      <c r="AJ40" s="377"/>
      <c r="AK40" s="277"/>
      <c r="AL40" s="277"/>
      <c r="AM40" s="279"/>
      <c r="AN40" s="277"/>
      <c r="AO40" s="277"/>
    </row>
    <row r="41" spans="25:41" x14ac:dyDescent="0.2">
      <c r="AG41" s="270"/>
    </row>
    <row r="42" spans="25:41" x14ac:dyDescent="0.2">
      <c r="AG42" s="270"/>
    </row>
    <row r="43" spans="25:41" x14ac:dyDescent="0.2">
      <c r="AG43" s="270"/>
    </row>
    <row r="44" spans="25:41" x14ac:dyDescent="0.2">
      <c r="AG44" s="270"/>
    </row>
    <row r="45" spans="25:41" x14ac:dyDescent="0.2">
      <c r="AG45" s="270"/>
    </row>
    <row r="46" spans="25:41" x14ac:dyDescent="0.2">
      <c r="AG46" s="270"/>
    </row>
    <row r="47" spans="25:41" x14ac:dyDescent="0.2">
      <c r="AG47" s="270"/>
    </row>
    <row r="48" spans="25:41" x14ac:dyDescent="0.2">
      <c r="AG48" s="270"/>
    </row>
    <row r="49" spans="25:33" x14ac:dyDescent="0.2">
      <c r="AG49" s="270"/>
    </row>
    <row r="51" spans="25:33" x14ac:dyDescent="0.2">
      <c r="Y51" s="271"/>
    </row>
    <row r="55" spans="25:33" x14ac:dyDescent="0.2">
      <c r="Y55" s="271"/>
    </row>
    <row r="56" spans="25:33" x14ac:dyDescent="0.2">
      <c r="Y56" s="271"/>
    </row>
  </sheetData>
  <autoFilter ref="B1:BU1" xr:uid="{C5D67574-010C-AF4E-BAA5-781DBF363477}">
    <sortState xmlns:xlrd2="http://schemas.microsoft.com/office/spreadsheetml/2017/richdata2" ref="B2:BU6">
      <sortCondition ref="C1:C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448D-F527-2649-A7F0-901D9784A016}">
  <dimension ref="A1:BJ154"/>
  <sheetViews>
    <sheetView workbookViewId="0">
      <selection activeCell="Z19" sqref="Z19:AE22"/>
    </sheetView>
  </sheetViews>
  <sheetFormatPr baseColWidth="10" defaultRowHeight="16" x14ac:dyDescent="0.2"/>
  <cols>
    <col min="1" max="1" width="14.6640625" style="40" customWidth="1"/>
    <col min="2" max="2" width="17.5" style="40" customWidth="1"/>
    <col min="3" max="3" width="9.1640625" style="40" customWidth="1"/>
    <col min="4" max="4" width="13.33203125" style="40" customWidth="1"/>
    <col min="5" max="5" width="10.83203125" style="40"/>
    <col min="6" max="6" width="37.1640625" style="40" customWidth="1"/>
    <col min="7" max="7" width="21.6640625" style="40" customWidth="1"/>
    <col min="8" max="8" width="10.83203125" style="280"/>
    <col min="9" max="14" width="10.83203125" style="40"/>
    <col min="15" max="15" width="6" style="40" customWidth="1"/>
    <col min="16" max="16" width="10.83203125" style="40"/>
    <col min="17" max="17" width="10.83203125" style="263"/>
    <col min="18" max="18" width="6" style="263" customWidth="1"/>
    <col min="19" max="20" width="10.83203125" style="263"/>
    <col min="21" max="21" width="6" style="263" customWidth="1"/>
    <col min="22" max="22" width="10.83203125" style="263"/>
    <col min="23" max="23" width="9.1640625" style="263" collapsed="1"/>
    <col min="24" max="24" width="9.1640625" style="183"/>
    <col min="25" max="25" width="9.1640625" style="183" collapsed="1"/>
    <col min="26" max="26" width="9.1640625" style="263"/>
    <col min="27" max="28" width="9.1640625" style="183" collapsed="1"/>
    <col min="29" max="29" width="9.1640625" style="263" collapsed="1"/>
    <col min="30" max="30" width="9.1640625" style="183" collapsed="1"/>
    <col min="31" max="31" width="9.1640625" style="183"/>
    <col min="32" max="32" width="9.1640625" style="172" collapsed="1"/>
    <col min="33" max="33" width="9.1640625" style="183"/>
    <col min="34" max="34" width="9.1640625" style="183" collapsed="1"/>
    <col min="35" max="35" width="9.1640625" style="172" collapsed="1"/>
    <col min="36" max="37" width="9.1640625" style="183" collapsed="1"/>
    <col min="38" max="38" width="10.5" style="263" customWidth="1" collapsed="1"/>
    <col min="39" max="40" width="9.1640625" style="183" collapsed="1"/>
    <col min="41" max="41" width="12.5" style="263" customWidth="1"/>
    <col min="42" max="42" width="14.1640625" style="263" customWidth="1"/>
    <col min="43" max="43" width="4.33203125" style="263" customWidth="1"/>
    <col min="44" max="16384" width="10.83203125" style="263"/>
  </cols>
  <sheetData>
    <row r="1" spans="1:62" s="5" customFormat="1" ht="49" x14ac:dyDescent="0.25">
      <c r="A1" s="1" t="s">
        <v>0</v>
      </c>
      <c r="B1" s="2" t="s">
        <v>1</v>
      </c>
      <c r="C1" s="186" t="s">
        <v>584</v>
      </c>
      <c r="D1" s="185" t="s">
        <v>589</v>
      </c>
      <c r="E1" s="3" t="s">
        <v>585</v>
      </c>
      <c r="F1" s="2" t="s">
        <v>3</v>
      </c>
      <c r="G1" s="3" t="s">
        <v>594</v>
      </c>
      <c r="H1" s="229" t="s">
        <v>579</v>
      </c>
      <c r="I1" s="4" t="s">
        <v>7</v>
      </c>
      <c r="J1" s="4" t="s">
        <v>575</v>
      </c>
      <c r="K1" s="28" t="s">
        <v>147</v>
      </c>
      <c r="L1" s="4" t="s">
        <v>575</v>
      </c>
      <c r="M1" s="28" t="s">
        <v>153</v>
      </c>
      <c r="N1" s="4" t="s">
        <v>575</v>
      </c>
      <c r="O1" s="24" t="s">
        <v>591</v>
      </c>
      <c r="P1" s="5" t="s">
        <v>154</v>
      </c>
      <c r="Q1" s="4" t="s">
        <v>575</v>
      </c>
      <c r="R1" s="24" t="s">
        <v>591</v>
      </c>
      <c r="S1" s="5" t="s">
        <v>155</v>
      </c>
      <c r="T1" s="4" t="s">
        <v>575</v>
      </c>
      <c r="U1" s="24" t="s">
        <v>591</v>
      </c>
      <c r="V1" s="252" t="s">
        <v>580</v>
      </c>
      <c r="W1" s="142" t="s">
        <v>168</v>
      </c>
      <c r="X1" s="213" t="s">
        <v>653</v>
      </c>
      <c r="Y1" s="213" t="s">
        <v>655</v>
      </c>
      <c r="Z1" s="191" t="s">
        <v>170</v>
      </c>
      <c r="AA1" s="213" t="s">
        <v>653</v>
      </c>
      <c r="AB1" s="213" t="s">
        <v>655</v>
      </c>
      <c r="AC1" s="191" t="s">
        <v>172</v>
      </c>
      <c r="AD1" s="213" t="s">
        <v>653</v>
      </c>
      <c r="AE1" s="213" t="s">
        <v>655</v>
      </c>
      <c r="AF1" s="465" t="s">
        <v>156</v>
      </c>
      <c r="AG1" s="213" t="s">
        <v>653</v>
      </c>
      <c r="AH1" s="213" t="s">
        <v>655</v>
      </c>
      <c r="AI1" s="191" t="s">
        <v>157</v>
      </c>
      <c r="AJ1" s="213" t="s">
        <v>653</v>
      </c>
      <c r="AK1" s="213" t="s">
        <v>655</v>
      </c>
      <c r="AL1" s="191" t="s">
        <v>158</v>
      </c>
      <c r="AM1" s="213" t="s">
        <v>653</v>
      </c>
      <c r="AN1" s="213" t="s">
        <v>655</v>
      </c>
      <c r="AO1" s="135" t="s">
        <v>578</v>
      </c>
      <c r="AP1" s="5" t="s">
        <v>163</v>
      </c>
      <c r="AR1" s="5" t="s">
        <v>164</v>
      </c>
      <c r="AT1" s="5" t="s">
        <v>174</v>
      </c>
      <c r="AV1" s="5" t="s">
        <v>175</v>
      </c>
      <c r="AX1" s="5" t="s">
        <v>167</v>
      </c>
      <c r="AZ1" s="5" t="s">
        <v>173</v>
      </c>
      <c r="BB1" s="141" t="s">
        <v>166</v>
      </c>
      <c r="BD1" s="5" t="s">
        <v>176</v>
      </c>
      <c r="BF1" s="5" t="s">
        <v>177</v>
      </c>
      <c r="BH1" s="5" t="s">
        <v>178</v>
      </c>
      <c r="BJ1" s="5" t="s">
        <v>179</v>
      </c>
    </row>
    <row r="2" spans="1:62" s="67" customFormat="1" ht="19" x14ac:dyDescent="0.2">
      <c r="C2" s="67" t="s">
        <v>583</v>
      </c>
      <c r="D2" s="67" t="s">
        <v>588</v>
      </c>
      <c r="E2" s="65" t="s">
        <v>181</v>
      </c>
      <c r="G2" s="65" t="s">
        <v>121</v>
      </c>
      <c r="H2" s="230"/>
      <c r="I2" s="66" t="s">
        <v>122</v>
      </c>
      <c r="J2" s="66"/>
      <c r="K2" s="66" t="s">
        <v>122</v>
      </c>
      <c r="L2" s="66"/>
      <c r="M2" s="66" t="s">
        <v>122</v>
      </c>
      <c r="P2" s="67" t="s">
        <v>159</v>
      </c>
      <c r="Q2" s="67" t="s">
        <v>159</v>
      </c>
      <c r="S2" s="67" t="s">
        <v>160</v>
      </c>
      <c r="T2" s="67" t="s">
        <v>160</v>
      </c>
      <c r="V2" s="253"/>
      <c r="W2" s="138" t="s">
        <v>169</v>
      </c>
      <c r="X2" s="225" t="s">
        <v>654</v>
      </c>
      <c r="Y2" s="225" t="s">
        <v>656</v>
      </c>
      <c r="Z2" s="138" t="s">
        <v>171</v>
      </c>
      <c r="AA2" s="225" t="s">
        <v>654</v>
      </c>
      <c r="AB2" s="225" t="s">
        <v>656</v>
      </c>
      <c r="AC2" s="138"/>
      <c r="AD2" s="225" t="s">
        <v>654</v>
      </c>
      <c r="AE2" s="225" t="s">
        <v>656</v>
      </c>
      <c r="AF2" s="466" t="s">
        <v>161</v>
      </c>
      <c r="AG2" s="225" t="s">
        <v>654</v>
      </c>
      <c r="AH2" s="225" t="s">
        <v>656</v>
      </c>
      <c r="AI2" s="467" t="s">
        <v>187</v>
      </c>
      <c r="AJ2" s="225" t="s">
        <v>654</v>
      </c>
      <c r="AK2" s="225" t="s">
        <v>656</v>
      </c>
      <c r="AL2" s="81" t="s">
        <v>165</v>
      </c>
      <c r="AM2" s="225" t="s">
        <v>654</v>
      </c>
      <c r="AN2" s="225" t="s">
        <v>656</v>
      </c>
      <c r="AO2" s="68"/>
      <c r="AP2" s="67" t="s">
        <v>187</v>
      </c>
      <c r="AR2" s="81" t="s">
        <v>165</v>
      </c>
      <c r="AX2" s="67" t="s">
        <v>161</v>
      </c>
      <c r="BB2" s="67" t="s">
        <v>161</v>
      </c>
      <c r="BD2" s="67" t="s">
        <v>180</v>
      </c>
      <c r="BF2" s="67" t="s">
        <v>181</v>
      </c>
      <c r="BH2" s="67" t="s">
        <v>182</v>
      </c>
      <c r="BJ2" s="67" t="s">
        <v>184</v>
      </c>
    </row>
    <row r="3" spans="1:62" s="34" customFormat="1" x14ac:dyDescent="0.2">
      <c r="A3" s="90" t="s">
        <v>599</v>
      </c>
      <c r="E3" s="165"/>
      <c r="G3" s="165"/>
      <c r="H3" s="229"/>
      <c r="I3" s="281"/>
      <c r="J3" s="281"/>
      <c r="K3" s="281"/>
      <c r="L3" s="281"/>
      <c r="M3" s="281"/>
      <c r="V3" s="282"/>
      <c r="W3" s="142"/>
      <c r="X3" s="213"/>
      <c r="Y3" s="213"/>
      <c r="Z3" s="142"/>
      <c r="AA3" s="213"/>
      <c r="AB3" s="213"/>
      <c r="AC3" s="142"/>
      <c r="AD3" s="213"/>
      <c r="AE3" s="213"/>
      <c r="AF3" s="468"/>
      <c r="AG3" s="258"/>
      <c r="AH3" s="258"/>
      <c r="AI3" s="469"/>
      <c r="AJ3" s="258"/>
      <c r="AK3" s="258"/>
      <c r="AL3" s="141"/>
      <c r="AM3" s="213"/>
      <c r="AN3" s="213"/>
      <c r="AO3" s="31"/>
      <c r="AP3" s="175"/>
      <c r="AR3" s="141"/>
    </row>
    <row r="4" spans="1:62" customFormat="1" x14ac:dyDescent="0.2">
      <c r="A4" s="170" t="s">
        <v>581</v>
      </c>
      <c r="B4" s="168" t="s">
        <v>582</v>
      </c>
      <c r="C4" s="170">
        <v>439</v>
      </c>
      <c r="E4" s="5">
        <v>80</v>
      </c>
      <c r="F4" s="171" t="s">
        <v>590</v>
      </c>
      <c r="G4" s="187" t="s">
        <v>595</v>
      </c>
      <c r="H4" s="231"/>
      <c r="I4" s="189">
        <v>-27.9</v>
      </c>
      <c r="J4" s="8"/>
      <c r="K4" s="30">
        <v>-8.5</v>
      </c>
      <c r="L4" s="30"/>
      <c r="M4" s="7">
        <f>K4-I4</f>
        <v>19.399999999999999</v>
      </c>
      <c r="N4" s="7">
        <f>N5</f>
        <v>0.46904157598234353</v>
      </c>
      <c r="O4" s="5">
        <v>1</v>
      </c>
      <c r="P4" s="30">
        <v>28.699999828844081</v>
      </c>
      <c r="Q4" s="30">
        <v>2.336036509592625</v>
      </c>
      <c r="R4" s="191">
        <v>2</v>
      </c>
      <c r="S4" s="30">
        <v>19.695</v>
      </c>
      <c r="T4" s="30">
        <v>1.5768481220460013</v>
      </c>
      <c r="U4" s="191">
        <v>2</v>
      </c>
      <c r="V4" s="255"/>
      <c r="W4" s="147">
        <v>183.27917688776699</v>
      </c>
      <c r="X4" s="203">
        <v>21.138250003111601</v>
      </c>
      <c r="Y4" s="296">
        <v>18.702802298189699</v>
      </c>
      <c r="Z4" s="309">
        <v>0.189475236063187</v>
      </c>
      <c r="AA4" s="227">
        <v>1.42254231209759E-2</v>
      </c>
      <c r="AB4" s="227">
        <v>1.4192259454683401E-2</v>
      </c>
      <c r="AC4" s="309">
        <v>0.58517213479516095</v>
      </c>
      <c r="AD4" s="227">
        <v>1.17706410208341E-2</v>
      </c>
      <c r="AE4" s="212">
        <v>1.20611391237262E-2</v>
      </c>
      <c r="AF4" s="164">
        <v>407.25635873825001</v>
      </c>
      <c r="AG4" s="203">
        <v>23.680553635014402</v>
      </c>
      <c r="AH4" s="296">
        <v>22.196794088936901</v>
      </c>
      <c r="AI4" s="315">
        <v>3.4139221420006001</v>
      </c>
      <c r="AJ4" s="290">
        <v>5.16999480626361E-2</v>
      </c>
      <c r="AK4" s="290">
        <v>5.3241122979222198E-2</v>
      </c>
      <c r="AL4" s="470">
        <v>2.0221777811042198E-2</v>
      </c>
      <c r="AM4" s="224">
        <v>6.6950840453264303E-4</v>
      </c>
      <c r="AN4" s="224">
        <v>7.2500592466990404E-4</v>
      </c>
      <c r="AO4" s="32"/>
      <c r="AP4" s="193">
        <v>3.5</v>
      </c>
      <c r="AQ4" s="141" t="s">
        <v>186</v>
      </c>
      <c r="AR4" s="151">
        <v>2</v>
      </c>
      <c r="AS4" s="54"/>
      <c r="AT4" s="141">
        <v>0.2</v>
      </c>
      <c r="AU4" s="54"/>
      <c r="AV4" s="141">
        <v>0.4</v>
      </c>
      <c r="AW4" s="54"/>
      <c r="AX4" s="141">
        <v>40</v>
      </c>
      <c r="AY4" s="54"/>
      <c r="AZ4" s="141">
        <v>0.6</v>
      </c>
      <c r="BA4" s="54"/>
      <c r="BB4" s="141">
        <v>448</v>
      </c>
      <c r="BC4" s="54"/>
      <c r="BD4" s="141">
        <v>4.4000000000000004</v>
      </c>
      <c r="BE4" s="141"/>
      <c r="BF4" s="141">
        <v>30</v>
      </c>
      <c r="BG4" s="141"/>
      <c r="BH4" s="141" t="s">
        <v>183</v>
      </c>
      <c r="BI4" s="141"/>
      <c r="BJ4" s="141" t="s">
        <v>185</v>
      </c>
    </row>
    <row r="5" spans="1:62" s="54" customFormat="1" x14ac:dyDescent="0.2">
      <c r="A5" s="194" t="s">
        <v>586</v>
      </c>
      <c r="B5" s="111" t="s">
        <v>587</v>
      </c>
      <c r="C5" s="176">
        <v>439</v>
      </c>
      <c r="D5" s="176">
        <v>22</v>
      </c>
      <c r="E5" s="5">
        <v>80</v>
      </c>
      <c r="F5" s="171" t="s">
        <v>590</v>
      </c>
      <c r="G5" s="192" t="s">
        <v>593</v>
      </c>
      <c r="H5" s="237"/>
      <c r="I5" s="190">
        <v>-29.2</v>
      </c>
      <c r="J5" s="190">
        <v>0.46904157598234353</v>
      </c>
      <c r="K5" s="30">
        <v>-8.5</v>
      </c>
      <c r="L5" s="90"/>
      <c r="M5" s="389">
        <v>20.7</v>
      </c>
      <c r="N5" s="389">
        <v>0.46904157598234353</v>
      </c>
      <c r="O5" s="192">
        <v>4</v>
      </c>
      <c r="P5" s="175">
        <v>20.134999999999998</v>
      </c>
      <c r="Q5" s="175">
        <v>2.7506453788156677</v>
      </c>
      <c r="R5" s="192">
        <v>2</v>
      </c>
      <c r="S5" s="175">
        <v>23.524999999999999</v>
      </c>
      <c r="T5" s="175">
        <v>4.375</v>
      </c>
      <c r="U5" s="192">
        <v>2</v>
      </c>
      <c r="V5" s="254"/>
      <c r="W5" s="147">
        <v>259.53230596104601</v>
      </c>
      <c r="X5" s="203">
        <v>69.306199406350203</v>
      </c>
      <c r="Y5" s="296">
        <v>61.560911886986098</v>
      </c>
      <c r="Z5" s="309">
        <v>0.15503839679746501</v>
      </c>
      <c r="AA5" s="227">
        <v>2.5120032195828802E-2</v>
      </c>
      <c r="AB5" s="227">
        <v>2.2847435849866302E-2</v>
      </c>
      <c r="AC5" s="309">
        <v>0.63684707314553701</v>
      </c>
      <c r="AD5" s="227">
        <v>1.25466583558899E-2</v>
      </c>
      <c r="AE5" s="212">
        <v>1.24060635374385E-2</v>
      </c>
      <c r="AF5" s="164">
        <v>544.58990164373802</v>
      </c>
      <c r="AG5" s="203">
        <v>68.783144368426306</v>
      </c>
      <c r="AH5" s="296">
        <v>55.814850467702897</v>
      </c>
      <c r="AI5" s="315">
        <v>3.6591937058895398</v>
      </c>
      <c r="AJ5" s="290">
        <v>8.6326305812938195E-2</v>
      </c>
      <c r="AK5" s="290">
        <v>8.5395959002266597E-2</v>
      </c>
      <c r="AL5" s="470">
        <v>1.85796431883226E-2</v>
      </c>
      <c r="AM5" s="224">
        <v>1.5078798241449001E-3</v>
      </c>
      <c r="AN5" s="224">
        <v>1.6072522336562001E-3</v>
      </c>
      <c r="AO5" s="32"/>
      <c r="AP5" s="193">
        <v>3.5</v>
      </c>
      <c r="AQ5" s="141" t="s">
        <v>186</v>
      </c>
      <c r="AR5" s="151">
        <v>2</v>
      </c>
      <c r="AT5" s="141">
        <v>0.2</v>
      </c>
      <c r="AV5" s="141">
        <v>0.4</v>
      </c>
      <c r="AX5" s="141">
        <v>40</v>
      </c>
      <c r="AZ5" s="141">
        <v>0.6</v>
      </c>
      <c r="BB5" s="141">
        <v>448</v>
      </c>
      <c r="BD5" s="141">
        <v>4.4000000000000004</v>
      </c>
      <c r="BE5" s="141"/>
      <c r="BF5" s="141">
        <v>30</v>
      </c>
      <c r="BG5" s="141"/>
      <c r="BH5" s="141" t="s">
        <v>183</v>
      </c>
      <c r="BI5" s="141"/>
      <c r="BJ5" s="141" t="s">
        <v>185</v>
      </c>
    </row>
    <row r="6" spans="1:62" s="54" customFormat="1" x14ac:dyDescent="0.2">
      <c r="A6" s="379" t="s">
        <v>598</v>
      </c>
      <c r="B6" s="111"/>
      <c r="C6" s="176"/>
      <c r="D6" s="176"/>
      <c r="E6" s="5"/>
      <c r="F6" s="171"/>
      <c r="G6" s="192"/>
      <c r="H6" s="237"/>
      <c r="I6" s="190"/>
      <c r="J6" s="190"/>
      <c r="K6" s="30"/>
      <c r="L6" s="90"/>
      <c r="M6" s="389"/>
      <c r="N6" s="193"/>
      <c r="O6" s="192"/>
      <c r="P6" s="175"/>
      <c r="Q6" s="175"/>
      <c r="R6" s="192"/>
      <c r="S6" s="175"/>
      <c r="T6" s="175"/>
      <c r="U6" s="192"/>
      <c r="V6" s="254"/>
      <c r="W6" s="147"/>
      <c r="X6" s="203"/>
      <c r="Y6" s="296"/>
      <c r="Z6" s="309"/>
      <c r="AA6" s="227"/>
      <c r="AB6" s="227"/>
      <c r="AC6" s="309"/>
      <c r="AD6" s="212"/>
      <c r="AE6" s="212"/>
      <c r="AF6" s="164"/>
      <c r="AG6" s="296"/>
      <c r="AH6" s="296"/>
      <c r="AI6" s="315"/>
      <c r="AJ6" s="290"/>
      <c r="AK6" s="290"/>
      <c r="AL6" s="470"/>
      <c r="AM6" s="224"/>
      <c r="AN6" s="224"/>
      <c r="AO6" s="32"/>
      <c r="AP6" s="30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 s="35" customFormat="1" x14ac:dyDescent="0.2">
      <c r="A7" s="5" t="s">
        <v>592</v>
      </c>
      <c r="B7" s="168" t="s">
        <v>587</v>
      </c>
      <c r="C7" s="34">
        <v>439</v>
      </c>
      <c r="E7" s="5">
        <v>60</v>
      </c>
      <c r="F7" s="197" t="s">
        <v>597</v>
      </c>
      <c r="G7" s="132"/>
      <c r="H7" s="231"/>
      <c r="I7" s="195">
        <v>-21.6</v>
      </c>
      <c r="J7" s="174"/>
      <c r="K7" s="30">
        <v>-8.5</v>
      </c>
      <c r="L7" s="175"/>
      <c r="M7" s="132">
        <v>13.100000000000001</v>
      </c>
      <c r="N7" s="132">
        <v>0.21213203435596223</v>
      </c>
      <c r="O7" s="34">
        <v>1</v>
      </c>
      <c r="P7" s="175">
        <v>16.059999999999999</v>
      </c>
      <c r="Q7" s="175">
        <v>4.664536418552224</v>
      </c>
      <c r="R7" s="34">
        <v>3</v>
      </c>
      <c r="S7" s="175">
        <v>22.763333333333332</v>
      </c>
      <c r="T7" s="175">
        <v>1.0346658075597803</v>
      </c>
      <c r="U7" s="199">
        <v>2</v>
      </c>
      <c r="V7" s="255"/>
      <c r="W7" s="147">
        <v>244.14329895363099</v>
      </c>
      <c r="X7" s="203">
        <v>15.2589698713725</v>
      </c>
      <c r="Y7" s="296">
        <v>14.6728155531752</v>
      </c>
      <c r="Z7" s="309">
        <v>0.120878678256399</v>
      </c>
      <c r="AA7" s="227">
        <v>2.4184347206896099E-2</v>
      </c>
      <c r="AB7" s="227">
        <v>2.22540120788998E-2</v>
      </c>
      <c r="AC7" s="309">
        <v>0.33966851101471801</v>
      </c>
      <c r="AD7" s="212">
        <v>5.7231908749882897E-3</v>
      </c>
      <c r="AE7" s="212">
        <v>5.3996603452440804E-3</v>
      </c>
      <c r="AF7" s="164">
        <v>316.85743163374298</v>
      </c>
      <c r="AG7" s="296">
        <v>59.0985627256374</v>
      </c>
      <c r="AH7" s="296">
        <v>41.788466007889497</v>
      </c>
      <c r="AI7" s="315">
        <v>3.1598282090843401</v>
      </c>
      <c r="AJ7" s="290">
        <v>0.177518052365773</v>
      </c>
      <c r="AK7" s="290">
        <v>0.16118783300473899</v>
      </c>
      <c r="AL7" s="470">
        <v>1.5103406453017601E-2</v>
      </c>
      <c r="AM7" s="224">
        <v>1.3998331845429101E-3</v>
      </c>
      <c r="AN7" s="224">
        <v>1.63757101556801E-3</v>
      </c>
      <c r="AO7" s="515">
        <f>448-AF7</f>
        <v>131.14256836625702</v>
      </c>
      <c r="AP7" s="193">
        <v>3.5</v>
      </c>
      <c r="AQ7" s="141" t="s">
        <v>186</v>
      </c>
      <c r="AR7" s="151">
        <v>2</v>
      </c>
      <c r="AS7" s="54"/>
      <c r="AT7" s="141">
        <v>0.2</v>
      </c>
      <c r="AU7" s="54"/>
      <c r="AV7" s="141">
        <v>0.4</v>
      </c>
      <c r="AW7" s="54"/>
      <c r="AX7" s="141">
        <v>40</v>
      </c>
      <c r="AY7" s="54"/>
      <c r="AZ7" s="141">
        <v>0.6</v>
      </c>
      <c r="BA7" s="54"/>
      <c r="BB7" s="141">
        <v>448</v>
      </c>
      <c r="BC7" s="54"/>
      <c r="BD7" s="141">
        <v>4.4000000000000004</v>
      </c>
      <c r="BE7" s="141"/>
      <c r="BF7" s="141">
        <v>30</v>
      </c>
      <c r="BG7" s="141"/>
      <c r="BH7" s="141" t="s">
        <v>183</v>
      </c>
      <c r="BI7" s="141"/>
      <c r="BJ7" s="141" t="s">
        <v>185</v>
      </c>
    </row>
    <row r="8" spans="1:62" s="35" customFormat="1" x14ac:dyDescent="0.2">
      <c r="A8" s="5" t="s">
        <v>596</v>
      </c>
      <c r="B8" s="168" t="s">
        <v>587</v>
      </c>
      <c r="C8" s="34">
        <v>439</v>
      </c>
      <c r="D8" s="78"/>
      <c r="E8" s="5">
        <v>60</v>
      </c>
      <c r="F8" s="197" t="s">
        <v>597</v>
      </c>
      <c r="G8" s="166"/>
      <c r="H8" s="233"/>
      <c r="I8" s="126">
        <v>-21.9</v>
      </c>
      <c r="J8" s="178"/>
      <c r="K8" s="30">
        <v>-8.5</v>
      </c>
      <c r="L8" s="175"/>
      <c r="M8" s="132">
        <v>13.399999999999999</v>
      </c>
      <c r="N8" s="132">
        <v>0.21213203435596223</v>
      </c>
      <c r="O8" s="34">
        <v>1</v>
      </c>
      <c r="P8" s="175">
        <f>P7</f>
        <v>16.059999999999999</v>
      </c>
      <c r="Q8" s="175">
        <f>Q7</f>
        <v>4.664536418552224</v>
      </c>
      <c r="R8" s="34">
        <v>3</v>
      </c>
      <c r="S8" s="175">
        <f>S7</f>
        <v>22.763333333333332</v>
      </c>
      <c r="T8" s="175">
        <f>T7</f>
        <v>1.0346658075597803</v>
      </c>
      <c r="U8" s="199">
        <v>2</v>
      </c>
      <c r="V8" s="255"/>
      <c r="W8" s="147">
        <v>243.75820159556301</v>
      </c>
      <c r="X8" s="203">
        <v>15.358591097522799</v>
      </c>
      <c r="Y8" s="203">
        <v>14.922798038941901</v>
      </c>
      <c r="Z8" s="149">
        <v>0.121318832027084</v>
      </c>
      <c r="AA8" s="212">
        <v>2.5063300181906702E-2</v>
      </c>
      <c r="AB8" s="212">
        <v>2.3004976386582401E-2</v>
      </c>
      <c r="AC8" s="149">
        <v>0.35158371068670302</v>
      </c>
      <c r="AD8" s="212">
        <v>5.6290105979183202E-3</v>
      </c>
      <c r="AE8" s="212">
        <v>5.7686787262398696E-3</v>
      </c>
      <c r="AF8" s="164">
        <v>324.13119691586297</v>
      </c>
      <c r="AG8" s="203">
        <v>60.468300852577698</v>
      </c>
      <c r="AH8" s="203">
        <v>43.945648412283703</v>
      </c>
      <c r="AI8" s="151">
        <v>3.1844786910636498</v>
      </c>
      <c r="AJ8" s="259">
        <v>0.17504499849027</v>
      </c>
      <c r="AK8" s="259">
        <v>0.16409308004179601</v>
      </c>
      <c r="AL8" s="148">
        <v>1.51815246355695E-2</v>
      </c>
      <c r="AM8" s="206">
        <v>1.44313769560849E-3</v>
      </c>
      <c r="AN8" s="206">
        <v>1.7210456622556E-3</v>
      </c>
      <c r="AO8" s="515">
        <f>448-AF8</f>
        <v>123.86880308413703</v>
      </c>
      <c r="AP8" s="193">
        <v>3.5</v>
      </c>
      <c r="AQ8" s="141" t="s">
        <v>186</v>
      </c>
      <c r="AR8" s="151">
        <v>2</v>
      </c>
      <c r="AS8" s="54"/>
      <c r="AT8" s="141">
        <v>0.2</v>
      </c>
      <c r="AU8" s="54"/>
      <c r="AV8" s="141">
        <v>0.4</v>
      </c>
      <c r="AW8" s="54"/>
      <c r="AX8" s="141">
        <v>40</v>
      </c>
      <c r="AY8" s="54"/>
      <c r="AZ8" s="141">
        <v>0.6</v>
      </c>
      <c r="BA8" s="54"/>
      <c r="BB8" s="141">
        <v>448</v>
      </c>
      <c r="BC8" s="54"/>
      <c r="BD8" s="141">
        <v>4.4000000000000004</v>
      </c>
      <c r="BE8" s="141"/>
      <c r="BF8" s="141">
        <v>30</v>
      </c>
      <c r="BG8" s="141"/>
      <c r="BH8" s="141" t="s">
        <v>183</v>
      </c>
      <c r="BI8" s="141"/>
      <c r="BJ8" s="141" t="s">
        <v>185</v>
      </c>
    </row>
    <row r="9" spans="1:62" s="35" customFormat="1" x14ac:dyDescent="0.2">
      <c r="A9" s="181"/>
      <c r="B9" s="182"/>
      <c r="C9" s="183"/>
      <c r="D9" s="183"/>
      <c r="F9" s="183"/>
      <c r="G9" s="167"/>
      <c r="H9" s="235"/>
      <c r="I9" s="178"/>
      <c r="J9" s="178"/>
      <c r="K9" s="175"/>
      <c r="L9" s="175"/>
      <c r="M9" s="132"/>
      <c r="N9" s="34"/>
      <c r="O9" s="34"/>
      <c r="P9" s="34"/>
      <c r="Q9" s="34"/>
      <c r="R9" s="34"/>
      <c r="S9" s="34"/>
      <c r="T9" s="34"/>
      <c r="V9" s="255"/>
      <c r="X9" s="204"/>
      <c r="Y9" s="204"/>
      <c r="AA9" s="204"/>
      <c r="AB9" s="204"/>
      <c r="AD9" s="204"/>
      <c r="AE9" s="204"/>
      <c r="AF9" s="53"/>
      <c r="AG9" s="204"/>
      <c r="AH9" s="204"/>
      <c r="AI9" s="54"/>
      <c r="AJ9" s="204"/>
      <c r="AK9" s="204"/>
      <c r="AM9" s="204"/>
      <c r="AN9" s="204"/>
      <c r="AO9" s="32"/>
      <c r="AP9" s="175"/>
    </row>
    <row r="10" spans="1:62" s="56" customFormat="1" x14ac:dyDescent="0.2">
      <c r="A10" s="55"/>
      <c r="B10" s="55"/>
      <c r="C10" s="57"/>
      <c r="D10" s="57"/>
      <c r="E10" s="57"/>
      <c r="F10" s="57"/>
      <c r="G10" s="70"/>
      <c r="H10" s="232"/>
      <c r="I10" s="59"/>
      <c r="J10" s="59"/>
      <c r="K10" s="61"/>
      <c r="L10" s="69"/>
      <c r="M10" s="58"/>
      <c r="N10" s="61"/>
      <c r="O10" s="61"/>
      <c r="P10" s="474"/>
      <c r="Q10" s="474"/>
      <c r="R10" s="61"/>
      <c r="S10" s="69"/>
      <c r="T10" s="69"/>
      <c r="U10" s="61"/>
      <c r="V10" s="256"/>
      <c r="X10" s="205"/>
      <c r="Y10" s="205"/>
      <c r="AA10" s="205"/>
      <c r="AB10" s="205"/>
      <c r="AD10" s="205"/>
      <c r="AE10" s="205"/>
      <c r="AF10" s="82"/>
      <c r="AG10" s="222"/>
      <c r="AH10" s="205"/>
      <c r="AI10" s="79"/>
      <c r="AJ10" s="216"/>
      <c r="AK10" s="205"/>
      <c r="AM10" s="205"/>
      <c r="AN10" s="205"/>
      <c r="AO10" s="60"/>
      <c r="AP10" s="457"/>
      <c r="AQ10" s="71"/>
      <c r="AR10" s="80"/>
      <c r="AT10" s="81"/>
      <c r="AV10" s="81"/>
      <c r="AX10" s="81"/>
      <c r="AZ10" s="81"/>
      <c r="BB10" s="81"/>
      <c r="BD10" s="81"/>
      <c r="BE10" s="81"/>
      <c r="BF10" s="81"/>
      <c r="BG10" s="81"/>
      <c r="BH10" s="81"/>
      <c r="BI10" s="81"/>
      <c r="BJ10" s="81"/>
    </row>
    <row r="11" spans="1:62" s="54" customFormat="1" x14ac:dyDescent="0.2">
      <c r="B11" s="85"/>
      <c r="C11" s="86"/>
      <c r="D11" s="86"/>
      <c r="E11" s="86"/>
      <c r="F11" s="86"/>
      <c r="G11" s="339"/>
      <c r="H11" s="237"/>
      <c r="I11" s="88"/>
      <c r="J11" s="88"/>
      <c r="K11" s="89"/>
      <c r="M11" s="5"/>
      <c r="N11" s="5"/>
      <c r="O11" s="90"/>
      <c r="P11" s="5"/>
      <c r="Q11" s="5"/>
      <c r="R11" s="90"/>
      <c r="S11" s="5"/>
      <c r="T11" s="5"/>
      <c r="V11" s="163"/>
      <c r="W11" s="5"/>
      <c r="X11" s="437"/>
      <c r="Y11" s="437"/>
      <c r="Z11" s="5"/>
      <c r="AA11" s="437"/>
      <c r="AB11" s="437"/>
      <c r="AC11" s="5"/>
      <c r="AD11" s="437"/>
      <c r="AE11" s="437"/>
      <c r="AF11" s="207"/>
      <c r="AG11" s="437"/>
      <c r="AH11" s="437"/>
      <c r="AI11" s="169"/>
      <c r="AJ11" s="437"/>
      <c r="AK11" s="437"/>
      <c r="AL11" s="5"/>
      <c r="AM11" s="437"/>
      <c r="AN11" s="437"/>
      <c r="AO11" s="163"/>
      <c r="AP11" s="175"/>
      <c r="AQ11" s="35"/>
      <c r="AR11" s="151"/>
      <c r="AT11" s="141"/>
      <c r="AV11" s="141"/>
      <c r="AX11" s="141"/>
      <c r="AZ11" s="141"/>
      <c r="BB11" s="141"/>
      <c r="BD11" s="141"/>
      <c r="BE11" s="141"/>
      <c r="BF11" s="141"/>
      <c r="BG11" s="141"/>
      <c r="BH11" s="141"/>
      <c r="BI11" s="141"/>
      <c r="BJ11" s="141"/>
    </row>
    <row r="12" spans="1:62" s="54" customFormat="1" x14ac:dyDescent="0.2">
      <c r="A12" s="85" t="s">
        <v>652</v>
      </c>
      <c r="B12" s="85"/>
      <c r="C12" s="86"/>
      <c r="D12" s="86"/>
      <c r="E12" s="86"/>
      <c r="F12" s="86"/>
      <c r="G12" s="339"/>
      <c r="H12" s="237"/>
      <c r="I12" s="88"/>
      <c r="J12" s="88"/>
      <c r="K12" s="89"/>
      <c r="M12" s="5"/>
      <c r="N12" s="5"/>
      <c r="O12" s="90"/>
      <c r="P12" s="5"/>
      <c r="Q12" s="5"/>
      <c r="R12" s="90"/>
      <c r="S12" s="5"/>
      <c r="T12" s="5"/>
      <c r="V12" s="255"/>
      <c r="W12" s="159"/>
      <c r="X12" s="203"/>
      <c r="Y12" s="203"/>
      <c r="Z12" s="91"/>
      <c r="AA12" s="212"/>
      <c r="AB12" s="212"/>
      <c r="AC12" s="149"/>
      <c r="AD12" s="212"/>
      <c r="AE12" s="212"/>
      <c r="AF12" s="164"/>
      <c r="AG12" s="203"/>
      <c r="AH12" s="203"/>
      <c r="AI12" s="151"/>
      <c r="AJ12" s="259"/>
      <c r="AK12" s="259"/>
      <c r="AL12" s="148"/>
      <c r="AM12" s="206"/>
      <c r="AN12" s="206"/>
      <c r="AO12" s="53"/>
      <c r="AP12" s="175"/>
      <c r="AQ12" s="35"/>
      <c r="AR12" s="151"/>
      <c r="AT12" s="141"/>
      <c r="AV12" s="141"/>
      <c r="AX12" s="141"/>
      <c r="AZ12" s="141"/>
      <c r="BB12" s="141"/>
      <c r="BD12" s="141"/>
      <c r="BE12" s="141"/>
      <c r="BF12" s="141"/>
      <c r="BG12" s="141"/>
      <c r="BH12" s="141"/>
      <c r="BI12" s="141"/>
      <c r="BJ12" s="141"/>
    </row>
    <row r="13" spans="1:62" s="54" customFormat="1" x14ac:dyDescent="0.2">
      <c r="A13" s="177" t="s">
        <v>659</v>
      </c>
      <c r="E13" s="86"/>
      <c r="G13" s="78" t="s">
        <v>660</v>
      </c>
      <c r="H13" s="237"/>
      <c r="I13" s="88"/>
      <c r="J13" s="88"/>
      <c r="K13" s="89"/>
      <c r="M13" s="475">
        <v>13.100000000000001</v>
      </c>
      <c r="N13" s="7">
        <v>0.21213203435596223</v>
      </c>
      <c r="O13" s="90"/>
      <c r="P13" s="7">
        <v>28.699999828844081</v>
      </c>
      <c r="Q13" s="7">
        <v>2.336036509592625</v>
      </c>
      <c r="R13" s="90"/>
      <c r="S13" s="7">
        <v>19.695</v>
      </c>
      <c r="T13" s="7">
        <v>1.5768481220460013</v>
      </c>
      <c r="V13" s="255"/>
      <c r="W13" s="147">
        <v>182.54362557300399</v>
      </c>
      <c r="X13" s="203">
        <v>20.199105158653499</v>
      </c>
      <c r="Y13" s="203">
        <v>18.2108872320036</v>
      </c>
      <c r="Z13" s="149">
        <v>0.188176098860663</v>
      </c>
      <c r="AA13" s="212">
        <v>1.54740703672668E-2</v>
      </c>
      <c r="AB13" s="212">
        <v>1.3991931606932099E-2</v>
      </c>
      <c r="AC13" s="149">
        <v>0.33966357106024297</v>
      </c>
      <c r="AD13" s="212">
        <v>5.7936181121798803E-3</v>
      </c>
      <c r="AE13" s="212">
        <v>5.6443204274630497E-3</v>
      </c>
      <c r="AF13" s="164">
        <v>230.48208600753199</v>
      </c>
      <c r="AG13" s="203">
        <v>12.250702471572399</v>
      </c>
      <c r="AH13" s="203">
        <v>11.267002086592999</v>
      </c>
      <c r="AI13" s="151">
        <v>2.7788134652873402</v>
      </c>
      <c r="AJ13" s="259">
        <v>6.6451440966017294E-2</v>
      </c>
      <c r="AK13" s="259">
        <v>6.5919119037852497E-2</v>
      </c>
      <c r="AL13" s="148">
        <v>1.82700739464625E-2</v>
      </c>
      <c r="AM13" s="206">
        <v>4.5648946347352797E-4</v>
      </c>
      <c r="AN13" s="206">
        <v>4.9896955058272702E-4</v>
      </c>
      <c r="AO13" s="53"/>
      <c r="AP13" s="193">
        <v>3.5</v>
      </c>
      <c r="AQ13" s="141" t="s">
        <v>186</v>
      </c>
      <c r="AR13" s="151">
        <v>2</v>
      </c>
      <c r="AT13" s="141">
        <v>0.2</v>
      </c>
      <c r="AV13" s="141">
        <v>0.4</v>
      </c>
      <c r="AX13" s="141">
        <v>40</v>
      </c>
      <c r="AZ13" s="141">
        <v>0.6</v>
      </c>
      <c r="BB13" s="141">
        <v>448</v>
      </c>
      <c r="BD13" s="141">
        <v>4.4000000000000004</v>
      </c>
      <c r="BE13" s="141"/>
      <c r="BF13" s="141">
        <v>30</v>
      </c>
      <c r="BG13" s="141"/>
      <c r="BH13" s="141" t="s">
        <v>183</v>
      </c>
      <c r="BI13" s="141"/>
      <c r="BJ13" s="141" t="s">
        <v>185</v>
      </c>
    </row>
    <row r="14" spans="1:62" s="54" customFormat="1" x14ac:dyDescent="0.2">
      <c r="A14" s="177" t="s">
        <v>658</v>
      </c>
      <c r="D14" s="86"/>
      <c r="E14" s="86"/>
      <c r="G14" s="78" t="s">
        <v>661</v>
      </c>
      <c r="H14" s="237"/>
      <c r="I14" s="88"/>
      <c r="J14" s="88"/>
      <c r="K14" s="89"/>
      <c r="M14" s="7">
        <v>13.399999999999999</v>
      </c>
      <c r="N14" s="7">
        <v>0.21213203435596223</v>
      </c>
      <c r="O14" s="90"/>
      <c r="P14" s="7">
        <v>20.134999999999998</v>
      </c>
      <c r="Q14" s="7">
        <v>2.7506453788156677</v>
      </c>
      <c r="R14" s="90"/>
      <c r="S14" s="7">
        <v>23.524999999999999</v>
      </c>
      <c r="T14" s="7">
        <v>4.375</v>
      </c>
      <c r="V14" s="255"/>
      <c r="W14" s="147">
        <v>254.65055318086101</v>
      </c>
      <c r="X14" s="203">
        <v>68.472679204259293</v>
      </c>
      <c r="Y14" s="203">
        <v>59.445461319036497</v>
      </c>
      <c r="Z14" s="149">
        <v>0.15361195123940299</v>
      </c>
      <c r="AA14" s="212">
        <v>2.45913016073257E-2</v>
      </c>
      <c r="AB14" s="212">
        <v>2.1881417385784099E-2</v>
      </c>
      <c r="AC14" s="149">
        <v>0.35174336478983897</v>
      </c>
      <c r="AD14" s="212">
        <v>5.4336638753693101E-3</v>
      </c>
      <c r="AE14" s="212">
        <v>5.7576805935838898E-3</v>
      </c>
      <c r="AF14" s="164">
        <v>270.69307327852101</v>
      </c>
      <c r="AG14" s="203">
        <v>32.577190336482403</v>
      </c>
      <c r="AH14" s="203">
        <v>26.835967525441799</v>
      </c>
      <c r="AI14" s="151">
        <v>2.9795396594763899</v>
      </c>
      <c r="AJ14" s="259">
        <v>0.131735966416795</v>
      </c>
      <c r="AK14" s="259">
        <v>0.128427991045416</v>
      </c>
      <c r="AL14" s="148">
        <v>1.69752727241127E-2</v>
      </c>
      <c r="AM14" s="206">
        <v>1.0446882882085399E-3</v>
      </c>
      <c r="AN14" s="206">
        <v>1.1501495227778701E-3</v>
      </c>
      <c r="AO14" s="53"/>
      <c r="AP14" s="193">
        <v>3.5</v>
      </c>
      <c r="AQ14" s="141" t="s">
        <v>186</v>
      </c>
      <c r="AR14" s="151">
        <v>2</v>
      </c>
      <c r="AT14" s="141">
        <v>0.2</v>
      </c>
      <c r="AV14" s="141">
        <v>0.4</v>
      </c>
      <c r="AX14" s="141">
        <v>40</v>
      </c>
      <c r="AZ14" s="141">
        <v>0.6</v>
      </c>
      <c r="BB14" s="141">
        <v>448</v>
      </c>
      <c r="BD14" s="141">
        <v>4.4000000000000004</v>
      </c>
      <c r="BE14" s="141"/>
      <c r="BF14" s="141">
        <v>30</v>
      </c>
      <c r="BG14" s="141"/>
      <c r="BH14" s="141" t="s">
        <v>183</v>
      </c>
      <c r="BI14" s="141"/>
      <c r="BJ14" s="141" t="s">
        <v>185</v>
      </c>
    </row>
    <row r="15" spans="1:62" s="54" customFormat="1" x14ac:dyDescent="0.2">
      <c r="A15" s="177" t="s">
        <v>657</v>
      </c>
      <c r="B15" s="85"/>
      <c r="C15" s="86"/>
      <c r="D15" s="86"/>
      <c r="E15" s="86"/>
      <c r="F15" s="78"/>
      <c r="G15" s="78" t="s">
        <v>660</v>
      </c>
      <c r="H15" s="237"/>
      <c r="I15" s="88"/>
      <c r="J15" s="88"/>
      <c r="K15" s="89"/>
      <c r="M15" s="7">
        <v>19.399999999999999</v>
      </c>
      <c r="N15" s="7">
        <v>0.46904157598234353</v>
      </c>
      <c r="O15" s="90"/>
      <c r="P15" s="7">
        <v>16.059999999999999</v>
      </c>
      <c r="Q15" s="7">
        <v>4.664536418552224</v>
      </c>
      <c r="R15" s="90"/>
      <c r="S15" s="7">
        <v>22.763333333333332</v>
      </c>
      <c r="T15" s="7">
        <v>1.0346658075597803</v>
      </c>
      <c r="V15" s="255"/>
      <c r="W15" s="147">
        <v>243.738310108484</v>
      </c>
      <c r="X15" s="203">
        <v>15.213362617245499</v>
      </c>
      <c r="Y15" s="203">
        <v>14.530394264109701</v>
      </c>
      <c r="Z15" s="149">
        <v>0.120708864496129</v>
      </c>
      <c r="AA15" s="212">
        <v>2.2649351959640698E-2</v>
      </c>
      <c r="AB15" s="212">
        <v>2.2772858357190801E-2</v>
      </c>
      <c r="AC15" s="149">
        <v>0.58634387552007905</v>
      </c>
      <c r="AD15" s="212">
        <v>1.22913171147863E-2</v>
      </c>
      <c r="AE15" s="212">
        <v>1.2433210143789199E-2</v>
      </c>
      <c r="AF15" s="164">
        <v>560.02152387768297</v>
      </c>
      <c r="AG15" s="203">
        <v>103.59837653168699</v>
      </c>
      <c r="AH15" s="203">
        <v>68.6223967855572</v>
      </c>
      <c r="AI15" s="151">
        <v>3.6801756194181001</v>
      </c>
      <c r="AJ15" s="259">
        <v>0.11831244157102</v>
      </c>
      <c r="AK15" s="259">
        <v>0.10198933965607899</v>
      </c>
      <c r="AL15" s="148">
        <v>1.5912192015911601E-2</v>
      </c>
      <c r="AM15" s="206">
        <v>1.68840402234487E-3</v>
      </c>
      <c r="AN15" s="206">
        <v>1.98816395042578E-3</v>
      </c>
      <c r="AO15" s="53"/>
      <c r="AP15" s="193">
        <v>3.5</v>
      </c>
      <c r="AQ15" s="141" t="s">
        <v>186</v>
      </c>
      <c r="AR15" s="151">
        <v>2</v>
      </c>
      <c r="AT15" s="141">
        <v>0.2</v>
      </c>
      <c r="AV15" s="141">
        <v>0.4</v>
      </c>
      <c r="AX15" s="141">
        <v>40</v>
      </c>
      <c r="AZ15" s="141">
        <v>0.6</v>
      </c>
      <c r="BB15" s="141">
        <v>448</v>
      </c>
      <c r="BD15" s="141">
        <v>4.4000000000000004</v>
      </c>
      <c r="BE15" s="141"/>
      <c r="BF15" s="141">
        <v>30</v>
      </c>
      <c r="BG15" s="141"/>
      <c r="BH15" s="141" t="s">
        <v>183</v>
      </c>
      <c r="BI15" s="141"/>
      <c r="BJ15" s="141" t="s">
        <v>185</v>
      </c>
    </row>
    <row r="16" spans="1:62" s="56" customFormat="1" x14ac:dyDescent="0.2">
      <c r="A16" s="472" t="s">
        <v>662</v>
      </c>
      <c r="B16" s="55"/>
      <c r="C16" s="57"/>
      <c r="D16" s="57"/>
      <c r="E16" s="57"/>
      <c r="F16" s="133"/>
      <c r="G16" s="473" t="s">
        <v>661</v>
      </c>
      <c r="H16" s="232"/>
      <c r="I16" s="59"/>
      <c r="J16" s="59"/>
      <c r="K16" s="61"/>
      <c r="M16" s="476">
        <v>20.7</v>
      </c>
      <c r="N16" s="477">
        <v>0.46904157598234353</v>
      </c>
      <c r="O16" s="69"/>
      <c r="P16" s="476">
        <v>16.059999999999999</v>
      </c>
      <c r="Q16" s="476">
        <v>4.664536418552224</v>
      </c>
      <c r="R16" s="69"/>
      <c r="S16" s="476">
        <v>22.763333333333332</v>
      </c>
      <c r="T16" s="476">
        <v>1.0346658075597803</v>
      </c>
      <c r="V16" s="471"/>
      <c r="W16" s="445">
        <v>243.86166697179399</v>
      </c>
      <c r="X16" s="222">
        <v>15.9329991877691</v>
      </c>
      <c r="Y16" s="222">
        <v>15.0586124627226</v>
      </c>
      <c r="Z16" s="446">
        <v>0.12225163960845301</v>
      </c>
      <c r="AA16" s="226">
        <v>2.2758517147717601E-2</v>
      </c>
      <c r="AB16" s="226">
        <v>2.23829498280083E-2</v>
      </c>
      <c r="AC16" s="446">
        <v>0.63664842875731398</v>
      </c>
      <c r="AD16" s="226">
        <v>1.24183167609229E-2</v>
      </c>
      <c r="AE16" s="226">
        <v>1.2258530125181501E-2</v>
      </c>
      <c r="AF16" s="448">
        <v>642.86274952589997</v>
      </c>
      <c r="AG16" s="222">
        <v>115.569053579385</v>
      </c>
      <c r="AH16" s="222">
        <v>77.680782082917304</v>
      </c>
      <c r="AI16" s="80">
        <v>3.7774994378326001</v>
      </c>
      <c r="AJ16" s="216">
        <v>0.103643249112099</v>
      </c>
      <c r="AK16" s="216">
        <v>9.0531261435379901E-2</v>
      </c>
      <c r="AL16" s="438">
        <v>1.61868542454916E-2</v>
      </c>
      <c r="AM16" s="284">
        <v>1.7321054847345299E-3</v>
      </c>
      <c r="AN16" s="284">
        <v>1.9896599754600599E-3</v>
      </c>
      <c r="AO16" s="60"/>
      <c r="AP16" s="311">
        <v>3.5</v>
      </c>
      <c r="AQ16" s="81" t="s">
        <v>186</v>
      </c>
      <c r="AR16" s="80">
        <v>2</v>
      </c>
      <c r="AT16" s="81">
        <v>0.2</v>
      </c>
      <c r="AV16" s="81">
        <v>0.4</v>
      </c>
      <c r="AX16" s="81">
        <v>40</v>
      </c>
      <c r="AZ16" s="81">
        <v>0.6</v>
      </c>
      <c r="BB16" s="81">
        <v>448</v>
      </c>
      <c r="BD16" s="81">
        <v>4.4000000000000004</v>
      </c>
      <c r="BE16" s="81"/>
      <c r="BF16" s="81">
        <v>30</v>
      </c>
      <c r="BG16" s="81"/>
      <c r="BH16" s="81" t="s">
        <v>183</v>
      </c>
      <c r="BI16" s="81"/>
      <c r="BJ16" s="81" t="s">
        <v>185</v>
      </c>
    </row>
    <row r="17" spans="1:62" s="54" customFormat="1" x14ac:dyDescent="0.2">
      <c r="A17" s="177"/>
      <c r="B17" s="85"/>
      <c r="C17" s="86"/>
      <c r="D17" s="86"/>
      <c r="E17" s="86"/>
      <c r="F17" s="78"/>
      <c r="G17" s="78"/>
      <c r="H17" s="237"/>
      <c r="I17" s="88"/>
      <c r="J17" s="88"/>
      <c r="K17" s="89"/>
      <c r="M17" s="132"/>
      <c r="N17" s="399"/>
      <c r="O17" s="90"/>
      <c r="P17" s="132"/>
      <c r="Q17" s="132"/>
      <c r="R17" s="90"/>
      <c r="S17" s="132"/>
      <c r="T17" s="132"/>
      <c r="V17" s="513"/>
      <c r="W17" s="147"/>
      <c r="X17" s="203"/>
      <c r="Y17" s="203"/>
      <c r="Z17" s="149"/>
      <c r="AA17" s="212"/>
      <c r="AB17" s="212"/>
      <c r="AC17" s="149"/>
      <c r="AD17" s="212"/>
      <c r="AE17" s="212"/>
      <c r="AF17" s="147"/>
      <c r="AG17" s="203"/>
      <c r="AH17" s="203"/>
      <c r="AI17" s="151"/>
      <c r="AJ17" s="259"/>
      <c r="AK17" s="259"/>
      <c r="AL17" s="148"/>
      <c r="AM17" s="206"/>
      <c r="AN17" s="206"/>
      <c r="AP17" s="193"/>
      <c r="AQ17" s="141"/>
      <c r="AR17" s="151"/>
      <c r="AT17" s="141"/>
      <c r="AV17" s="141"/>
      <c r="AX17" s="141"/>
      <c r="AZ17" s="141"/>
      <c r="BB17" s="141"/>
      <c r="BD17" s="141"/>
      <c r="BE17" s="141"/>
      <c r="BF17" s="141"/>
      <c r="BG17" s="141"/>
      <c r="BH17" s="141"/>
      <c r="BI17" s="141"/>
      <c r="BJ17" s="141"/>
    </row>
    <row r="18" spans="1:62" s="54" customFormat="1" x14ac:dyDescent="0.2">
      <c r="A18" s="85" t="s">
        <v>744</v>
      </c>
      <c r="B18" s="85"/>
      <c r="C18" s="86"/>
      <c r="D18" s="86"/>
      <c r="E18" s="86"/>
      <c r="F18" s="78"/>
      <c r="G18" s="78"/>
      <c r="H18" s="237"/>
      <c r="I18" s="88"/>
      <c r="J18" s="88"/>
      <c r="K18" s="89"/>
      <c r="M18" s="132"/>
      <c r="N18" s="399"/>
      <c r="O18" s="90"/>
      <c r="P18" s="132"/>
      <c r="Q18" s="132"/>
      <c r="R18" s="90"/>
      <c r="S18" s="132"/>
      <c r="T18" s="132"/>
      <c r="V18" s="513"/>
      <c r="W18" s="147"/>
      <c r="X18" s="203"/>
      <c r="Y18" s="203"/>
      <c r="Z18" s="149"/>
      <c r="AA18" s="212"/>
      <c r="AB18" s="212"/>
      <c r="AC18" s="149"/>
      <c r="AD18" s="212"/>
      <c r="AE18" s="212"/>
      <c r="AF18" s="147"/>
      <c r="AG18" s="203"/>
      <c r="AH18" s="203"/>
      <c r="AI18" s="151"/>
      <c r="AJ18" s="259"/>
      <c r="AK18" s="259"/>
      <c r="AL18" s="148"/>
      <c r="AM18" s="206"/>
      <c r="AN18" s="206"/>
      <c r="AP18" s="193"/>
      <c r="AQ18" s="141"/>
      <c r="AR18" s="151"/>
      <c r="AT18" s="141"/>
      <c r="AV18" s="141"/>
      <c r="AX18" s="141"/>
      <c r="AZ18" s="141"/>
      <c r="BB18" s="141"/>
      <c r="BD18" s="141"/>
      <c r="BE18" s="141"/>
      <c r="BF18" s="141"/>
      <c r="BG18" s="141"/>
      <c r="BH18" s="141"/>
      <c r="BI18" s="141"/>
      <c r="BJ18" s="141"/>
    </row>
    <row r="19" spans="1:62" s="40" customFormat="1" ht="15" customHeight="1" x14ac:dyDescent="0.2">
      <c r="A19" s="5" t="s">
        <v>592</v>
      </c>
      <c r="B19" s="168" t="s">
        <v>587</v>
      </c>
      <c r="C19" s="34">
        <v>439</v>
      </c>
      <c r="D19" s="35"/>
      <c r="E19" s="5">
        <v>60</v>
      </c>
      <c r="F19" s="197" t="s">
        <v>597</v>
      </c>
      <c r="G19" s="132"/>
      <c r="H19" s="231"/>
      <c r="I19" s="195">
        <v>-21.6</v>
      </c>
      <c r="J19" s="174"/>
      <c r="K19" s="30">
        <v>-8.5</v>
      </c>
      <c r="L19" s="175"/>
      <c r="M19" s="132">
        <v>13.100000000000001</v>
      </c>
      <c r="N19" s="132">
        <v>0.21213203435596223</v>
      </c>
      <c r="O19" s="34">
        <v>1</v>
      </c>
      <c r="P19" s="175">
        <v>16.059999999999999</v>
      </c>
      <c r="Q19" s="175">
        <v>4.664536418552224</v>
      </c>
      <c r="R19" s="34">
        <v>3</v>
      </c>
      <c r="S19" s="175">
        <v>22.763333333333332</v>
      </c>
      <c r="T19" s="175">
        <v>1.0346658075597803</v>
      </c>
      <c r="U19" s="199">
        <v>2</v>
      </c>
      <c r="W19" s="516">
        <v>244.74096531270899</v>
      </c>
      <c r="X19" s="386">
        <v>14.640992078518501</v>
      </c>
      <c r="Y19" s="386">
        <v>-15.3130842707399</v>
      </c>
      <c r="Z19" s="272">
        <v>0.12044043008304101</v>
      </c>
      <c r="AA19" s="273">
        <v>2.7818716690329499E-2</v>
      </c>
      <c r="AB19" s="273">
        <v>-2.3487209709316299E-2</v>
      </c>
      <c r="AC19" s="272">
        <v>0.33983880979587</v>
      </c>
      <c r="AD19" s="273">
        <v>5.4534449083357096E-3</v>
      </c>
      <c r="AE19" s="273">
        <v>-5.7006017987395498E-3</v>
      </c>
      <c r="AF19" s="418">
        <v>495.295080412088</v>
      </c>
      <c r="AG19" s="386">
        <v>111.655059395512</v>
      </c>
      <c r="AH19" s="386">
        <v>-84.830722672462599</v>
      </c>
      <c r="AI19" s="266">
        <v>3.5846280697447299</v>
      </c>
      <c r="AJ19" s="265">
        <v>0.153562641547664</v>
      </c>
      <c r="AK19" s="265">
        <v>-0.16340980233491201</v>
      </c>
      <c r="AL19" s="264">
        <v>1.0973111547315E-2</v>
      </c>
      <c r="AM19" s="265">
        <v>1.6508868701286101E-3</v>
      </c>
      <c r="AN19" s="265">
        <v>-1.6305000774780999E-3</v>
      </c>
      <c r="AP19" s="193">
        <v>3.5</v>
      </c>
      <c r="AQ19" s="141" t="s">
        <v>186</v>
      </c>
      <c r="AR19" s="151">
        <v>2</v>
      </c>
      <c r="AS19" s="54"/>
      <c r="AT19" s="514">
        <v>0.12</v>
      </c>
      <c r="AU19" s="54"/>
      <c r="AV19" s="141">
        <v>0.4</v>
      </c>
      <c r="AW19" s="54"/>
      <c r="AX19" s="141">
        <v>40</v>
      </c>
      <c r="AY19" s="54"/>
      <c r="AZ19" s="141">
        <v>0.6</v>
      </c>
      <c r="BA19" s="54"/>
      <c r="BB19" s="141">
        <v>448</v>
      </c>
      <c r="BC19" s="54"/>
      <c r="BD19" s="141">
        <v>4.4000000000000004</v>
      </c>
      <c r="BE19" s="141"/>
      <c r="BF19" s="141">
        <v>30</v>
      </c>
      <c r="BG19" s="141"/>
      <c r="BH19" s="141" t="s">
        <v>183</v>
      </c>
      <c r="BI19" s="141"/>
      <c r="BJ19" s="141" t="s">
        <v>185</v>
      </c>
    </row>
    <row r="20" spans="1:62" s="40" customFormat="1" ht="15" customHeight="1" x14ac:dyDescent="0.2">
      <c r="A20" s="5" t="s">
        <v>596</v>
      </c>
      <c r="B20" s="168" t="s">
        <v>587</v>
      </c>
      <c r="C20" s="34">
        <v>439</v>
      </c>
      <c r="D20" s="78"/>
      <c r="E20" s="5">
        <v>60</v>
      </c>
      <c r="F20" s="197" t="s">
        <v>597</v>
      </c>
      <c r="G20" s="166"/>
      <c r="H20" s="233"/>
      <c r="I20" s="126">
        <v>-21.9</v>
      </c>
      <c r="J20" s="178"/>
      <c r="K20" s="30">
        <v>-8.5</v>
      </c>
      <c r="L20" s="175"/>
      <c r="M20" s="132">
        <v>13.399999999999999</v>
      </c>
      <c r="N20" s="132">
        <v>0.21213203435596223</v>
      </c>
      <c r="O20" s="34">
        <v>1</v>
      </c>
      <c r="P20" s="175">
        <f>P19</f>
        <v>16.059999999999999</v>
      </c>
      <c r="Q20" s="175">
        <f>Q19</f>
        <v>4.664536418552224</v>
      </c>
      <c r="R20" s="34">
        <v>3</v>
      </c>
      <c r="S20" s="175">
        <f>S19</f>
        <v>22.763333333333332</v>
      </c>
      <c r="T20" s="175">
        <f>T19</f>
        <v>1.0346658075597803</v>
      </c>
      <c r="U20" s="199">
        <v>2</v>
      </c>
      <c r="W20" s="516">
        <v>244.61095958879201</v>
      </c>
      <c r="X20" s="386">
        <v>15.462718860382401</v>
      </c>
      <c r="Y20" s="386">
        <v>-15.1416373954776</v>
      </c>
      <c r="Z20" s="272">
        <v>0.119986291339092</v>
      </c>
      <c r="AA20" s="273">
        <v>2.7588917349181501E-2</v>
      </c>
      <c r="AB20" s="273">
        <v>-2.25148154819396E-2</v>
      </c>
      <c r="AC20" s="272">
        <v>0.35153865829973802</v>
      </c>
      <c r="AD20" s="273">
        <v>5.5222423582073597E-3</v>
      </c>
      <c r="AE20" s="73">
        <v>-5.82974008966353E-3</v>
      </c>
      <c r="AF20" s="387">
        <v>508.548059329625</v>
      </c>
      <c r="AG20" s="386">
        <v>108.755710151927</v>
      </c>
      <c r="AH20" s="386">
        <v>-86.663631770681206</v>
      </c>
      <c r="AI20" s="266">
        <v>3.6059027896320499</v>
      </c>
      <c r="AJ20" s="265">
        <v>0.144036045838386</v>
      </c>
      <c r="AK20" s="265">
        <v>-0.15946826414499099</v>
      </c>
      <c r="AL20" s="264">
        <v>1.0957198340427301E-2</v>
      </c>
      <c r="AM20" s="265">
        <v>1.6507928809224701E-3</v>
      </c>
      <c r="AN20" s="265">
        <v>-1.5690645970476199E-3</v>
      </c>
      <c r="AP20" s="311">
        <v>3.5</v>
      </c>
      <c r="AQ20" s="81" t="s">
        <v>186</v>
      </c>
      <c r="AR20" s="80">
        <v>2</v>
      </c>
      <c r="AS20" s="56"/>
      <c r="AT20" s="514">
        <v>0.12</v>
      </c>
      <c r="AU20" s="56"/>
      <c r="AV20" s="81">
        <v>0.4</v>
      </c>
      <c r="AW20" s="56"/>
      <c r="AX20" s="81">
        <v>40</v>
      </c>
      <c r="AY20" s="56"/>
      <c r="AZ20" s="81">
        <v>0.6</v>
      </c>
      <c r="BA20" s="56"/>
      <c r="BB20" s="81">
        <v>448</v>
      </c>
      <c r="BC20" s="56"/>
      <c r="BD20" s="81">
        <v>4.4000000000000004</v>
      </c>
      <c r="BE20" s="81"/>
      <c r="BF20" s="81">
        <v>30</v>
      </c>
      <c r="BG20" s="81"/>
      <c r="BH20" s="81" t="s">
        <v>183</v>
      </c>
      <c r="BI20" s="81"/>
      <c r="BJ20" s="81" t="s">
        <v>185</v>
      </c>
    </row>
    <row r="21" spans="1:62" s="40" customFormat="1" ht="15" customHeight="1" x14ac:dyDescent="0.2">
      <c r="A21" s="5" t="s">
        <v>592</v>
      </c>
      <c r="B21" s="168" t="s">
        <v>587</v>
      </c>
      <c r="C21" s="34">
        <v>439</v>
      </c>
      <c r="D21" s="35"/>
      <c r="E21" s="5">
        <v>60</v>
      </c>
      <c r="F21" s="197" t="s">
        <v>597</v>
      </c>
      <c r="G21" s="132"/>
      <c r="H21" s="231"/>
      <c r="I21" s="195">
        <v>-21.6</v>
      </c>
      <c r="J21" s="174"/>
      <c r="K21" s="30">
        <v>-8.5</v>
      </c>
      <c r="L21" s="175"/>
      <c r="M21" s="132">
        <v>13.100000000000001</v>
      </c>
      <c r="N21" s="132">
        <v>0.21213203435596223</v>
      </c>
      <c r="O21" s="34">
        <v>1</v>
      </c>
      <c r="P21" s="175">
        <v>16.059999999999999</v>
      </c>
      <c r="Q21" s="175">
        <v>4.664536418552224</v>
      </c>
      <c r="R21" s="34">
        <v>3</v>
      </c>
      <c r="S21" s="175">
        <v>22.763333333333332</v>
      </c>
      <c r="T21" s="175">
        <v>1.0346658075597803</v>
      </c>
      <c r="U21" s="199">
        <v>2</v>
      </c>
      <c r="W21" s="271">
        <v>244.29087040131799</v>
      </c>
      <c r="X21" s="271">
        <v>15.4318901362475</v>
      </c>
      <c r="Y21" s="271">
        <v>-14.8357958077845</v>
      </c>
      <c r="Z21" s="269">
        <v>0.12336570171842599</v>
      </c>
      <c r="AA21" s="269">
        <v>2.4102215648723498E-2</v>
      </c>
      <c r="AB21" s="269">
        <v>-2.62910705614979E-2</v>
      </c>
      <c r="AC21" s="268">
        <v>0.33964692729021401</v>
      </c>
      <c r="AD21" s="269">
        <v>5.6992937649552001E-3</v>
      </c>
      <c r="AE21" s="269">
        <v>-5.30744353764379E-3</v>
      </c>
      <c r="AF21" s="270">
        <v>421.328672431683</v>
      </c>
      <c r="AG21" s="271">
        <v>102.60876673018799</v>
      </c>
      <c r="AH21" s="271">
        <v>-60.448043593257999</v>
      </c>
      <c r="AI21" s="172">
        <v>3.44523397545571</v>
      </c>
      <c r="AJ21" s="183">
        <v>0.18420143886148799</v>
      </c>
      <c r="AK21" s="183">
        <v>-0.148648913071566</v>
      </c>
      <c r="AL21" s="263">
        <v>1.2386926869127001E-2</v>
      </c>
      <c r="AM21" s="183">
        <v>1.45620600845661E-3</v>
      </c>
      <c r="AN21" s="183">
        <v>-1.8890350524633499E-3</v>
      </c>
      <c r="AP21" s="193">
        <v>3.5</v>
      </c>
      <c r="AQ21" s="141" t="s">
        <v>186</v>
      </c>
      <c r="AR21" s="151">
        <v>2</v>
      </c>
      <c r="AS21" s="54"/>
      <c r="AT21" s="514">
        <v>0.14000000000000001</v>
      </c>
      <c r="AU21" s="54"/>
      <c r="AV21" s="141">
        <v>0.4</v>
      </c>
      <c r="AW21" s="54"/>
      <c r="AX21" s="141">
        <v>40</v>
      </c>
      <c r="AY21" s="54"/>
      <c r="AZ21" s="141">
        <v>0.6</v>
      </c>
      <c r="BA21" s="54"/>
      <c r="BB21" s="141">
        <v>448</v>
      </c>
      <c r="BC21" s="54"/>
      <c r="BD21" s="141">
        <v>4.4000000000000004</v>
      </c>
      <c r="BE21" s="141"/>
      <c r="BF21" s="141">
        <v>30</v>
      </c>
      <c r="BG21" s="141"/>
      <c r="BH21" s="141" t="s">
        <v>183</v>
      </c>
      <c r="BI21" s="141"/>
      <c r="BJ21" s="141" t="s">
        <v>185</v>
      </c>
    </row>
    <row r="22" spans="1:62" s="40" customFormat="1" ht="15" customHeight="1" x14ac:dyDescent="0.2">
      <c r="A22" s="5" t="s">
        <v>596</v>
      </c>
      <c r="B22" s="168" t="s">
        <v>587</v>
      </c>
      <c r="C22" s="34">
        <v>439</v>
      </c>
      <c r="D22" s="78"/>
      <c r="E22" s="5">
        <v>60</v>
      </c>
      <c r="F22" s="197" t="s">
        <v>597</v>
      </c>
      <c r="G22" s="166"/>
      <c r="H22" s="233"/>
      <c r="I22" s="126">
        <v>-21.9</v>
      </c>
      <c r="J22" s="178"/>
      <c r="K22" s="30">
        <v>-8.5</v>
      </c>
      <c r="L22" s="175"/>
      <c r="M22" s="132">
        <v>13.399999999999999</v>
      </c>
      <c r="N22" s="132">
        <v>0.21213203435596223</v>
      </c>
      <c r="O22" s="34">
        <v>1</v>
      </c>
      <c r="P22" s="175">
        <f>P21</f>
        <v>16.059999999999999</v>
      </c>
      <c r="Q22" s="175">
        <f>Q21</f>
        <v>4.664536418552224</v>
      </c>
      <c r="R22" s="34">
        <v>3</v>
      </c>
      <c r="S22" s="175">
        <f>S21</f>
        <v>22.763333333333332</v>
      </c>
      <c r="T22" s="175">
        <f>T21</f>
        <v>1.0346658075597803</v>
      </c>
      <c r="U22" s="199">
        <v>2</v>
      </c>
      <c r="W22" s="516">
        <v>244.262896918433</v>
      </c>
      <c r="X22" s="386">
        <v>15.088748836003999</v>
      </c>
      <c r="Y22" s="386">
        <v>-14.8787466882182</v>
      </c>
      <c r="Z22" s="272">
        <v>0.123581127960686</v>
      </c>
      <c r="AA22" s="273">
        <v>2.3401243415878702E-2</v>
      </c>
      <c r="AB22" s="273">
        <v>-2.7343204580324701E-2</v>
      </c>
      <c r="AC22" s="272">
        <v>0.351491637808586</v>
      </c>
      <c r="AD22" s="273">
        <v>5.4803333235113301E-3</v>
      </c>
      <c r="AE22" s="273">
        <v>-5.4536349081894496E-3</v>
      </c>
      <c r="AF22" s="418">
        <v>430.23536501319097</v>
      </c>
      <c r="AG22" s="386">
        <v>109.60396019652801</v>
      </c>
      <c r="AH22" s="386">
        <v>-60.2334067999372</v>
      </c>
      <c r="AI22" s="266">
        <v>3.4641594340473501</v>
      </c>
      <c r="AJ22" s="265">
        <v>0.18836473263509601</v>
      </c>
      <c r="AK22" s="265">
        <v>-0.14258555394741501</v>
      </c>
      <c r="AL22" s="264">
        <v>1.24198448536567E-2</v>
      </c>
      <c r="AM22" s="265">
        <v>1.4277956153153199E-3</v>
      </c>
      <c r="AN22" s="265">
        <v>-1.97966220383694E-3</v>
      </c>
      <c r="AP22" s="311">
        <v>3.5</v>
      </c>
      <c r="AQ22" s="81" t="s">
        <v>186</v>
      </c>
      <c r="AR22" s="80">
        <v>2</v>
      </c>
      <c r="AS22" s="56"/>
      <c r="AT22" s="514">
        <v>0.14000000000000001</v>
      </c>
      <c r="AU22" s="56"/>
      <c r="AV22" s="81">
        <v>0.4</v>
      </c>
      <c r="AW22" s="56"/>
      <c r="AX22" s="81">
        <v>40</v>
      </c>
      <c r="AY22" s="56"/>
      <c r="AZ22" s="81">
        <v>0.6</v>
      </c>
      <c r="BA22" s="56"/>
      <c r="BB22" s="81">
        <v>448</v>
      </c>
      <c r="BC22" s="56"/>
      <c r="BD22" s="81">
        <v>4.4000000000000004</v>
      </c>
      <c r="BE22" s="81"/>
      <c r="BF22" s="81">
        <v>30</v>
      </c>
      <c r="BG22" s="81"/>
      <c r="BH22" s="81" t="s">
        <v>183</v>
      </c>
      <c r="BI22" s="81"/>
      <c r="BJ22" s="81" t="s">
        <v>185</v>
      </c>
    </row>
    <row r="23" spans="1:62" s="40" customFormat="1" x14ac:dyDescent="0.2">
      <c r="A23" s="413" t="s">
        <v>643</v>
      </c>
      <c r="H23" s="280"/>
      <c r="M23" s="434"/>
      <c r="S23" s="434"/>
    </row>
    <row r="24" spans="1:62" s="40" customFormat="1" x14ac:dyDescent="0.2">
      <c r="A24" s="413" t="s">
        <v>644</v>
      </c>
      <c r="H24" s="280"/>
      <c r="M24" s="434"/>
      <c r="S24" s="434"/>
      <c r="W24" s="264"/>
      <c r="X24" s="265"/>
      <c r="Y24" s="265"/>
      <c r="Z24" s="264"/>
      <c r="AA24" s="265"/>
      <c r="AB24" s="265"/>
      <c r="AC24" s="264"/>
      <c r="AD24" s="265"/>
      <c r="AE24" s="387"/>
      <c r="AF24" s="387"/>
      <c r="AG24" s="265"/>
      <c r="AH24" s="386"/>
      <c r="AI24" s="266"/>
      <c r="AJ24" s="265"/>
      <c r="AK24" s="265"/>
      <c r="AL24" s="264"/>
      <c r="AM24" s="265"/>
      <c r="AN24" s="265"/>
    </row>
    <row r="25" spans="1:62" x14ac:dyDescent="0.2">
      <c r="W25" s="264"/>
      <c r="X25" s="265"/>
      <c r="Y25" s="265"/>
      <c r="Z25" s="264"/>
      <c r="AA25" s="265"/>
      <c r="AB25" s="265"/>
      <c r="AC25" s="264"/>
      <c r="AD25" s="265"/>
      <c r="AE25" s="271"/>
      <c r="AG25" s="203"/>
      <c r="AH25" s="203"/>
      <c r="AI25" s="266"/>
      <c r="AJ25" s="265"/>
      <c r="AK25" s="265"/>
      <c r="AL25" s="264"/>
      <c r="AM25" s="265"/>
      <c r="AN25" s="265"/>
    </row>
    <row r="26" spans="1:62" x14ac:dyDescent="0.2">
      <c r="W26" s="172" t="s">
        <v>592</v>
      </c>
      <c r="Z26" s="267"/>
      <c r="AA26" s="172" t="s">
        <v>586</v>
      </c>
      <c r="AC26" s="172"/>
      <c r="AH26" s="386"/>
      <c r="AL26" s="172"/>
    </row>
    <row r="27" spans="1:62" x14ac:dyDescent="0.2">
      <c r="X27" s="183" t="s">
        <v>566</v>
      </c>
      <c r="Z27" s="268"/>
      <c r="AA27" s="269"/>
    </row>
    <row r="28" spans="1:62" x14ac:dyDescent="0.2">
      <c r="V28" s="268">
        <v>0.12</v>
      </c>
      <c r="X28" s="183">
        <v>495</v>
      </c>
      <c r="Z28" s="268"/>
      <c r="AA28" s="269"/>
      <c r="AE28" s="271"/>
      <c r="AF28" s="271"/>
    </row>
    <row r="29" spans="1:62" x14ac:dyDescent="0.2">
      <c r="V29" s="263">
        <v>0.14000000000000001</v>
      </c>
      <c r="X29" s="271">
        <f>AF21</f>
        <v>421.328672431683</v>
      </c>
      <c r="Z29" s="268"/>
      <c r="AA29" s="269">
        <f>AF22</f>
        <v>430.23536501319097</v>
      </c>
      <c r="AD29" s="271"/>
      <c r="AE29" s="271"/>
    </row>
    <row r="30" spans="1:62" x14ac:dyDescent="0.2">
      <c r="V30" s="268">
        <v>0.15</v>
      </c>
      <c r="W30" s="198">
        <v>344.78</v>
      </c>
      <c r="X30" s="271">
        <f>AF19</f>
        <v>495.295080412088</v>
      </c>
      <c r="Y30" s="271">
        <v>495.9135</v>
      </c>
      <c r="Z30" s="268"/>
      <c r="AA30" s="269">
        <f>AF20</f>
        <v>508.548059329625</v>
      </c>
      <c r="AD30" s="271"/>
      <c r="AE30" s="271"/>
    </row>
    <row r="31" spans="1:62" x14ac:dyDescent="0.2">
      <c r="V31" s="268">
        <v>0.2</v>
      </c>
      <c r="W31" s="198">
        <f>AF7-AH7</f>
        <v>275.06896562585348</v>
      </c>
      <c r="X31" s="271"/>
      <c r="Y31" s="271">
        <f>AF7+AG7</f>
        <v>375.95599435938038</v>
      </c>
      <c r="Z31" s="268"/>
      <c r="AA31" s="269">
        <f>AF8</f>
        <v>324.13119691586297</v>
      </c>
      <c r="AF31" s="436"/>
      <c r="AG31" s="270"/>
      <c r="AH31" s="270"/>
    </row>
    <row r="32" spans="1:62" x14ac:dyDescent="0.2">
      <c r="W32" s="172"/>
      <c r="Z32" s="267"/>
      <c r="AA32" s="269"/>
      <c r="AC32" s="172"/>
      <c r="AF32" s="270"/>
      <c r="AG32" s="270"/>
      <c r="AH32" s="270"/>
      <c r="AL32" s="172"/>
    </row>
    <row r="33" spans="22:40" x14ac:dyDescent="0.2">
      <c r="V33" s="263" t="s">
        <v>745</v>
      </c>
      <c r="Z33" s="268"/>
      <c r="AA33" s="269"/>
      <c r="AF33" s="435"/>
    </row>
    <row r="34" spans="22:40" x14ac:dyDescent="0.2">
      <c r="Z34" s="268"/>
      <c r="AA34" s="269"/>
      <c r="AF34" s="270"/>
      <c r="AG34" s="271"/>
      <c r="AH34" s="271"/>
    </row>
    <row r="35" spans="22:40" x14ac:dyDescent="0.2">
      <c r="V35" s="263">
        <f>SLOPE(V28:V31,X28:X31)</f>
        <v>-6.6514168529791258E-5</v>
      </c>
      <c r="W35" s="172"/>
      <c r="X35" s="183">
        <v>448</v>
      </c>
      <c r="Z35" s="263" t="e">
        <f>SLOPE(V28:V31,AA29:AA31)</f>
        <v>#N/A</v>
      </c>
      <c r="AA35" s="269"/>
      <c r="AB35" s="183">
        <v>448</v>
      </c>
      <c r="AC35" s="267"/>
      <c r="AD35" s="269"/>
      <c r="AL35" s="172"/>
    </row>
    <row r="36" spans="22:40" x14ac:dyDescent="0.2">
      <c r="V36" s="263">
        <f>INTERCEPT(V28:V31,X28:X31)</f>
        <v>0.16796432673243566</v>
      </c>
      <c r="X36" s="183">
        <f>X35*V35+V36</f>
        <v>0.13816597923108917</v>
      </c>
      <c r="Z36" s="263" t="e">
        <f>INTERCEPT(V28:V31,AA29:AA31)</f>
        <v>#N/A</v>
      </c>
      <c r="AB36" s="183" t="e">
        <f>AB35*Z35+Z36</f>
        <v>#N/A</v>
      </c>
      <c r="AC36" s="268"/>
      <c r="AD36" s="269"/>
    </row>
    <row r="37" spans="22:40" x14ac:dyDescent="0.2">
      <c r="AC37" s="268"/>
      <c r="AD37" s="269"/>
    </row>
    <row r="38" spans="22:40" x14ac:dyDescent="0.2">
      <c r="AC38" s="268"/>
      <c r="AD38" s="269"/>
    </row>
    <row r="39" spans="22:40" x14ac:dyDescent="0.2">
      <c r="AC39" s="268"/>
      <c r="AD39" s="269"/>
    </row>
    <row r="40" spans="22:40" x14ac:dyDescent="0.2">
      <c r="AC40" s="268"/>
      <c r="AD40" s="269"/>
    </row>
    <row r="41" spans="22:40" x14ac:dyDescent="0.2">
      <c r="AC41" s="268"/>
      <c r="AD41" s="269"/>
    </row>
    <row r="42" spans="22:40" x14ac:dyDescent="0.2">
      <c r="AC42" s="268"/>
      <c r="AD42" s="269"/>
    </row>
    <row r="43" spans="22:40" x14ac:dyDescent="0.2">
      <c r="AC43" s="268"/>
      <c r="AD43" s="269"/>
    </row>
    <row r="44" spans="22:40" x14ac:dyDescent="0.2">
      <c r="AC44" s="268"/>
      <c r="AD44" s="269"/>
    </row>
    <row r="45" spans="22:40" x14ac:dyDescent="0.2">
      <c r="AC45" s="268"/>
      <c r="AD45" s="269"/>
    </row>
    <row r="46" spans="22:40" x14ac:dyDescent="0.2">
      <c r="AC46" s="268"/>
      <c r="AD46" s="269"/>
    </row>
    <row r="47" spans="22:40" x14ac:dyDescent="0.2">
      <c r="W47" s="264"/>
      <c r="X47" s="265"/>
      <c r="Y47" s="265"/>
      <c r="Z47" s="264"/>
      <c r="AA47" s="265"/>
      <c r="AB47" s="265"/>
      <c r="AC47" s="272"/>
      <c r="AD47" s="273"/>
      <c r="AE47" s="265"/>
      <c r="AF47" s="266"/>
      <c r="AG47" s="265"/>
      <c r="AH47" s="265"/>
      <c r="AI47" s="266"/>
      <c r="AJ47" s="265"/>
      <c r="AK47" s="265"/>
      <c r="AL47" s="264"/>
      <c r="AM47" s="265"/>
      <c r="AN47" s="265"/>
    </row>
    <row r="48" spans="22:40" x14ac:dyDescent="0.2">
      <c r="W48" s="264"/>
      <c r="X48" s="265"/>
      <c r="Y48" s="265"/>
      <c r="Z48" s="264"/>
      <c r="AA48" s="265"/>
      <c r="AB48" s="265"/>
      <c r="AC48" s="272"/>
      <c r="AD48" s="273"/>
      <c r="AE48" s="265"/>
      <c r="AF48" s="266"/>
      <c r="AG48" s="265"/>
      <c r="AH48" s="265"/>
      <c r="AI48" s="266"/>
      <c r="AJ48" s="265"/>
      <c r="AK48" s="265"/>
      <c r="AL48" s="264"/>
      <c r="AM48" s="265"/>
      <c r="AN48" s="265"/>
    </row>
    <row r="49" spans="23:40" x14ac:dyDescent="0.2">
      <c r="W49" s="264"/>
      <c r="X49" s="265"/>
      <c r="Y49" s="265"/>
      <c r="Z49" s="264"/>
      <c r="AA49" s="265"/>
      <c r="AB49" s="265"/>
      <c r="AC49" s="272"/>
      <c r="AD49" s="273"/>
      <c r="AE49" s="265"/>
      <c r="AF49" s="266"/>
      <c r="AG49" s="265"/>
      <c r="AH49" s="265"/>
      <c r="AI49" s="266"/>
      <c r="AJ49" s="265"/>
      <c r="AK49" s="265"/>
      <c r="AL49" s="264"/>
      <c r="AM49" s="265"/>
      <c r="AN49" s="265"/>
    </row>
    <row r="50" spans="23:40" x14ac:dyDescent="0.2">
      <c r="AC50" s="268"/>
      <c r="AD50" s="269"/>
    </row>
    <row r="51" spans="23:40" x14ac:dyDescent="0.2">
      <c r="AC51" s="268"/>
      <c r="AD51" s="269"/>
    </row>
    <row r="52" spans="23:40" x14ac:dyDescent="0.2">
      <c r="AC52" s="268"/>
      <c r="AD52" s="269"/>
    </row>
    <row r="53" spans="23:40" x14ac:dyDescent="0.2">
      <c r="AC53" s="268"/>
      <c r="AD53" s="269"/>
    </row>
    <row r="54" spans="23:40" x14ac:dyDescent="0.2">
      <c r="AC54" s="268"/>
      <c r="AD54" s="269"/>
    </row>
    <row r="55" spans="23:40" x14ac:dyDescent="0.2">
      <c r="AC55" s="268"/>
      <c r="AD55" s="269"/>
    </row>
    <row r="56" spans="23:40" x14ac:dyDescent="0.2">
      <c r="W56" s="172"/>
      <c r="Z56" s="267"/>
      <c r="AA56" s="269"/>
      <c r="AC56" s="267"/>
      <c r="AD56" s="269"/>
      <c r="AL56" s="172"/>
    </row>
    <row r="57" spans="23:40" x14ac:dyDescent="0.2">
      <c r="W57" s="172"/>
      <c r="Z57" s="267"/>
      <c r="AA57" s="269"/>
      <c r="AC57" s="267"/>
      <c r="AD57" s="269"/>
      <c r="AL57" s="172"/>
    </row>
    <row r="64" spans="23:40" x14ac:dyDescent="0.2">
      <c r="W64" s="264"/>
      <c r="X64" s="265"/>
      <c r="Y64" s="265"/>
      <c r="Z64" s="264"/>
      <c r="AA64" s="265"/>
      <c r="AB64" s="265"/>
      <c r="AC64" s="264"/>
      <c r="AD64" s="265"/>
      <c r="AE64" s="265"/>
      <c r="AF64" s="266"/>
      <c r="AG64" s="265"/>
      <c r="AH64" s="265"/>
      <c r="AI64" s="266"/>
      <c r="AJ64" s="265"/>
      <c r="AK64" s="265"/>
      <c r="AL64" s="264"/>
      <c r="AM64" s="265"/>
      <c r="AN64" s="265"/>
    </row>
    <row r="65" spans="23:40" x14ac:dyDescent="0.2">
      <c r="W65" s="264"/>
      <c r="X65" s="265"/>
      <c r="Y65" s="265"/>
      <c r="Z65" s="264"/>
      <c r="AA65" s="265"/>
      <c r="AB65" s="265"/>
      <c r="AC65" s="264"/>
      <c r="AD65" s="265"/>
      <c r="AE65" s="265"/>
      <c r="AF65" s="266"/>
      <c r="AG65" s="265"/>
      <c r="AH65" s="265"/>
      <c r="AI65" s="266"/>
      <c r="AJ65" s="265"/>
      <c r="AK65" s="265"/>
      <c r="AL65" s="264"/>
      <c r="AM65" s="265"/>
      <c r="AN65" s="265"/>
    </row>
    <row r="66" spans="23:40" x14ac:dyDescent="0.2">
      <c r="W66" s="264"/>
      <c r="X66" s="265"/>
      <c r="Y66" s="265"/>
      <c r="Z66" s="264"/>
      <c r="AA66" s="265"/>
      <c r="AB66" s="265"/>
      <c r="AC66" s="264"/>
      <c r="AD66" s="265"/>
      <c r="AE66" s="265"/>
      <c r="AF66" s="266"/>
      <c r="AG66" s="265"/>
      <c r="AH66" s="265"/>
      <c r="AI66" s="266"/>
      <c r="AJ66" s="265"/>
      <c r="AK66" s="265"/>
      <c r="AL66" s="264"/>
      <c r="AM66" s="265"/>
      <c r="AN66" s="265"/>
    </row>
    <row r="67" spans="23:40" x14ac:dyDescent="0.2">
      <c r="W67" s="264"/>
      <c r="X67" s="265"/>
      <c r="Y67" s="265"/>
      <c r="Z67" s="264"/>
      <c r="AA67" s="265"/>
      <c r="AB67" s="265"/>
      <c r="AC67" s="264"/>
      <c r="AD67" s="265"/>
      <c r="AE67" s="265"/>
      <c r="AF67" s="266"/>
      <c r="AG67" s="265"/>
      <c r="AH67" s="265"/>
      <c r="AI67" s="266"/>
      <c r="AJ67" s="265"/>
      <c r="AK67" s="265"/>
      <c r="AL67" s="264"/>
      <c r="AM67" s="265"/>
      <c r="AN67" s="265"/>
    </row>
    <row r="73" spans="23:40" x14ac:dyDescent="0.2">
      <c r="W73" s="264"/>
      <c r="X73" s="265"/>
      <c r="Y73" s="265"/>
      <c r="Z73" s="264"/>
      <c r="AA73" s="265"/>
      <c r="AB73" s="265"/>
      <c r="AC73" s="264"/>
      <c r="AD73" s="265"/>
      <c r="AE73" s="265"/>
      <c r="AF73" s="266"/>
      <c r="AG73" s="265"/>
      <c r="AH73" s="265"/>
      <c r="AI73" s="266"/>
      <c r="AJ73" s="265"/>
      <c r="AK73" s="265"/>
      <c r="AL73" s="264"/>
      <c r="AM73" s="265"/>
      <c r="AN73" s="265"/>
    </row>
    <row r="80" spans="23:40" x14ac:dyDescent="0.2">
      <c r="W80" s="172"/>
      <c r="Z80" s="172"/>
      <c r="AC80" s="172"/>
      <c r="AL80" s="172"/>
    </row>
    <row r="94" spans="23:40" x14ac:dyDescent="0.2">
      <c r="W94" s="172"/>
      <c r="Z94" s="172"/>
      <c r="AC94" s="172"/>
      <c r="AL94" s="172"/>
    </row>
    <row r="96" spans="23:40" x14ac:dyDescent="0.2">
      <c r="W96" s="75"/>
      <c r="X96" s="75"/>
      <c r="Y96" s="75"/>
      <c r="Z96" s="75"/>
      <c r="AA96" s="75"/>
      <c r="AB96" s="75"/>
      <c r="AC96" s="75"/>
      <c r="AD96" s="75"/>
      <c r="AE96" s="75"/>
      <c r="AF96" s="261"/>
      <c r="AG96" s="75"/>
      <c r="AH96" s="75"/>
      <c r="AI96" s="261"/>
      <c r="AJ96" s="75"/>
      <c r="AK96" s="75"/>
      <c r="AL96" s="75"/>
      <c r="AM96" s="75"/>
      <c r="AN96" s="75"/>
    </row>
    <row r="97" spans="23:40" x14ac:dyDescent="0.2">
      <c r="W97" s="75"/>
      <c r="X97" s="75"/>
      <c r="Y97" s="75"/>
      <c r="Z97" s="75"/>
      <c r="AA97" s="75"/>
      <c r="AB97" s="75"/>
      <c r="AC97" s="75"/>
      <c r="AD97" s="75"/>
      <c r="AE97" s="75"/>
      <c r="AF97" s="261"/>
      <c r="AG97" s="75"/>
      <c r="AH97" s="75"/>
      <c r="AI97" s="261"/>
      <c r="AJ97" s="75"/>
      <c r="AK97" s="75"/>
      <c r="AL97" s="75"/>
      <c r="AM97" s="75"/>
      <c r="AN97" s="75"/>
    </row>
    <row r="98" spans="23:40" x14ac:dyDescent="0.2">
      <c r="W98" s="75"/>
      <c r="X98" s="75"/>
      <c r="Y98" s="75"/>
      <c r="Z98" s="75"/>
      <c r="AA98" s="75"/>
      <c r="AB98" s="75"/>
      <c r="AC98" s="75"/>
      <c r="AD98" s="75"/>
      <c r="AE98" s="75"/>
      <c r="AF98" s="261"/>
      <c r="AG98" s="75"/>
      <c r="AH98" s="75"/>
      <c r="AI98" s="261"/>
      <c r="AJ98" s="75"/>
      <c r="AK98" s="75"/>
      <c r="AL98" s="75"/>
      <c r="AM98" s="75"/>
      <c r="AN98" s="75"/>
    </row>
    <row r="99" spans="23:40" x14ac:dyDescent="0.2">
      <c r="W99" s="75"/>
      <c r="X99" s="75"/>
      <c r="Y99" s="75"/>
      <c r="Z99" s="75"/>
      <c r="AA99" s="75"/>
      <c r="AB99" s="75"/>
      <c r="AC99" s="75"/>
      <c r="AD99" s="75"/>
      <c r="AE99" s="75"/>
      <c r="AF99" s="261"/>
      <c r="AG99" s="75"/>
      <c r="AH99" s="75"/>
      <c r="AI99" s="261"/>
      <c r="AJ99" s="75"/>
      <c r="AK99" s="75"/>
      <c r="AL99" s="75"/>
      <c r="AM99" s="75"/>
      <c r="AN99" s="75"/>
    </row>
    <row r="100" spans="23:40" x14ac:dyDescent="0.2">
      <c r="W100" s="172"/>
      <c r="Z100" s="172"/>
      <c r="AC100" s="172"/>
      <c r="AG100" s="271"/>
      <c r="AL100" s="172"/>
    </row>
    <row r="101" spans="23:40" x14ac:dyDescent="0.2">
      <c r="W101" s="75"/>
      <c r="X101" s="75"/>
      <c r="Y101" s="75"/>
      <c r="Z101" s="75"/>
      <c r="AA101" s="75"/>
      <c r="AB101" s="75"/>
      <c r="AC101" s="75"/>
      <c r="AD101" s="75"/>
      <c r="AE101" s="75"/>
      <c r="AF101" s="261"/>
      <c r="AG101" s="75"/>
      <c r="AH101" s="75"/>
      <c r="AI101" s="261"/>
      <c r="AJ101" s="75"/>
      <c r="AK101" s="75"/>
      <c r="AL101" s="75"/>
      <c r="AM101" s="75"/>
      <c r="AN101" s="75"/>
    </row>
    <row r="102" spans="23:40" x14ac:dyDescent="0.2">
      <c r="W102" s="78"/>
      <c r="X102" s="78"/>
      <c r="Y102" s="78"/>
      <c r="Z102" s="78"/>
      <c r="AA102" s="78"/>
      <c r="AB102" s="78"/>
      <c r="AC102" s="78"/>
      <c r="AD102" s="78"/>
      <c r="AE102" s="78"/>
      <c r="AF102" s="86"/>
      <c r="AG102" s="78"/>
      <c r="AH102" s="78"/>
      <c r="AI102" s="86"/>
      <c r="AJ102" s="78"/>
      <c r="AK102" s="78"/>
      <c r="AL102" s="78"/>
      <c r="AM102" s="78"/>
      <c r="AN102" s="78"/>
    </row>
    <row r="103" spans="23:40" x14ac:dyDescent="0.2">
      <c r="W103" s="172"/>
      <c r="Z103" s="172"/>
      <c r="AC103" s="172"/>
      <c r="AG103" s="271"/>
      <c r="AL103" s="172"/>
    </row>
    <row r="104" spans="23:40" x14ac:dyDescent="0.2">
      <c r="W104" s="274"/>
      <c r="X104" s="275"/>
      <c r="Y104" s="275"/>
      <c r="AF104" s="276"/>
      <c r="AG104" s="275"/>
      <c r="AH104" s="275"/>
      <c r="AI104" s="276"/>
    </row>
    <row r="133" spans="23:40" x14ac:dyDescent="0.2">
      <c r="W133" s="172"/>
      <c r="Z133" s="172"/>
      <c r="AC133" s="172"/>
      <c r="AL133" s="172"/>
    </row>
    <row r="134" spans="23:40" x14ac:dyDescent="0.2">
      <c r="W134" s="172"/>
      <c r="X134" s="181"/>
      <c r="Y134" s="181"/>
      <c r="Z134" s="172"/>
      <c r="AA134" s="181"/>
      <c r="AB134" s="181"/>
      <c r="AC134" s="172"/>
      <c r="AD134" s="181"/>
      <c r="AE134" s="181"/>
      <c r="AG134" s="181"/>
      <c r="AH134" s="181"/>
      <c r="AJ134" s="181"/>
      <c r="AK134" s="181"/>
      <c r="AL134" s="172"/>
      <c r="AM134" s="181"/>
      <c r="AN134" s="181"/>
    </row>
    <row r="135" spans="23:40" x14ac:dyDescent="0.2">
      <c r="W135" s="271"/>
      <c r="X135" s="271"/>
      <c r="Y135" s="271"/>
      <c r="Z135" s="277"/>
      <c r="AA135" s="277"/>
      <c r="AB135" s="277"/>
      <c r="AC135" s="277"/>
      <c r="AD135" s="277"/>
      <c r="AE135" s="277"/>
      <c r="AF135" s="270"/>
      <c r="AG135" s="271"/>
      <c r="AH135" s="271"/>
      <c r="AI135" s="267"/>
      <c r="AJ135" s="269"/>
      <c r="AK135" s="277"/>
      <c r="AL135" s="277"/>
      <c r="AM135" s="278"/>
      <c r="AN135" s="278"/>
    </row>
    <row r="136" spans="23:40" x14ac:dyDescent="0.2">
      <c r="W136" s="198"/>
      <c r="X136" s="271"/>
      <c r="Y136" s="271"/>
      <c r="Z136" s="279"/>
      <c r="AA136" s="277"/>
      <c r="AB136" s="277"/>
      <c r="AC136" s="279"/>
      <c r="AD136" s="277"/>
      <c r="AE136" s="277"/>
      <c r="AF136" s="270"/>
      <c r="AG136" s="271"/>
      <c r="AH136" s="271"/>
      <c r="AI136" s="267"/>
      <c r="AJ136" s="269"/>
      <c r="AK136" s="277"/>
      <c r="AL136" s="279"/>
      <c r="AM136" s="278"/>
      <c r="AN136" s="278"/>
    </row>
    <row r="137" spans="23:40" x14ac:dyDescent="0.2">
      <c r="W137" s="271"/>
      <c r="X137" s="271"/>
      <c r="Y137" s="271"/>
      <c r="Z137" s="277"/>
      <c r="AA137" s="277"/>
      <c r="AB137" s="277"/>
      <c r="AC137" s="277"/>
      <c r="AD137" s="277"/>
      <c r="AE137" s="277"/>
      <c r="AF137" s="270"/>
      <c r="AG137" s="271"/>
      <c r="AH137" s="271"/>
      <c r="AI137" s="267"/>
      <c r="AJ137" s="269"/>
      <c r="AK137" s="277"/>
      <c r="AL137" s="277"/>
      <c r="AM137" s="278"/>
      <c r="AN137" s="278"/>
    </row>
    <row r="138" spans="23:40" x14ac:dyDescent="0.2">
      <c r="W138" s="198"/>
      <c r="X138" s="271"/>
      <c r="Y138" s="271"/>
      <c r="Z138" s="279"/>
      <c r="AA138" s="277"/>
      <c r="AB138" s="277"/>
      <c r="AC138" s="279"/>
      <c r="AD138" s="277"/>
      <c r="AE138" s="277"/>
      <c r="AF138" s="270"/>
      <c r="AG138" s="271"/>
      <c r="AH138" s="271"/>
      <c r="AI138" s="267"/>
      <c r="AJ138" s="269"/>
      <c r="AK138" s="277"/>
      <c r="AL138" s="279"/>
      <c r="AM138" s="278"/>
      <c r="AN138" s="278"/>
    </row>
    <row r="139" spans="23:40" x14ac:dyDescent="0.2">
      <c r="W139" s="271"/>
      <c r="X139" s="271"/>
      <c r="Y139" s="271"/>
      <c r="Z139" s="277"/>
      <c r="AA139" s="277"/>
      <c r="AB139" s="277"/>
      <c r="AC139" s="277"/>
      <c r="AD139" s="277"/>
      <c r="AE139" s="277"/>
      <c r="AF139" s="270"/>
      <c r="AG139" s="271"/>
      <c r="AH139" s="271"/>
      <c r="AI139" s="267"/>
      <c r="AJ139" s="269"/>
      <c r="AK139" s="277"/>
      <c r="AL139" s="277"/>
      <c r="AM139" s="278"/>
      <c r="AN139" s="278"/>
    </row>
    <row r="140" spans="23:40" x14ac:dyDescent="0.2">
      <c r="W140" s="198"/>
      <c r="X140" s="271"/>
      <c r="Y140" s="271"/>
      <c r="Z140" s="279"/>
      <c r="AA140" s="277"/>
      <c r="AB140" s="277"/>
      <c r="AC140" s="279"/>
      <c r="AD140" s="277"/>
      <c r="AE140" s="277"/>
      <c r="AF140" s="270"/>
      <c r="AG140" s="271"/>
      <c r="AH140" s="271"/>
      <c r="AI140" s="267"/>
      <c r="AJ140" s="269"/>
      <c r="AK140" s="277"/>
      <c r="AL140" s="279"/>
      <c r="AM140" s="278"/>
      <c r="AN140" s="278"/>
    </row>
    <row r="141" spans="23:40" x14ac:dyDescent="0.2">
      <c r="W141" s="271"/>
      <c r="X141" s="271"/>
      <c r="Y141" s="271"/>
      <c r="Z141" s="277"/>
      <c r="AA141" s="277"/>
      <c r="AB141" s="277"/>
      <c r="AC141" s="277"/>
      <c r="AD141" s="277"/>
      <c r="AE141" s="277"/>
      <c r="AF141" s="270"/>
      <c r="AG141" s="271"/>
      <c r="AH141" s="271"/>
      <c r="AI141" s="267"/>
      <c r="AJ141" s="269"/>
      <c r="AK141" s="277"/>
      <c r="AL141" s="277"/>
      <c r="AM141" s="278"/>
      <c r="AN141" s="278"/>
    </row>
    <row r="142" spans="23:40" x14ac:dyDescent="0.2">
      <c r="W142" s="198"/>
      <c r="X142" s="271"/>
      <c r="Y142" s="271"/>
      <c r="Z142" s="279"/>
      <c r="AA142" s="277"/>
      <c r="AB142" s="277"/>
      <c r="AC142" s="279"/>
      <c r="AD142" s="277"/>
      <c r="AE142" s="277"/>
      <c r="AF142" s="270"/>
      <c r="AG142" s="271"/>
      <c r="AH142" s="271"/>
      <c r="AI142" s="267"/>
      <c r="AJ142" s="269"/>
      <c r="AK142" s="277"/>
      <c r="AL142" s="279"/>
      <c r="AM142" s="278"/>
      <c r="AN142" s="278"/>
    </row>
    <row r="143" spans="23:40" x14ac:dyDescent="0.2">
      <c r="W143" s="271"/>
      <c r="X143" s="271"/>
      <c r="Y143" s="271"/>
      <c r="Z143" s="277"/>
      <c r="AA143" s="277"/>
      <c r="AB143" s="277"/>
      <c r="AC143" s="277"/>
      <c r="AD143" s="277"/>
      <c r="AE143" s="277"/>
      <c r="AF143" s="270"/>
      <c r="AG143" s="271"/>
      <c r="AH143" s="271"/>
      <c r="AI143" s="267"/>
      <c r="AJ143" s="269"/>
      <c r="AK143" s="277"/>
      <c r="AL143" s="277"/>
      <c r="AM143" s="278"/>
      <c r="AN143" s="278"/>
    </row>
    <row r="145" spans="23:38" x14ac:dyDescent="0.2">
      <c r="W145" s="183"/>
      <c r="Z145" s="183"/>
      <c r="AC145" s="183"/>
      <c r="AG145" s="277"/>
      <c r="AH145" s="277"/>
      <c r="AL145" s="183"/>
    </row>
    <row r="146" spans="23:38" x14ac:dyDescent="0.2">
      <c r="W146" s="183"/>
      <c r="Z146" s="183"/>
      <c r="AC146" s="183"/>
      <c r="AG146" s="277"/>
      <c r="AH146" s="277"/>
      <c r="AL146" s="183"/>
    </row>
    <row r="147" spans="23:38" x14ac:dyDescent="0.2">
      <c r="W147" s="183"/>
      <c r="Z147" s="183"/>
      <c r="AC147" s="183"/>
      <c r="AL147" s="183"/>
    </row>
    <row r="148" spans="23:38" x14ac:dyDescent="0.2">
      <c r="AG148" s="277"/>
    </row>
    <row r="150" spans="23:38" x14ac:dyDescent="0.2">
      <c r="AG150" s="277"/>
    </row>
    <row r="152" spans="23:38" x14ac:dyDescent="0.2">
      <c r="AG152" s="277"/>
    </row>
    <row r="154" spans="23:38" x14ac:dyDescent="0.2">
      <c r="AG154" s="27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8156-379D-C743-91B2-59B2EC627A7E}">
  <dimension ref="A1:BT72"/>
  <sheetViews>
    <sheetView workbookViewId="0">
      <pane xSplit="3" ySplit="1" topLeftCell="D10" activePane="bottomRight" state="frozen"/>
      <selection pane="topRight" activeCell="D1" sqref="D1"/>
      <selection pane="bottomLeft" activeCell="A2" sqref="A2"/>
      <selection pane="bottomRight" activeCell="C68" sqref="C68"/>
    </sheetView>
  </sheetViews>
  <sheetFormatPr baseColWidth="10" defaultRowHeight="16" x14ac:dyDescent="0.2"/>
  <cols>
    <col min="2" max="2" width="17.1640625" customWidth="1"/>
    <col min="22" max="22" width="10.83203125" style="40"/>
    <col min="32" max="32" width="10.83203125" style="32"/>
    <col min="44" max="44" width="10.83203125" style="40"/>
  </cols>
  <sheetData>
    <row r="1" spans="1:62" s="5" customFormat="1" ht="52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571</v>
      </c>
      <c r="G1" s="2" t="s">
        <v>573</v>
      </c>
      <c r="H1" s="3" t="s">
        <v>5</v>
      </c>
      <c r="I1" s="3" t="s">
        <v>6</v>
      </c>
      <c r="J1" s="229" t="s">
        <v>579</v>
      </c>
      <c r="K1" s="4" t="s">
        <v>7</v>
      </c>
      <c r="L1" s="4" t="s">
        <v>575</v>
      </c>
      <c r="M1" s="28" t="s">
        <v>147</v>
      </c>
      <c r="N1" s="4" t="s">
        <v>575</v>
      </c>
      <c r="O1" s="207" t="s">
        <v>155</v>
      </c>
      <c r="P1" s="300" t="s">
        <v>600</v>
      </c>
      <c r="Q1" s="169" t="s">
        <v>154</v>
      </c>
      <c r="R1" s="300" t="s">
        <v>600</v>
      </c>
      <c r="S1" s="28" t="s">
        <v>153</v>
      </c>
      <c r="T1" s="300" t="s">
        <v>600</v>
      </c>
      <c r="U1" s="241" t="s">
        <v>580</v>
      </c>
      <c r="V1" s="363" t="s">
        <v>670</v>
      </c>
      <c r="W1" s="34" t="s">
        <v>168</v>
      </c>
      <c r="X1" s="213" t="s">
        <v>576</v>
      </c>
      <c r="Y1" s="213" t="s">
        <v>577</v>
      </c>
      <c r="Z1" s="5" t="s">
        <v>170</v>
      </c>
      <c r="AA1" s="213" t="s">
        <v>576</v>
      </c>
      <c r="AB1" s="213" t="s">
        <v>577</v>
      </c>
      <c r="AC1" s="5" t="s">
        <v>172</v>
      </c>
      <c r="AD1" s="213" t="s">
        <v>576</v>
      </c>
      <c r="AE1" s="213" t="s">
        <v>577</v>
      </c>
      <c r="AF1" s="207" t="s">
        <v>156</v>
      </c>
      <c r="AG1" s="213" t="s">
        <v>576</v>
      </c>
      <c r="AH1" s="213" t="s">
        <v>577</v>
      </c>
      <c r="AI1" s="169" t="s">
        <v>157</v>
      </c>
      <c r="AJ1" s="213" t="s">
        <v>576</v>
      </c>
      <c r="AK1" s="213" t="s">
        <v>577</v>
      </c>
      <c r="AL1" s="5" t="s">
        <v>158</v>
      </c>
      <c r="AM1" s="213" t="s">
        <v>576</v>
      </c>
      <c r="AN1" s="213" t="s">
        <v>577</v>
      </c>
      <c r="AO1" s="135" t="s">
        <v>578</v>
      </c>
      <c r="AP1" s="169" t="s">
        <v>163</v>
      </c>
      <c r="AQ1" s="169"/>
      <c r="AR1" s="169" t="s">
        <v>164</v>
      </c>
      <c r="AS1" s="169"/>
      <c r="AT1" s="169" t="s">
        <v>174</v>
      </c>
      <c r="AU1" s="169"/>
      <c r="AV1" s="169" t="s">
        <v>175</v>
      </c>
      <c r="AW1" s="169"/>
      <c r="AX1" s="169" t="s">
        <v>167</v>
      </c>
      <c r="AY1" s="169"/>
      <c r="AZ1" s="169" t="s">
        <v>173</v>
      </c>
      <c r="BA1" s="169"/>
      <c r="BB1" s="56" t="s">
        <v>166</v>
      </c>
      <c r="BC1" s="169"/>
      <c r="BD1" s="169" t="s">
        <v>176</v>
      </c>
      <c r="BE1" s="169"/>
      <c r="BF1" s="169" t="s">
        <v>177</v>
      </c>
      <c r="BG1" s="169"/>
      <c r="BH1" s="169" t="s">
        <v>178</v>
      </c>
      <c r="BI1" s="169"/>
      <c r="BJ1" s="169" t="s">
        <v>179</v>
      </c>
    </row>
    <row r="2" spans="1:62" s="5" customFormat="1" x14ac:dyDescent="0.2">
      <c r="A2" s="1"/>
      <c r="B2" s="2"/>
      <c r="C2" s="1"/>
      <c r="D2" s="2"/>
      <c r="E2" s="2"/>
      <c r="F2" s="2"/>
      <c r="G2" s="2"/>
      <c r="H2" s="3"/>
      <c r="I2" s="3"/>
      <c r="J2" s="229"/>
      <c r="K2" s="4"/>
      <c r="L2" s="4"/>
      <c r="M2" s="28"/>
      <c r="N2" s="4"/>
      <c r="O2" s="207"/>
      <c r="P2" s="300"/>
      <c r="Q2" s="169"/>
      <c r="R2" s="300"/>
      <c r="S2" s="28"/>
      <c r="T2" s="300"/>
      <c r="U2" s="241"/>
      <c r="V2" s="363"/>
      <c r="W2" s="34"/>
      <c r="X2" s="213"/>
      <c r="Y2" s="213"/>
      <c r="AA2" s="213"/>
      <c r="AB2" s="213"/>
      <c r="AD2" s="213"/>
      <c r="AE2" s="213"/>
      <c r="AF2" s="207"/>
      <c r="AG2" s="213"/>
      <c r="AH2" s="213"/>
      <c r="AI2" s="169"/>
      <c r="AJ2" s="213"/>
      <c r="AK2" s="213"/>
      <c r="AM2" s="213"/>
      <c r="AN2" s="213"/>
      <c r="AO2" s="135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54"/>
      <c r="BC2" s="169"/>
      <c r="BD2" s="169"/>
      <c r="BE2" s="169"/>
      <c r="BF2" s="169"/>
      <c r="BG2" s="169"/>
      <c r="BH2" s="169"/>
      <c r="BI2" s="169"/>
      <c r="BJ2" s="169"/>
    </row>
    <row r="3" spans="1:62" s="141" customFormat="1" x14ac:dyDescent="0.2">
      <c r="A3" s="390" t="s">
        <v>608</v>
      </c>
      <c r="B3" s="177" t="s">
        <v>15</v>
      </c>
      <c r="C3" s="78" t="s">
        <v>10</v>
      </c>
      <c r="D3" s="78" t="s">
        <v>16</v>
      </c>
      <c r="E3" s="78" t="s">
        <v>17</v>
      </c>
      <c r="F3" s="78"/>
      <c r="G3" s="78"/>
      <c r="H3" s="78" t="s">
        <v>18</v>
      </c>
      <c r="I3" s="166">
        <v>382.4083333333333</v>
      </c>
      <c r="J3" s="233"/>
      <c r="K3" s="178">
        <v>-24.262999999999998</v>
      </c>
      <c r="L3" s="178">
        <v>0.39173715677734622</v>
      </c>
      <c r="M3" s="193">
        <v>-6.5016595770889198</v>
      </c>
      <c r="N3" s="142">
        <v>0.5</v>
      </c>
      <c r="O3" s="162">
        <v>17</v>
      </c>
      <c r="P3" s="141">
        <v>3</v>
      </c>
      <c r="Q3" s="141">
        <v>4.3</v>
      </c>
      <c r="R3" s="141">
        <v>1.9</v>
      </c>
      <c r="S3" s="149">
        <v>17.761340422911079</v>
      </c>
      <c r="T3" s="389">
        <v>0.63518343807123867</v>
      </c>
      <c r="U3" s="250"/>
      <c r="V3" s="482">
        <v>1000</v>
      </c>
      <c r="W3" s="151">
        <v>130.52215112185101</v>
      </c>
      <c r="X3" s="259">
        <v>37.048009781031297</v>
      </c>
      <c r="Y3" s="259">
        <v>-30.0882149554565</v>
      </c>
      <c r="Z3" s="148">
        <v>2.3471304134320099E-2</v>
      </c>
      <c r="AA3" s="206">
        <v>7.1518348938688896E-3</v>
      </c>
      <c r="AB3" s="206">
        <v>-6.3982440244579903E-3</v>
      </c>
      <c r="AC3" s="149">
        <v>0.52277788507354905</v>
      </c>
      <c r="AD3" s="212">
        <v>1.6954953133426699E-2</v>
      </c>
      <c r="AE3" s="212">
        <v>-1.7311699218544901E-2</v>
      </c>
      <c r="AF3" s="147">
        <v>475.77501640175302</v>
      </c>
      <c r="AG3" s="203">
        <v>155.25310018760001</v>
      </c>
      <c r="AH3" s="203">
        <v>-89.462293291760005</v>
      </c>
      <c r="AI3" s="149">
        <v>0.71028902984303799</v>
      </c>
      <c r="AJ3" s="212">
        <v>4.2707749842397197E-2</v>
      </c>
      <c r="AK3" s="212">
        <v>-3.7524662379463801E-2</v>
      </c>
      <c r="AL3" s="148">
        <v>3.1149828223534098E-3</v>
      </c>
      <c r="AM3" s="206">
        <v>4.8858275186623701E-4</v>
      </c>
      <c r="AN3" s="206">
        <v>-5.9068815496116697E-4</v>
      </c>
      <c r="AP3" s="141">
        <v>0.7</v>
      </c>
      <c r="AR3" s="151">
        <v>2</v>
      </c>
      <c r="AT3" s="141">
        <v>0.2</v>
      </c>
      <c r="AV3" s="141">
        <v>0.4</v>
      </c>
      <c r="AX3" s="141">
        <v>40</v>
      </c>
      <c r="AZ3" s="141">
        <v>0.6</v>
      </c>
      <c r="BB3" s="141">
        <v>448</v>
      </c>
      <c r="BD3" s="141">
        <v>4.4000000000000004</v>
      </c>
      <c r="BF3" s="141">
        <v>30</v>
      </c>
      <c r="BH3" s="141" t="s">
        <v>183</v>
      </c>
      <c r="BJ3" s="141" t="s">
        <v>185</v>
      </c>
    </row>
    <row r="4" spans="1:62" s="141" customFormat="1" x14ac:dyDescent="0.2">
      <c r="A4" s="390" t="s">
        <v>608</v>
      </c>
      <c r="B4" s="177" t="s">
        <v>15</v>
      </c>
      <c r="C4" s="78" t="s">
        <v>10</v>
      </c>
      <c r="D4" s="78" t="s">
        <v>16</v>
      </c>
      <c r="E4" s="78" t="s">
        <v>17</v>
      </c>
      <c r="F4" s="78"/>
      <c r="G4" s="78"/>
      <c r="H4" s="78" t="s">
        <v>18</v>
      </c>
      <c r="I4" s="166">
        <v>382.4083333333333</v>
      </c>
      <c r="J4" s="233"/>
      <c r="K4" s="178">
        <v>-24.262999999999998</v>
      </c>
      <c r="L4" s="178">
        <v>0.39173715677734622</v>
      </c>
      <c r="M4" s="193">
        <v>-6.5016595770889198</v>
      </c>
      <c r="N4" s="142">
        <v>0.5</v>
      </c>
      <c r="O4" s="162">
        <v>17</v>
      </c>
      <c r="P4" s="141">
        <v>3</v>
      </c>
      <c r="Q4" s="141">
        <v>4.3</v>
      </c>
      <c r="R4" s="141">
        <v>1.9</v>
      </c>
      <c r="S4" s="149">
        <v>17.761340422911079</v>
      </c>
      <c r="T4" s="389">
        <v>0.63518343807123867</v>
      </c>
      <c r="U4" s="250"/>
      <c r="V4" s="482">
        <v>1000</v>
      </c>
      <c r="W4" s="151">
        <v>133.780593949353</v>
      </c>
      <c r="X4" s="259">
        <v>36.905624665748</v>
      </c>
      <c r="Y4" s="259">
        <v>-28.418552469825201</v>
      </c>
      <c r="Z4" s="148">
        <v>2.4617688904713799E-2</v>
      </c>
      <c r="AA4" s="206">
        <v>8.2575351097408604E-3</v>
      </c>
      <c r="AB4" s="206">
        <v>-7.0964599322437E-3</v>
      </c>
      <c r="AC4" s="149">
        <v>0.52122099828652702</v>
      </c>
      <c r="AD4" s="212">
        <v>1.6579503852025099E-2</v>
      </c>
      <c r="AE4" s="212">
        <v>-1.7593451539477702E-2</v>
      </c>
      <c r="AF4" s="147">
        <v>568.22585083457204</v>
      </c>
      <c r="AG4" s="203">
        <v>191.38596563455599</v>
      </c>
      <c r="AH4" s="203">
        <v>-121.447144365865</v>
      </c>
      <c r="AI4" s="149">
        <v>0.94909475591851999</v>
      </c>
      <c r="AJ4" s="212">
        <v>4.9147645164988603E-2</v>
      </c>
      <c r="AK4" s="212">
        <v>-4.9708455076808399E-2</v>
      </c>
      <c r="AL4" s="148">
        <v>3.5147292342156502E-3</v>
      </c>
      <c r="AM4" s="206">
        <v>6.81272505479861E-4</v>
      </c>
      <c r="AN4" s="206">
        <v>-7.6231666529772801E-4</v>
      </c>
      <c r="AP4" s="141">
        <v>0.9</v>
      </c>
      <c r="AR4" s="151">
        <v>2</v>
      </c>
      <c r="AT4" s="141">
        <v>0.2</v>
      </c>
      <c r="AV4" s="141">
        <v>0.4</v>
      </c>
      <c r="AX4" s="141">
        <v>40</v>
      </c>
      <c r="AZ4" s="141">
        <v>0.6</v>
      </c>
      <c r="BB4" s="141">
        <v>448</v>
      </c>
      <c r="BD4" s="141">
        <v>4.4000000000000004</v>
      </c>
      <c r="BF4" s="141">
        <v>30</v>
      </c>
      <c r="BH4" s="141" t="s">
        <v>183</v>
      </c>
      <c r="BJ4" s="141" t="s">
        <v>185</v>
      </c>
    </row>
    <row r="5" spans="1:62" s="141" customFormat="1" x14ac:dyDescent="0.2">
      <c r="A5" s="390" t="s">
        <v>608</v>
      </c>
      <c r="B5" s="177" t="s">
        <v>15</v>
      </c>
      <c r="C5" s="78" t="s">
        <v>10</v>
      </c>
      <c r="D5" s="78" t="s">
        <v>16</v>
      </c>
      <c r="E5" s="78" t="s">
        <v>17</v>
      </c>
      <c r="F5" s="78"/>
      <c r="G5" s="78"/>
      <c r="H5" s="78" t="s">
        <v>18</v>
      </c>
      <c r="I5" s="166">
        <v>382.4083333333333</v>
      </c>
      <c r="J5" s="233"/>
      <c r="K5" s="178">
        <v>-24.262999999999998</v>
      </c>
      <c r="L5" s="178">
        <v>0.39173715677734622</v>
      </c>
      <c r="M5" s="193">
        <v>-6.5016595770889198</v>
      </c>
      <c r="N5" s="142">
        <v>0.5</v>
      </c>
      <c r="O5" s="162">
        <v>17</v>
      </c>
      <c r="P5" s="141">
        <v>3</v>
      </c>
      <c r="Q5" s="141">
        <v>4.3</v>
      </c>
      <c r="R5" s="141">
        <v>1.9</v>
      </c>
      <c r="S5" s="149">
        <v>17.761340422911079</v>
      </c>
      <c r="T5" s="389">
        <v>0.63518343807123867</v>
      </c>
      <c r="U5" s="250"/>
      <c r="V5" s="482">
        <v>1000</v>
      </c>
      <c r="W5" s="151">
        <v>139.76530163013001</v>
      </c>
      <c r="X5" s="259">
        <v>35.406924603114099</v>
      </c>
      <c r="Y5" s="259">
        <v>-31.9937703565612</v>
      </c>
      <c r="Z5" s="148">
        <v>2.4531094188437401E-2</v>
      </c>
      <c r="AA5" s="206">
        <v>7.95580213173489E-3</v>
      </c>
      <c r="AB5" s="206">
        <v>-7.0976234858361699E-3</v>
      </c>
      <c r="AC5" s="149">
        <v>0.51954944076849396</v>
      </c>
      <c r="AD5" s="212">
        <v>1.7549345502581599E-2</v>
      </c>
      <c r="AE5" s="212">
        <v>-1.6209975908656301E-2</v>
      </c>
      <c r="AF5" s="147">
        <v>839.57069636732297</v>
      </c>
      <c r="AG5" s="203">
        <v>321.50281634410402</v>
      </c>
      <c r="AH5" s="203">
        <v>-204.37004693385799</v>
      </c>
      <c r="AI5" s="149">
        <v>1.5753372450929899</v>
      </c>
      <c r="AJ5" s="212">
        <v>6.12470459858157E-2</v>
      </c>
      <c r="AK5" s="212">
        <v>-6.7562105376720097E-2</v>
      </c>
      <c r="AL5" s="148">
        <v>3.9483112707584299E-3</v>
      </c>
      <c r="AM5" s="206">
        <v>9.2135963185833699E-4</v>
      </c>
      <c r="AN5" s="206">
        <v>-9.5681491874760301E-4</v>
      </c>
      <c r="AP5" s="141">
        <v>1.4</v>
      </c>
      <c r="AR5" s="151">
        <v>2</v>
      </c>
      <c r="AT5" s="141">
        <v>0.2</v>
      </c>
      <c r="AV5" s="141">
        <v>0.4</v>
      </c>
      <c r="AX5" s="141">
        <v>40</v>
      </c>
      <c r="AZ5" s="141">
        <v>0.6</v>
      </c>
      <c r="BB5" s="141">
        <v>448</v>
      </c>
      <c r="BD5" s="141">
        <v>4.4000000000000004</v>
      </c>
      <c r="BF5" s="141">
        <v>30</v>
      </c>
      <c r="BH5" s="141" t="s">
        <v>183</v>
      </c>
      <c r="BJ5" s="141" t="s">
        <v>185</v>
      </c>
    </row>
    <row r="6" spans="1:62" s="141" customFormat="1" x14ac:dyDescent="0.2">
      <c r="A6" s="390" t="s">
        <v>608</v>
      </c>
      <c r="B6" s="177" t="s">
        <v>15</v>
      </c>
      <c r="C6" s="78" t="s">
        <v>10</v>
      </c>
      <c r="D6" s="78" t="s">
        <v>16</v>
      </c>
      <c r="E6" s="78" t="s">
        <v>17</v>
      </c>
      <c r="F6" s="78"/>
      <c r="G6" s="78"/>
      <c r="H6" s="78" t="s">
        <v>18</v>
      </c>
      <c r="I6" s="166">
        <v>382.4083333333333</v>
      </c>
      <c r="J6" s="233"/>
      <c r="K6" s="178">
        <v>-24.262999999999998</v>
      </c>
      <c r="L6" s="178">
        <v>0.39173715677734622</v>
      </c>
      <c r="M6" s="193">
        <v>-6.5016595770889198</v>
      </c>
      <c r="N6" s="142">
        <v>0.5</v>
      </c>
      <c r="O6" s="162">
        <v>17</v>
      </c>
      <c r="P6" s="141">
        <v>3</v>
      </c>
      <c r="Q6" s="141">
        <v>4.3</v>
      </c>
      <c r="R6" s="141">
        <v>1.9</v>
      </c>
      <c r="S6" s="149">
        <v>17.761340422911079</v>
      </c>
      <c r="T6" s="389">
        <v>0.63518343807123867</v>
      </c>
      <c r="U6" s="250"/>
      <c r="V6" s="482">
        <v>1000</v>
      </c>
      <c r="W6" s="151">
        <v>139.946877244245</v>
      </c>
      <c r="X6" s="259">
        <v>35.4982596195591</v>
      </c>
      <c r="Y6" s="259">
        <v>30.941200011844298</v>
      </c>
      <c r="Z6" s="148">
        <v>2.3863162092370899E-2</v>
      </c>
      <c r="AA6" s="206">
        <v>8.6787195784044195E-3</v>
      </c>
      <c r="AB6" s="206">
        <v>6.5260928908763604E-3</v>
      </c>
      <c r="AC6" s="149">
        <v>0.52229310228296499</v>
      </c>
      <c r="AD6" s="212">
        <v>1.40835521871289E-2</v>
      </c>
      <c r="AE6" s="212">
        <v>1.7991346407408099E-2</v>
      </c>
      <c r="AF6" s="147">
        <v>1030.20812988383</v>
      </c>
      <c r="AG6" s="203">
        <v>354.77633802689297</v>
      </c>
      <c r="AH6" s="203">
        <v>250.72214980761299</v>
      </c>
      <c r="AI6" s="149">
        <v>1.9622067494429001</v>
      </c>
      <c r="AJ6" s="212">
        <v>5.7586553514271402E-2</v>
      </c>
      <c r="AK6" s="212">
        <v>6.9367754164094894E-2</v>
      </c>
      <c r="AL6" s="148">
        <v>4.0154684156347804E-3</v>
      </c>
      <c r="AM6" s="206">
        <v>1.1155082370400799E-3</v>
      </c>
      <c r="AN6" s="206">
        <v>9.5910422441623398E-4</v>
      </c>
      <c r="AP6" s="141">
        <v>1.7</v>
      </c>
      <c r="AR6" s="151">
        <v>2</v>
      </c>
      <c r="AT6" s="141">
        <v>0.2</v>
      </c>
      <c r="AV6" s="141">
        <v>0.4</v>
      </c>
      <c r="AX6" s="141">
        <v>40</v>
      </c>
      <c r="AZ6" s="141">
        <v>0.6</v>
      </c>
      <c r="BB6" s="141">
        <v>448</v>
      </c>
      <c r="BD6" s="141">
        <v>4.4000000000000004</v>
      </c>
      <c r="BF6" s="141">
        <v>30</v>
      </c>
      <c r="BH6" s="141" t="s">
        <v>183</v>
      </c>
      <c r="BJ6" s="141" t="s">
        <v>185</v>
      </c>
    </row>
    <row r="7" spans="1:62" s="141" customFormat="1" x14ac:dyDescent="0.2">
      <c r="A7" s="390" t="s">
        <v>608</v>
      </c>
      <c r="B7" s="177" t="s">
        <v>15</v>
      </c>
      <c r="C7" s="78" t="s">
        <v>10</v>
      </c>
      <c r="D7" s="78" t="s">
        <v>16</v>
      </c>
      <c r="E7" s="78" t="s">
        <v>17</v>
      </c>
      <c r="F7" s="78"/>
      <c r="G7" s="78"/>
      <c r="H7" s="78" t="s">
        <v>18</v>
      </c>
      <c r="I7" s="166">
        <v>382.4083333333333</v>
      </c>
      <c r="J7" s="233"/>
      <c r="K7" s="178">
        <v>-24.262999999999998</v>
      </c>
      <c r="L7" s="178">
        <v>0.39173715677734622</v>
      </c>
      <c r="M7" s="193">
        <v>-6.5016595770889198</v>
      </c>
      <c r="N7" s="142">
        <v>0.5</v>
      </c>
      <c r="O7" s="162">
        <v>17</v>
      </c>
      <c r="P7" s="141">
        <v>3</v>
      </c>
      <c r="Q7" s="141">
        <v>4.3</v>
      </c>
      <c r="R7" s="141">
        <v>1.9</v>
      </c>
      <c r="S7" s="149">
        <v>17.761340422911079</v>
      </c>
      <c r="T7" s="389">
        <v>0.63518343807123867</v>
      </c>
      <c r="U7" s="250"/>
      <c r="V7" s="482">
        <v>1000</v>
      </c>
      <c r="W7" s="151">
        <v>139.643543356414</v>
      </c>
      <c r="X7" s="259">
        <v>32.048656956891499</v>
      </c>
      <c r="Y7" s="259">
        <v>29.821046539076999</v>
      </c>
      <c r="Z7" s="148">
        <v>2.5939786883485898E-2</v>
      </c>
      <c r="AA7" s="206">
        <v>8.7021470728842094E-3</v>
      </c>
      <c r="AB7" s="206">
        <v>7.9364268388467298E-3</v>
      </c>
      <c r="AC7" s="149">
        <v>0.52115875780472198</v>
      </c>
      <c r="AD7" s="212">
        <v>1.5963384794400001E-2</v>
      </c>
      <c r="AE7" s="212">
        <v>1.6564237596264901E-2</v>
      </c>
      <c r="AF7" s="147">
        <v>1864.4629239313799</v>
      </c>
      <c r="AG7" s="203">
        <v>820.63910998006997</v>
      </c>
      <c r="AH7" s="203">
        <v>455.14297839016598</v>
      </c>
      <c r="AI7" s="149">
        <v>4.2498848833113501</v>
      </c>
      <c r="AJ7" s="212">
        <v>8.2959302658261805E-2</v>
      </c>
      <c r="AK7" s="212">
        <v>8.5424527060009595E-2</v>
      </c>
      <c r="AL7" s="148">
        <v>4.7328771354835202E-3</v>
      </c>
      <c r="AM7" s="206">
        <v>1.39019681383586E-3</v>
      </c>
      <c r="AN7" s="206">
        <v>1.3546757277306E-3</v>
      </c>
      <c r="AP7" s="141">
        <v>3.5</v>
      </c>
      <c r="AQ7" s="141" t="s">
        <v>186</v>
      </c>
      <c r="AR7" s="151">
        <v>2</v>
      </c>
      <c r="AT7" s="141">
        <v>0.2</v>
      </c>
      <c r="AV7" s="141">
        <v>0.4</v>
      </c>
      <c r="AX7" s="141">
        <v>40</v>
      </c>
      <c r="AZ7" s="141">
        <v>0.6</v>
      </c>
      <c r="BB7" s="141">
        <v>448</v>
      </c>
      <c r="BD7" s="141">
        <v>4.4000000000000004</v>
      </c>
      <c r="BF7" s="141">
        <v>30</v>
      </c>
      <c r="BH7" s="141" t="s">
        <v>183</v>
      </c>
      <c r="BJ7" s="141" t="s">
        <v>185</v>
      </c>
    </row>
    <row r="8" spans="1:62" s="141" customFormat="1" x14ac:dyDescent="0.2">
      <c r="A8" s="390" t="s">
        <v>608</v>
      </c>
      <c r="B8" s="177" t="s">
        <v>15</v>
      </c>
      <c r="C8" s="78" t="s">
        <v>10</v>
      </c>
      <c r="D8" s="78" t="s">
        <v>16</v>
      </c>
      <c r="E8" s="78" t="s">
        <v>17</v>
      </c>
      <c r="F8" s="78"/>
      <c r="G8" s="78"/>
      <c r="H8" s="78" t="s">
        <v>18</v>
      </c>
      <c r="I8" s="166">
        <v>382.4083333333333</v>
      </c>
      <c r="J8" s="233"/>
      <c r="K8" s="178">
        <v>-24.262999999999998</v>
      </c>
      <c r="L8" s="178">
        <v>0.39173715677734622</v>
      </c>
      <c r="M8" s="193">
        <v>-6.5016595770889198</v>
      </c>
      <c r="N8" s="142">
        <v>0.5</v>
      </c>
      <c r="O8" s="162">
        <v>17</v>
      </c>
      <c r="P8" s="141">
        <v>3</v>
      </c>
      <c r="Q8" s="141">
        <v>4.3</v>
      </c>
      <c r="R8" s="141">
        <v>1.9</v>
      </c>
      <c r="S8" s="149">
        <v>17.761340422911079</v>
      </c>
      <c r="T8" s="389">
        <v>0.63518343807123867</v>
      </c>
      <c r="U8" s="250" t="s">
        <v>647</v>
      </c>
      <c r="V8" s="482">
        <v>10000</v>
      </c>
      <c r="W8" s="151">
        <v>137.99657296842699</v>
      </c>
      <c r="X8" s="259">
        <v>34.078928318993697</v>
      </c>
      <c r="Y8" s="259">
        <v>31.015873522165201</v>
      </c>
      <c r="Z8" s="148">
        <v>2.51481015094017E-2</v>
      </c>
      <c r="AA8" s="206">
        <v>8.2595066826228296E-3</v>
      </c>
      <c r="AB8" s="206">
        <v>8.3154801378382895E-3</v>
      </c>
      <c r="AC8" s="149">
        <v>0.52233910738053202</v>
      </c>
      <c r="AD8" s="212">
        <v>1.6256122340530098E-2</v>
      </c>
      <c r="AE8" s="212">
        <v>1.71656451481947E-2</v>
      </c>
      <c r="AF8" s="147">
        <v>1928.07720346425</v>
      </c>
      <c r="AG8" s="203">
        <v>954.12094240478496</v>
      </c>
      <c r="AH8" s="203">
        <v>461.311332262728</v>
      </c>
      <c r="AI8" s="149">
        <v>4.2587401934998397</v>
      </c>
      <c r="AJ8" s="212">
        <v>8.71830250637355E-2</v>
      </c>
      <c r="AK8" s="212">
        <v>8.0725768368338904E-2</v>
      </c>
      <c r="AL8" s="148">
        <v>4.6013363878376796E-3</v>
      </c>
      <c r="AM8" s="206">
        <v>1.3297839257831101E-3</v>
      </c>
      <c r="AN8" s="206">
        <v>1.42924528536605E-3</v>
      </c>
      <c r="AP8" s="141">
        <v>3.5</v>
      </c>
      <c r="AQ8" s="141" t="s">
        <v>186</v>
      </c>
      <c r="AR8" s="151">
        <v>2</v>
      </c>
      <c r="AT8" s="141">
        <v>0.2</v>
      </c>
      <c r="AV8" s="141">
        <v>0.4</v>
      </c>
      <c r="AX8" s="141">
        <v>40</v>
      </c>
      <c r="AZ8" s="141">
        <v>0.6</v>
      </c>
      <c r="BB8" s="141">
        <v>448</v>
      </c>
      <c r="BD8" s="141">
        <v>4.4000000000000004</v>
      </c>
      <c r="BF8" s="141">
        <v>30</v>
      </c>
      <c r="BH8" s="141" t="s">
        <v>183</v>
      </c>
    </row>
    <row r="9" spans="1:62" s="141" customFormat="1" x14ac:dyDescent="0.2">
      <c r="A9" s="390"/>
      <c r="B9" s="177"/>
      <c r="C9" s="78"/>
      <c r="D9" s="78"/>
      <c r="E9" s="78"/>
      <c r="F9" s="78"/>
      <c r="G9" s="78"/>
      <c r="H9" s="78"/>
      <c r="I9" s="166"/>
      <c r="J9" s="233"/>
      <c r="K9" s="178"/>
      <c r="L9" s="178"/>
      <c r="M9" s="193"/>
      <c r="N9" s="142"/>
      <c r="O9" s="162"/>
      <c r="S9" s="149"/>
      <c r="T9" s="389"/>
      <c r="U9" s="250"/>
      <c r="V9" s="183"/>
      <c r="W9" s="151"/>
      <c r="X9" s="259"/>
      <c r="Y9" s="259"/>
      <c r="Z9" s="148"/>
      <c r="AA9" s="206"/>
      <c r="AB9" s="206"/>
      <c r="AC9" s="149"/>
      <c r="AD9" s="212"/>
      <c r="AE9" s="212"/>
      <c r="AF9" s="484"/>
      <c r="AG9" s="203"/>
      <c r="AH9" s="203"/>
      <c r="AI9" s="149"/>
      <c r="AJ9" s="212"/>
      <c r="AK9" s="212"/>
      <c r="AL9" s="148"/>
      <c r="AM9" s="206"/>
      <c r="AN9" s="206"/>
      <c r="AR9" s="151"/>
    </row>
    <row r="10" spans="1:62" s="141" customFormat="1" x14ac:dyDescent="0.2">
      <c r="A10" s="390" t="s">
        <v>633</v>
      </c>
      <c r="B10" s="177" t="s">
        <v>628</v>
      </c>
      <c r="C10" s="78" t="s">
        <v>629</v>
      </c>
      <c r="D10" s="78"/>
      <c r="E10" s="78" t="s">
        <v>632</v>
      </c>
      <c r="F10" s="391" t="s">
        <v>630</v>
      </c>
      <c r="G10" s="391" t="s">
        <v>631</v>
      </c>
      <c r="H10" s="78" t="s">
        <v>44</v>
      </c>
      <c r="I10" s="389">
        <v>402.33157894736843</v>
      </c>
      <c r="J10" s="235"/>
      <c r="K10" s="178">
        <v>-27.259489565192549</v>
      </c>
      <c r="L10" s="178">
        <v>1.8212296233917125</v>
      </c>
      <c r="M10" s="193">
        <v>-8.2481152843040597</v>
      </c>
      <c r="N10" s="142">
        <v>0.5</v>
      </c>
      <c r="O10" s="162">
        <v>17</v>
      </c>
      <c r="P10" s="141">
        <v>3</v>
      </c>
      <c r="Q10" s="111">
        <v>4.3</v>
      </c>
      <c r="R10" s="111">
        <v>1.9</v>
      </c>
      <c r="S10" s="149">
        <v>19.011374280888489</v>
      </c>
      <c r="T10" s="389">
        <v>1.888617838822751</v>
      </c>
      <c r="U10" s="250"/>
      <c r="V10" s="482">
        <v>1000</v>
      </c>
      <c r="W10" s="392">
        <v>138.70287180003001</v>
      </c>
      <c r="X10" s="294">
        <v>37.484027941675997</v>
      </c>
      <c r="Y10" s="294">
        <v>-30.485253689772801</v>
      </c>
      <c r="Z10" s="393">
        <v>2.4642039435971201E-2</v>
      </c>
      <c r="AA10" s="285">
        <v>7.0757129292820199E-3</v>
      </c>
      <c r="AB10" s="285">
        <v>-7.3657336241294098E-3</v>
      </c>
      <c r="AC10" s="394">
        <v>0.568932540589559</v>
      </c>
      <c r="AD10" s="260">
        <v>4.7737634208089401E-2</v>
      </c>
      <c r="AE10" s="260">
        <v>-4.7602220703462997E-2</v>
      </c>
      <c r="AF10" s="395">
        <v>538.59439829003804</v>
      </c>
      <c r="AG10" s="298">
        <v>188.99188624005001</v>
      </c>
      <c r="AH10" s="298">
        <v>-113.684242273056</v>
      </c>
      <c r="AI10" s="394">
        <v>0.73015185606072897</v>
      </c>
      <c r="AJ10" s="260">
        <v>4.1124581732946801E-2</v>
      </c>
      <c r="AK10" s="260">
        <v>-3.9567313329702002E-2</v>
      </c>
      <c r="AL10" s="393">
        <v>3.2283321029512699E-3</v>
      </c>
      <c r="AM10" s="285">
        <v>4.8690466979218398E-4</v>
      </c>
      <c r="AN10" s="285">
        <v>-6.6098291634307104E-4</v>
      </c>
      <c r="AP10" s="141">
        <v>0.7</v>
      </c>
      <c r="AR10" s="151">
        <v>2</v>
      </c>
      <c r="AT10" s="141">
        <v>0.2</v>
      </c>
      <c r="AV10" s="141">
        <v>0.4</v>
      </c>
      <c r="AX10" s="141">
        <v>40</v>
      </c>
      <c r="AZ10" s="141">
        <v>0.6</v>
      </c>
      <c r="BB10" s="141">
        <v>448</v>
      </c>
      <c r="BD10" s="141">
        <v>4.4000000000000004</v>
      </c>
      <c r="BF10" s="141">
        <v>30</v>
      </c>
      <c r="BH10" s="141" t="s">
        <v>183</v>
      </c>
      <c r="BJ10" s="141" t="s">
        <v>185</v>
      </c>
    </row>
    <row r="11" spans="1:62" s="141" customFormat="1" x14ac:dyDescent="0.2">
      <c r="A11" s="390" t="s">
        <v>633</v>
      </c>
      <c r="B11" s="177" t="s">
        <v>628</v>
      </c>
      <c r="C11" s="78" t="s">
        <v>629</v>
      </c>
      <c r="D11" s="78"/>
      <c r="E11" s="78" t="s">
        <v>632</v>
      </c>
      <c r="F11" s="391" t="s">
        <v>630</v>
      </c>
      <c r="G11" s="391" t="s">
        <v>631</v>
      </c>
      <c r="H11" s="78" t="s">
        <v>44</v>
      </c>
      <c r="I11" s="389">
        <v>402.33157894736843</v>
      </c>
      <c r="J11" s="235"/>
      <c r="K11" s="178">
        <v>-27.259489565192549</v>
      </c>
      <c r="L11" s="178">
        <v>1.8212296233917125</v>
      </c>
      <c r="M11" s="193">
        <v>-8.2481152843040597</v>
      </c>
      <c r="N11" s="142">
        <v>0.5</v>
      </c>
      <c r="O11" s="162">
        <v>17</v>
      </c>
      <c r="P11" s="141">
        <v>3</v>
      </c>
      <c r="Q11" s="111">
        <v>4.3</v>
      </c>
      <c r="R11" s="111">
        <v>1.9</v>
      </c>
      <c r="S11" s="149">
        <v>19.011374280888489</v>
      </c>
      <c r="T11" s="389">
        <v>1.888617838822751</v>
      </c>
      <c r="U11" s="250"/>
      <c r="V11" s="482">
        <v>1000</v>
      </c>
      <c r="W11" s="392">
        <v>135.48728585404399</v>
      </c>
      <c r="X11" s="294">
        <v>32.833187265296701</v>
      </c>
      <c r="Y11" s="294">
        <v>-30.133787408768001</v>
      </c>
      <c r="Z11" s="393">
        <v>2.37115283067733E-2</v>
      </c>
      <c r="AA11" s="285">
        <v>9.2204171515006296E-3</v>
      </c>
      <c r="AB11" s="285">
        <v>-7.0818672635428797E-3</v>
      </c>
      <c r="AC11" s="394">
        <v>0.57219261479698702</v>
      </c>
      <c r="AD11" s="260">
        <v>4.5768872881428002E-2</v>
      </c>
      <c r="AE11" s="260">
        <v>-4.1375734548979602E-2</v>
      </c>
      <c r="AF11" s="395">
        <v>670.61885036951401</v>
      </c>
      <c r="AG11" s="298">
        <v>279.85443287912199</v>
      </c>
      <c r="AH11" s="298">
        <v>-141.42660933252</v>
      </c>
      <c r="AI11" s="394">
        <v>0.97850655046729995</v>
      </c>
      <c r="AJ11" s="260">
        <v>5.05677651537653E-2</v>
      </c>
      <c r="AK11" s="260">
        <v>-4.32269419034653E-2</v>
      </c>
      <c r="AL11" s="393">
        <v>3.4403095420557101E-3</v>
      </c>
      <c r="AM11" s="285">
        <v>8.0646468796792396E-4</v>
      </c>
      <c r="AN11" s="285">
        <v>-7.8463329029886705E-4</v>
      </c>
      <c r="AP11" s="141">
        <v>0.9</v>
      </c>
      <c r="AR11" s="151">
        <v>2</v>
      </c>
      <c r="AT11" s="141">
        <v>0.2</v>
      </c>
      <c r="AV11" s="141">
        <v>0.4</v>
      </c>
      <c r="AX11" s="141">
        <v>40</v>
      </c>
      <c r="AZ11" s="141">
        <v>0.6</v>
      </c>
      <c r="BB11" s="141">
        <v>448</v>
      </c>
      <c r="BD11" s="141">
        <v>4.4000000000000004</v>
      </c>
      <c r="BF11" s="141">
        <v>30</v>
      </c>
      <c r="BH11" s="141" t="s">
        <v>183</v>
      </c>
      <c r="BJ11" s="141" t="s">
        <v>185</v>
      </c>
    </row>
    <row r="12" spans="1:62" s="141" customFormat="1" x14ac:dyDescent="0.2">
      <c r="A12" s="390" t="s">
        <v>633</v>
      </c>
      <c r="B12" s="177" t="s">
        <v>628</v>
      </c>
      <c r="C12" s="78" t="s">
        <v>629</v>
      </c>
      <c r="D12" s="78"/>
      <c r="E12" s="78" t="s">
        <v>632</v>
      </c>
      <c r="F12" s="391" t="s">
        <v>630</v>
      </c>
      <c r="G12" s="391" t="s">
        <v>631</v>
      </c>
      <c r="H12" s="78" t="s">
        <v>44</v>
      </c>
      <c r="I12" s="389">
        <v>402.33157894736843</v>
      </c>
      <c r="J12" s="235"/>
      <c r="K12" s="178">
        <v>-27.259489565192549</v>
      </c>
      <c r="L12" s="178">
        <v>1.8212296233917125</v>
      </c>
      <c r="M12" s="193">
        <v>-8.2481152843040597</v>
      </c>
      <c r="N12" s="142">
        <v>0.5</v>
      </c>
      <c r="O12" s="162">
        <v>17</v>
      </c>
      <c r="P12" s="141">
        <v>3</v>
      </c>
      <c r="Q12" s="111">
        <v>4.3</v>
      </c>
      <c r="R12" s="111">
        <v>1.9</v>
      </c>
      <c r="S12" s="149">
        <v>19.011374280888489</v>
      </c>
      <c r="T12" s="389">
        <v>1.888617838822751</v>
      </c>
      <c r="U12" s="250"/>
      <c r="V12" s="482">
        <v>1000</v>
      </c>
      <c r="W12" s="392">
        <v>138.58819931004399</v>
      </c>
      <c r="X12" s="294">
        <v>34.195800035398499</v>
      </c>
      <c r="Y12" s="294">
        <v>-31.561371344759898</v>
      </c>
      <c r="Z12" s="393">
        <v>2.39263539249247E-2</v>
      </c>
      <c r="AA12" s="285">
        <v>8.0028606037714604E-3</v>
      </c>
      <c r="AB12" s="285">
        <v>-7.6908699172635398E-3</v>
      </c>
      <c r="AC12" s="394">
        <v>0.57095470375844404</v>
      </c>
      <c r="AD12" s="260">
        <v>4.5782708248511501E-2</v>
      </c>
      <c r="AE12" s="260">
        <v>-4.7916804399369697E-2</v>
      </c>
      <c r="AF12" s="395">
        <v>975.31981062608804</v>
      </c>
      <c r="AG12" s="298">
        <v>402.63280137696501</v>
      </c>
      <c r="AH12" s="298">
        <v>-227.035077447784</v>
      </c>
      <c r="AI12" s="394">
        <v>1.60574936216766</v>
      </c>
      <c r="AJ12" s="260">
        <v>5.6894060268325199E-2</v>
      </c>
      <c r="AK12" s="260">
        <v>-5.64689880580607E-2</v>
      </c>
      <c r="AL12" s="393">
        <v>3.8763784367005501E-3</v>
      </c>
      <c r="AM12" s="285">
        <v>9.4862598297342101E-4</v>
      </c>
      <c r="AN12" s="285">
        <v>-1.0429281582909999E-3</v>
      </c>
      <c r="AP12" s="141">
        <v>1.4</v>
      </c>
      <c r="AR12" s="151">
        <v>2</v>
      </c>
      <c r="AT12" s="141">
        <v>0.2</v>
      </c>
      <c r="AV12" s="141">
        <v>0.4</v>
      </c>
      <c r="AX12" s="141">
        <v>40</v>
      </c>
      <c r="AZ12" s="141">
        <v>0.6</v>
      </c>
      <c r="BB12" s="141">
        <v>448</v>
      </c>
      <c r="BD12" s="141">
        <v>4.4000000000000004</v>
      </c>
      <c r="BF12" s="141">
        <v>30</v>
      </c>
      <c r="BH12" s="141" t="s">
        <v>183</v>
      </c>
      <c r="BJ12" s="141" t="s">
        <v>185</v>
      </c>
    </row>
    <row r="13" spans="1:62" s="141" customFormat="1" x14ac:dyDescent="0.2">
      <c r="A13" s="390" t="s">
        <v>633</v>
      </c>
      <c r="B13" s="177" t="s">
        <v>628</v>
      </c>
      <c r="C13" s="78" t="s">
        <v>629</v>
      </c>
      <c r="D13" s="78"/>
      <c r="E13" s="78" t="s">
        <v>632</v>
      </c>
      <c r="F13" s="391" t="s">
        <v>630</v>
      </c>
      <c r="G13" s="391" t="s">
        <v>631</v>
      </c>
      <c r="H13" s="78" t="s">
        <v>44</v>
      </c>
      <c r="I13" s="389">
        <v>402.33157894736843</v>
      </c>
      <c r="J13" s="235"/>
      <c r="K13" s="178">
        <v>-27.259489565192549</v>
      </c>
      <c r="L13" s="178">
        <v>1.8212296233917125</v>
      </c>
      <c r="M13" s="193">
        <v>-8.2481152843040597</v>
      </c>
      <c r="N13" s="142">
        <v>0.5</v>
      </c>
      <c r="O13" s="162">
        <v>17</v>
      </c>
      <c r="P13" s="141">
        <v>3</v>
      </c>
      <c r="Q13" s="111">
        <v>4.3</v>
      </c>
      <c r="R13" s="111">
        <v>1.9</v>
      </c>
      <c r="S13" s="149">
        <v>19.011374280888489</v>
      </c>
      <c r="T13" s="389">
        <v>1.888617838822751</v>
      </c>
      <c r="U13" s="250"/>
      <c r="V13" s="482">
        <v>1000</v>
      </c>
      <c r="W13" s="392">
        <v>137.868729315726</v>
      </c>
      <c r="X13" s="294">
        <v>33.104186081062799</v>
      </c>
      <c r="Y13" s="294">
        <v>29.938929428476801</v>
      </c>
      <c r="Z13" s="393">
        <v>2.4633863351246801E-2</v>
      </c>
      <c r="AA13" s="285">
        <v>8.9107511431803302E-3</v>
      </c>
      <c r="AB13" s="285">
        <v>6.8073448124815004E-3</v>
      </c>
      <c r="AC13" s="394">
        <v>0.56479063942876295</v>
      </c>
      <c r="AD13" s="260">
        <v>4.8860609664060299E-2</v>
      </c>
      <c r="AE13" s="260">
        <v>4.6687653736721901E-2</v>
      </c>
      <c r="AF13" s="395">
        <v>1123.26337274664</v>
      </c>
      <c r="AG13" s="298">
        <v>447.31731228303801</v>
      </c>
      <c r="AH13" s="298">
        <v>294.88498132776601</v>
      </c>
      <c r="AI13" s="394">
        <v>1.9805964552856801</v>
      </c>
      <c r="AJ13" s="260">
        <v>5.9459833755863799E-2</v>
      </c>
      <c r="AK13" s="260">
        <v>7.1224240461893004E-2</v>
      </c>
      <c r="AL13" s="393">
        <v>4.1280691028680603E-3</v>
      </c>
      <c r="AM13" s="285">
        <v>1.1535250416901299E-3</v>
      </c>
      <c r="AN13" s="285">
        <v>9.9215285491623399E-4</v>
      </c>
      <c r="AP13" s="141">
        <v>1.7</v>
      </c>
      <c r="AR13" s="151">
        <v>2</v>
      </c>
      <c r="AT13" s="141">
        <v>0.2</v>
      </c>
      <c r="AV13" s="141">
        <v>0.4</v>
      </c>
      <c r="AX13" s="141">
        <v>40</v>
      </c>
      <c r="AZ13" s="141">
        <v>0.6</v>
      </c>
      <c r="BB13" s="141">
        <v>448</v>
      </c>
      <c r="BD13" s="141">
        <v>4.4000000000000004</v>
      </c>
      <c r="BF13" s="141">
        <v>30</v>
      </c>
      <c r="BH13" s="141" t="s">
        <v>183</v>
      </c>
      <c r="BJ13" s="141" t="s">
        <v>185</v>
      </c>
    </row>
    <row r="14" spans="1:62" s="141" customFormat="1" x14ac:dyDescent="0.2">
      <c r="A14" s="390" t="s">
        <v>633</v>
      </c>
      <c r="B14" s="177" t="s">
        <v>628</v>
      </c>
      <c r="C14" s="78" t="s">
        <v>629</v>
      </c>
      <c r="D14" s="78"/>
      <c r="E14" s="78" t="s">
        <v>632</v>
      </c>
      <c r="F14" s="391" t="s">
        <v>630</v>
      </c>
      <c r="G14" s="391" t="s">
        <v>631</v>
      </c>
      <c r="H14" s="78" t="s">
        <v>44</v>
      </c>
      <c r="I14" s="389">
        <v>402.33157894736843</v>
      </c>
      <c r="J14" s="235"/>
      <c r="K14" s="178">
        <v>-27.259489565192549</v>
      </c>
      <c r="L14" s="178">
        <v>1.8212296233917125</v>
      </c>
      <c r="M14" s="193">
        <v>-8.2481152843040597</v>
      </c>
      <c r="N14" s="142">
        <v>0.5</v>
      </c>
      <c r="O14" s="162">
        <v>17</v>
      </c>
      <c r="P14" s="141">
        <v>3</v>
      </c>
      <c r="Q14" s="111">
        <v>4.3</v>
      </c>
      <c r="R14" s="111">
        <v>1.9</v>
      </c>
      <c r="S14" s="149">
        <v>19.011374280888489</v>
      </c>
      <c r="T14" s="389">
        <v>1.888617838822751</v>
      </c>
      <c r="U14" s="250"/>
      <c r="V14" s="482">
        <v>1000</v>
      </c>
      <c r="W14" s="392">
        <v>134.07511203257201</v>
      </c>
      <c r="X14" s="294">
        <v>37.423604385115098</v>
      </c>
      <c r="Y14" s="294">
        <v>26.014580531719002</v>
      </c>
      <c r="Z14" s="393">
        <v>2.5610155850191101E-2</v>
      </c>
      <c r="AA14" s="285">
        <v>8.8000613008128396E-3</v>
      </c>
      <c r="AB14" s="285">
        <v>9.1943417086854991E-3</v>
      </c>
      <c r="AC14" s="394">
        <v>0.57126115480723405</v>
      </c>
      <c r="AD14" s="260">
        <v>4.6124259900211198E-2</v>
      </c>
      <c r="AE14" s="260">
        <v>5.0711983912571403E-2</v>
      </c>
      <c r="AF14" s="395">
        <v>2205.5573853238402</v>
      </c>
      <c r="AG14" s="298">
        <v>1135.59212017153</v>
      </c>
      <c r="AH14" s="298">
        <v>660.03981424675305</v>
      </c>
      <c r="AI14" s="394">
        <v>4.2916013228176801</v>
      </c>
      <c r="AJ14" s="260">
        <v>7.8936161751603798E-2</v>
      </c>
      <c r="AK14" s="260">
        <v>9.6582212578215199E-2</v>
      </c>
      <c r="AL14" s="393">
        <v>4.6767023102204696E-3</v>
      </c>
      <c r="AM14" s="285">
        <v>1.42062400006276E-3</v>
      </c>
      <c r="AN14" s="285">
        <v>1.57773668080919E-3</v>
      </c>
      <c r="AP14" s="141">
        <v>3.5</v>
      </c>
      <c r="AQ14" s="141" t="s">
        <v>186</v>
      </c>
      <c r="AR14" s="151">
        <v>2</v>
      </c>
      <c r="AT14" s="141">
        <v>0.2</v>
      </c>
      <c r="AV14" s="141">
        <v>0.4</v>
      </c>
      <c r="AX14" s="141">
        <v>40</v>
      </c>
      <c r="AZ14" s="141">
        <v>0.6</v>
      </c>
      <c r="BB14" s="141">
        <v>448</v>
      </c>
      <c r="BD14" s="141">
        <v>4.4000000000000004</v>
      </c>
      <c r="BF14" s="141">
        <v>30</v>
      </c>
      <c r="BH14" s="141" t="s">
        <v>183</v>
      </c>
      <c r="BJ14" s="141" t="s">
        <v>185</v>
      </c>
    </row>
    <row r="15" spans="1:62" s="141" customFormat="1" x14ac:dyDescent="0.2">
      <c r="A15" s="390" t="s">
        <v>633</v>
      </c>
      <c r="B15" s="177" t="s">
        <v>628</v>
      </c>
      <c r="C15" s="78" t="s">
        <v>629</v>
      </c>
      <c r="D15" s="78"/>
      <c r="E15" s="78" t="s">
        <v>632</v>
      </c>
      <c r="F15" s="391" t="s">
        <v>630</v>
      </c>
      <c r="G15" s="391" t="s">
        <v>631</v>
      </c>
      <c r="H15" s="78" t="s">
        <v>44</v>
      </c>
      <c r="I15" s="389">
        <v>402.33157894736843</v>
      </c>
      <c r="J15" s="235"/>
      <c r="K15" s="178">
        <v>-27.259489565192549</v>
      </c>
      <c r="L15" s="178">
        <v>1.8212296233917125</v>
      </c>
      <c r="M15" s="193">
        <v>-8.2481152843040597</v>
      </c>
      <c r="N15" s="142">
        <v>0.5</v>
      </c>
      <c r="O15" s="162">
        <v>17</v>
      </c>
      <c r="P15" s="141">
        <v>3</v>
      </c>
      <c r="Q15" s="111">
        <v>4.3</v>
      </c>
      <c r="R15" s="111">
        <v>1.9</v>
      </c>
      <c r="S15" s="149">
        <v>19.011374280888489</v>
      </c>
      <c r="T15" s="389">
        <v>1.888617838822751</v>
      </c>
      <c r="U15" s="250" t="s">
        <v>647</v>
      </c>
      <c r="V15" s="482">
        <v>10000</v>
      </c>
      <c r="W15" s="392">
        <v>138.205138930039</v>
      </c>
      <c r="X15" s="294">
        <v>33.146312678260799</v>
      </c>
      <c r="Y15" s="294">
        <v>32.056960568135501</v>
      </c>
      <c r="Z15" s="393">
        <v>2.4543230710806999E-2</v>
      </c>
      <c r="AA15" s="285">
        <v>8.3539651767753995E-3</v>
      </c>
      <c r="AB15" s="285">
        <v>8.0342520417152792E-3</v>
      </c>
      <c r="AC15" s="394">
        <v>0.56784517291915304</v>
      </c>
      <c r="AD15" s="260">
        <v>5.05980027812881E-2</v>
      </c>
      <c r="AE15" s="260">
        <v>4.7832207649408397E-2</v>
      </c>
      <c r="AF15" s="395">
        <v>2308.4104387907901</v>
      </c>
      <c r="AG15" s="298">
        <v>1097.5978868277</v>
      </c>
      <c r="AH15" s="298">
        <v>685.55476722346395</v>
      </c>
      <c r="AI15" s="394">
        <v>4.3018422459324697</v>
      </c>
      <c r="AJ15" s="260">
        <v>7.1652102348919805E-2</v>
      </c>
      <c r="AK15" s="260">
        <v>9.1617492104870898E-2</v>
      </c>
      <c r="AL15" s="393">
        <v>4.5002726109617704E-3</v>
      </c>
      <c r="AM15" s="285">
        <v>1.3506566400072601E-3</v>
      </c>
      <c r="AN15" s="285">
        <v>1.38615314156448E-3</v>
      </c>
      <c r="AP15" s="141">
        <v>3.5</v>
      </c>
      <c r="AQ15" s="141" t="s">
        <v>186</v>
      </c>
      <c r="AR15" s="151">
        <v>2</v>
      </c>
      <c r="AT15" s="141">
        <v>0.2</v>
      </c>
      <c r="AV15" s="141">
        <v>0.4</v>
      </c>
      <c r="AX15" s="141">
        <v>40</v>
      </c>
      <c r="AZ15" s="141">
        <v>0.6</v>
      </c>
      <c r="BB15" s="141">
        <v>448</v>
      </c>
      <c r="BD15" s="141">
        <v>4.4000000000000004</v>
      </c>
      <c r="BF15" s="141">
        <v>30</v>
      </c>
      <c r="BH15" s="141" t="s">
        <v>183</v>
      </c>
    </row>
    <row r="16" spans="1:62" s="141" customFormat="1" x14ac:dyDescent="0.2">
      <c r="A16" s="390"/>
      <c r="B16" s="177"/>
      <c r="C16" s="78"/>
      <c r="D16" s="78"/>
      <c r="E16" s="78"/>
      <c r="F16" s="391"/>
      <c r="G16" s="391"/>
      <c r="H16" s="78"/>
      <c r="I16" s="389"/>
      <c r="J16" s="235"/>
      <c r="K16" s="178"/>
      <c r="L16" s="178"/>
      <c r="M16" s="193"/>
      <c r="N16" s="142"/>
      <c r="O16" s="162"/>
      <c r="Q16" s="111"/>
      <c r="R16" s="111"/>
      <c r="S16" s="149"/>
      <c r="T16" s="389"/>
      <c r="U16" s="250"/>
      <c r="V16" s="183"/>
      <c r="W16" s="392"/>
      <c r="X16" s="294"/>
      <c r="Y16" s="294"/>
      <c r="Z16" s="393"/>
      <c r="AA16" s="285"/>
      <c r="AB16" s="285"/>
      <c r="AC16" s="394"/>
      <c r="AD16" s="260"/>
      <c r="AE16" s="260"/>
      <c r="AF16" s="484"/>
      <c r="AG16" s="298"/>
      <c r="AH16" s="298"/>
      <c r="AI16" s="394"/>
      <c r="AJ16" s="260"/>
      <c r="AK16" s="260"/>
      <c r="AL16" s="393"/>
      <c r="AM16" s="285"/>
      <c r="AN16" s="285"/>
      <c r="AR16" s="151"/>
    </row>
    <row r="17" spans="1:72" s="141" customFormat="1" x14ac:dyDescent="0.2">
      <c r="A17" s="390" t="s">
        <v>609</v>
      </c>
      <c r="B17" s="177" t="s">
        <v>15</v>
      </c>
      <c r="C17" s="78" t="s">
        <v>10</v>
      </c>
      <c r="D17" s="78" t="s">
        <v>648</v>
      </c>
      <c r="E17" s="78" t="s">
        <v>52</v>
      </c>
      <c r="F17" s="391"/>
      <c r="G17" s="391"/>
      <c r="H17" s="78" t="s">
        <v>44</v>
      </c>
      <c r="I17" s="389">
        <v>404.58947368421053</v>
      </c>
      <c r="J17" s="235"/>
      <c r="K17" s="178">
        <v>-25.761244782596275</v>
      </c>
      <c r="L17" s="178">
        <v>1.730024057087824</v>
      </c>
      <c r="M17" s="193">
        <v>-7.8293704460871396</v>
      </c>
      <c r="N17" s="142">
        <v>0.5</v>
      </c>
      <c r="O17" s="162">
        <v>17</v>
      </c>
      <c r="P17" s="141">
        <v>3</v>
      </c>
      <c r="Q17" s="111">
        <v>4.3</v>
      </c>
      <c r="R17" s="111">
        <v>1.9</v>
      </c>
      <c r="S17" s="149">
        <v>17.931874336509136</v>
      </c>
      <c r="T17" s="389">
        <v>1.8008284865868307</v>
      </c>
      <c r="U17" s="250"/>
      <c r="V17" s="482">
        <v>1000</v>
      </c>
      <c r="W17" s="392">
        <v>137.30441662278699</v>
      </c>
      <c r="X17" s="294">
        <v>29.6869011041662</v>
      </c>
      <c r="Y17" s="294">
        <v>-28.076549790152502</v>
      </c>
      <c r="Z17" s="393">
        <v>2.38432292884946E-2</v>
      </c>
      <c r="AA17" s="285">
        <v>7.58360441487006E-3</v>
      </c>
      <c r="AB17" s="285">
        <v>-6.8304547549420998E-3</v>
      </c>
      <c r="AC17" s="394">
        <v>0.53088723368139501</v>
      </c>
      <c r="AD17" s="260">
        <v>5.4458236642726601E-2</v>
      </c>
      <c r="AE17" s="260">
        <v>-5.8165361156378298E-2</v>
      </c>
      <c r="AF17" s="395">
        <v>505.47096851643897</v>
      </c>
      <c r="AG17" s="298">
        <v>195.48265271945399</v>
      </c>
      <c r="AH17" s="298">
        <v>-121.003357073518</v>
      </c>
      <c r="AI17" s="394">
        <v>0.720209719895475</v>
      </c>
      <c r="AJ17" s="260">
        <v>4.6476297441406203E-2</v>
      </c>
      <c r="AK17" s="260">
        <v>-4.8371420134312601E-2</v>
      </c>
      <c r="AL17" s="393">
        <v>3.1421908388583998E-3</v>
      </c>
      <c r="AM17" s="285">
        <v>4.9362908665639201E-4</v>
      </c>
      <c r="AN17" s="285">
        <v>-6.1782997196874201E-4</v>
      </c>
      <c r="AP17" s="141">
        <v>0.7</v>
      </c>
      <c r="AR17" s="151">
        <v>2</v>
      </c>
      <c r="AT17" s="141">
        <v>0.2</v>
      </c>
      <c r="AV17" s="141">
        <v>0.4</v>
      </c>
      <c r="AX17" s="141">
        <v>40</v>
      </c>
      <c r="AZ17" s="141">
        <v>0.6</v>
      </c>
      <c r="BB17" s="141">
        <v>448</v>
      </c>
      <c r="BD17" s="141">
        <v>4.4000000000000004</v>
      </c>
      <c r="BF17" s="141">
        <v>30</v>
      </c>
      <c r="BH17" s="141" t="s">
        <v>183</v>
      </c>
      <c r="BJ17" s="141" t="s">
        <v>185</v>
      </c>
    </row>
    <row r="18" spans="1:72" s="141" customFormat="1" x14ac:dyDescent="0.2">
      <c r="A18" s="390" t="s">
        <v>609</v>
      </c>
      <c r="B18" s="177" t="s">
        <v>15</v>
      </c>
      <c r="C18" s="78" t="s">
        <v>10</v>
      </c>
      <c r="D18" s="78" t="s">
        <v>648</v>
      </c>
      <c r="E18" s="78" t="s">
        <v>52</v>
      </c>
      <c r="F18" s="391"/>
      <c r="G18" s="391"/>
      <c r="H18" s="78" t="s">
        <v>44</v>
      </c>
      <c r="I18" s="389">
        <v>404.58947368421053</v>
      </c>
      <c r="J18" s="235"/>
      <c r="K18" s="178">
        <v>-25.761244782596275</v>
      </c>
      <c r="L18" s="178">
        <v>1.730024057087824</v>
      </c>
      <c r="M18" s="193">
        <v>-7.8293704460871396</v>
      </c>
      <c r="N18" s="142">
        <v>0.5</v>
      </c>
      <c r="O18" s="162">
        <v>17</v>
      </c>
      <c r="P18" s="141">
        <v>3</v>
      </c>
      <c r="Q18" s="111">
        <v>4.3</v>
      </c>
      <c r="R18" s="111">
        <v>1.9</v>
      </c>
      <c r="S18" s="149">
        <v>17.931874336509136</v>
      </c>
      <c r="T18" s="389">
        <v>1.8008284865868307</v>
      </c>
      <c r="U18" s="250"/>
      <c r="V18" s="482">
        <v>1000</v>
      </c>
      <c r="W18" s="392">
        <v>140.282147319686</v>
      </c>
      <c r="X18" s="294">
        <v>29.590065002593199</v>
      </c>
      <c r="Y18" s="294">
        <v>-31.780901633469401</v>
      </c>
      <c r="Z18" s="393">
        <v>2.3684626929324298E-2</v>
      </c>
      <c r="AA18" s="285">
        <v>8.5297951703419798E-3</v>
      </c>
      <c r="AB18" s="285">
        <v>-6.4583960843759402E-3</v>
      </c>
      <c r="AC18" s="394">
        <v>0.52736699653326002</v>
      </c>
      <c r="AD18" s="260">
        <v>5.7588796596118499E-2</v>
      </c>
      <c r="AE18" s="260">
        <v>-6.0407671314313099E-2</v>
      </c>
      <c r="AF18" s="395">
        <v>597.36084611352999</v>
      </c>
      <c r="AG18" s="298">
        <v>218.56153355337</v>
      </c>
      <c r="AH18" s="298">
        <v>-147.20003509372799</v>
      </c>
      <c r="AI18" s="394">
        <v>0.95836840948533097</v>
      </c>
      <c r="AJ18" s="260">
        <v>5.0336428071362002E-2</v>
      </c>
      <c r="AK18" s="260">
        <v>-5.7289534886963603E-2</v>
      </c>
      <c r="AL18" s="393">
        <v>3.42443422932244E-3</v>
      </c>
      <c r="AM18" s="285">
        <v>7.3104646764570304E-4</v>
      </c>
      <c r="AN18" s="285">
        <v>-7.0150266676545297E-4</v>
      </c>
      <c r="AP18" s="141">
        <v>0.9</v>
      </c>
      <c r="AR18" s="151">
        <v>2</v>
      </c>
      <c r="AT18" s="141">
        <v>0.2</v>
      </c>
      <c r="AV18" s="141">
        <v>0.4</v>
      </c>
      <c r="AX18" s="141">
        <v>40</v>
      </c>
      <c r="AZ18" s="141">
        <v>0.6</v>
      </c>
      <c r="BB18" s="141">
        <v>448</v>
      </c>
      <c r="BD18" s="141">
        <v>4.4000000000000004</v>
      </c>
      <c r="BF18" s="141">
        <v>30</v>
      </c>
      <c r="BH18" s="141" t="s">
        <v>183</v>
      </c>
      <c r="BJ18" s="141" t="s">
        <v>185</v>
      </c>
    </row>
    <row r="19" spans="1:72" s="141" customFormat="1" x14ac:dyDescent="0.2">
      <c r="A19" s="390" t="s">
        <v>609</v>
      </c>
      <c r="B19" s="177" t="s">
        <v>15</v>
      </c>
      <c r="C19" s="78" t="s">
        <v>10</v>
      </c>
      <c r="D19" s="78" t="s">
        <v>648</v>
      </c>
      <c r="E19" s="78" t="s">
        <v>52</v>
      </c>
      <c r="F19" s="391"/>
      <c r="G19" s="391"/>
      <c r="H19" s="78" t="s">
        <v>44</v>
      </c>
      <c r="I19" s="389">
        <v>404.58947368421053</v>
      </c>
      <c r="J19" s="235"/>
      <c r="K19" s="178">
        <v>-25.761244782596275</v>
      </c>
      <c r="L19" s="178">
        <v>1.730024057087824</v>
      </c>
      <c r="M19" s="193">
        <v>-7.8293704460871396</v>
      </c>
      <c r="N19" s="142">
        <v>0.5</v>
      </c>
      <c r="O19" s="162">
        <v>17</v>
      </c>
      <c r="P19" s="141">
        <v>3</v>
      </c>
      <c r="Q19" s="111">
        <v>4.3</v>
      </c>
      <c r="R19" s="111">
        <v>1.9</v>
      </c>
      <c r="S19" s="149">
        <v>17.931874336509136</v>
      </c>
      <c r="T19" s="389">
        <v>1.8008284865868307</v>
      </c>
      <c r="U19" s="250"/>
      <c r="V19" s="482">
        <v>1000</v>
      </c>
      <c r="W19" s="392">
        <v>138.038195470717</v>
      </c>
      <c r="X19" s="294">
        <v>32.581139299607898</v>
      </c>
      <c r="Y19" s="294">
        <v>-30.952082952825801</v>
      </c>
      <c r="Z19" s="393">
        <v>2.38476981765368E-2</v>
      </c>
      <c r="AA19" s="285">
        <v>8.7824443535699896E-3</v>
      </c>
      <c r="AB19" s="285">
        <v>-6.6957916662791703E-3</v>
      </c>
      <c r="AC19" s="394">
        <v>0.53512522419803699</v>
      </c>
      <c r="AD19" s="260">
        <v>5.9251520110264203E-2</v>
      </c>
      <c r="AE19" s="260">
        <v>-5.8833315086578401E-2</v>
      </c>
      <c r="AF19" s="395">
        <v>901.13467257624404</v>
      </c>
      <c r="AG19" s="298">
        <v>372.37235986738398</v>
      </c>
      <c r="AH19" s="298">
        <v>-248.85980721992701</v>
      </c>
      <c r="AI19" s="394">
        <v>1.5901725220907299</v>
      </c>
      <c r="AJ19" s="260">
        <v>6.0963713089576599E-2</v>
      </c>
      <c r="AK19" s="260">
        <v>-7.5306938370782103E-2</v>
      </c>
      <c r="AL19" s="393">
        <v>3.8718278228055099E-3</v>
      </c>
      <c r="AM19" s="285">
        <v>1.01193317346945E-3</v>
      </c>
      <c r="AN19" s="285">
        <v>-9.1960306743600596E-4</v>
      </c>
      <c r="AP19" s="141">
        <v>1.4</v>
      </c>
      <c r="AR19" s="151">
        <v>2</v>
      </c>
      <c r="AT19" s="141">
        <v>0.2</v>
      </c>
      <c r="AV19" s="141">
        <v>0.4</v>
      </c>
      <c r="AX19" s="141">
        <v>40</v>
      </c>
      <c r="AZ19" s="141">
        <v>0.6</v>
      </c>
      <c r="BB19" s="141">
        <v>448</v>
      </c>
      <c r="BD19" s="141">
        <v>4.4000000000000004</v>
      </c>
      <c r="BF19" s="141">
        <v>30</v>
      </c>
      <c r="BH19" s="141" t="s">
        <v>183</v>
      </c>
      <c r="BJ19" s="141" t="s">
        <v>185</v>
      </c>
    </row>
    <row r="20" spans="1:72" s="141" customFormat="1" x14ac:dyDescent="0.2">
      <c r="A20" s="390" t="s">
        <v>609</v>
      </c>
      <c r="B20" s="177" t="s">
        <v>15</v>
      </c>
      <c r="C20" s="78" t="s">
        <v>10</v>
      </c>
      <c r="D20" s="78" t="s">
        <v>648</v>
      </c>
      <c r="E20" s="78" t="s">
        <v>52</v>
      </c>
      <c r="F20" s="391"/>
      <c r="G20" s="391"/>
      <c r="H20" s="78" t="s">
        <v>44</v>
      </c>
      <c r="I20" s="389">
        <v>404.58947368421053</v>
      </c>
      <c r="J20" s="235"/>
      <c r="K20" s="178">
        <v>-25.761244782596275</v>
      </c>
      <c r="L20" s="178">
        <v>1.730024057087824</v>
      </c>
      <c r="M20" s="193">
        <v>-7.8293704460871396</v>
      </c>
      <c r="N20" s="142">
        <v>0.5</v>
      </c>
      <c r="O20" s="162">
        <v>17</v>
      </c>
      <c r="P20" s="141">
        <v>3</v>
      </c>
      <c r="Q20" s="111">
        <v>4.3</v>
      </c>
      <c r="R20" s="111">
        <v>1.9</v>
      </c>
      <c r="S20" s="149">
        <v>17.931874336509136</v>
      </c>
      <c r="T20" s="389">
        <v>1.8008284865868307</v>
      </c>
      <c r="U20" s="250"/>
      <c r="V20" s="482">
        <v>1000</v>
      </c>
      <c r="W20" s="392">
        <v>136.552384414621</v>
      </c>
      <c r="X20" s="294">
        <v>32.936022730289601</v>
      </c>
      <c r="Y20" s="294">
        <v>31.924160890468801</v>
      </c>
      <c r="Z20" s="393">
        <v>2.4703888862575501E-2</v>
      </c>
      <c r="AA20" s="285">
        <v>7.8431967861314102E-3</v>
      </c>
      <c r="AB20" s="285">
        <v>6.9862500899089902E-3</v>
      </c>
      <c r="AC20" s="394">
        <v>0.52762678531681395</v>
      </c>
      <c r="AD20" s="260">
        <v>5.2094784270052201E-2</v>
      </c>
      <c r="AE20" s="260">
        <v>5.3215570963221999E-2</v>
      </c>
      <c r="AF20" s="395">
        <v>1045.79646502849</v>
      </c>
      <c r="AG20" s="298">
        <v>374.12159677686202</v>
      </c>
      <c r="AH20" s="298">
        <v>262.68663762105598</v>
      </c>
      <c r="AI20" s="394">
        <v>1.9654993512988199</v>
      </c>
      <c r="AJ20" s="260">
        <v>5.8491034094468701E-2</v>
      </c>
      <c r="AK20" s="260">
        <v>7.1370043088987006E-2</v>
      </c>
      <c r="AL20" s="393">
        <v>4.1300735483836204E-3</v>
      </c>
      <c r="AM20" s="285">
        <v>9.9426286619376807E-4</v>
      </c>
      <c r="AN20" s="285">
        <v>1.0200619326451901E-3</v>
      </c>
      <c r="AP20" s="141">
        <v>1.7</v>
      </c>
      <c r="AR20" s="151">
        <v>2</v>
      </c>
      <c r="AT20" s="141">
        <v>0.2</v>
      </c>
      <c r="AV20" s="141">
        <v>0.4</v>
      </c>
      <c r="AX20" s="141">
        <v>40</v>
      </c>
      <c r="AZ20" s="141">
        <v>0.6</v>
      </c>
      <c r="BB20" s="141">
        <v>448</v>
      </c>
      <c r="BD20" s="141">
        <v>4.4000000000000004</v>
      </c>
      <c r="BF20" s="141">
        <v>30</v>
      </c>
      <c r="BH20" s="141" t="s">
        <v>183</v>
      </c>
      <c r="BJ20" s="141" t="s">
        <v>185</v>
      </c>
    </row>
    <row r="21" spans="1:72" s="141" customFormat="1" x14ac:dyDescent="0.2">
      <c r="A21" s="390" t="s">
        <v>609</v>
      </c>
      <c r="B21" s="396" t="s">
        <v>15</v>
      </c>
      <c r="C21" s="141" t="s">
        <v>10</v>
      </c>
      <c r="D21" s="78" t="s">
        <v>648</v>
      </c>
      <c r="E21" s="141" t="s">
        <v>52</v>
      </c>
      <c r="F21" s="78"/>
      <c r="G21" s="78"/>
      <c r="H21" s="141" t="s">
        <v>44</v>
      </c>
      <c r="I21" s="389">
        <v>404.58947368421053</v>
      </c>
      <c r="J21" s="235"/>
      <c r="K21" s="178">
        <f>AVERAGE(K1:K14)</f>
        <v>-25.62504071145116</v>
      </c>
      <c r="L21" s="178">
        <f>STDEV(K1:K14)</f>
        <v>1.5648656388132827</v>
      </c>
      <c r="M21" s="193">
        <v>-7.8293704460871396</v>
      </c>
      <c r="N21" s="142">
        <v>0.5</v>
      </c>
      <c r="O21" s="162">
        <v>17</v>
      </c>
      <c r="P21" s="141">
        <v>3</v>
      </c>
      <c r="Q21" s="111">
        <v>4.3</v>
      </c>
      <c r="R21" s="111">
        <v>1.9</v>
      </c>
      <c r="S21" s="149">
        <v>17.931874336509136</v>
      </c>
      <c r="T21" s="389">
        <v>1.8008284865868307</v>
      </c>
      <c r="U21" s="250"/>
      <c r="V21" s="482">
        <v>1000</v>
      </c>
      <c r="W21" s="392">
        <v>139.217711888346</v>
      </c>
      <c r="X21" s="294">
        <v>28.602639019059598</v>
      </c>
      <c r="Y21" s="294">
        <v>29.528381673661201</v>
      </c>
      <c r="Z21" s="393">
        <v>2.3565378355125299E-2</v>
      </c>
      <c r="AA21" s="285">
        <v>9.5861936307474107E-3</v>
      </c>
      <c r="AB21" s="285">
        <v>7.1496009404078201E-3</v>
      </c>
      <c r="AC21" s="394">
        <v>0.59054696907750703</v>
      </c>
      <c r="AD21" s="260">
        <v>3.7398122864764197E-2</v>
      </c>
      <c r="AE21" s="260">
        <v>3.3028332535138802E-2</v>
      </c>
      <c r="AF21" s="395">
        <v>2442.3298724978199</v>
      </c>
      <c r="AG21" s="298">
        <v>1083.2916416687001</v>
      </c>
      <c r="AH21" s="298">
        <v>660.52637227952198</v>
      </c>
      <c r="AI21" s="394">
        <v>4.31392471929954</v>
      </c>
      <c r="AJ21" s="260">
        <v>6.4740110347764293E-2</v>
      </c>
      <c r="AK21" s="260">
        <v>7.6450272632352601E-2</v>
      </c>
      <c r="AL21" s="393">
        <v>4.3428405813112402E-3</v>
      </c>
      <c r="AM21" s="285">
        <v>1.55946469035619E-3</v>
      </c>
      <c r="AN21" s="285">
        <v>1.24415437350151E-3</v>
      </c>
      <c r="AP21" s="141">
        <v>3.5</v>
      </c>
      <c r="AQ21" s="141" t="s">
        <v>186</v>
      </c>
      <c r="AR21" s="151">
        <v>2</v>
      </c>
      <c r="AT21" s="141">
        <v>0.2</v>
      </c>
      <c r="AV21" s="141">
        <v>0.4</v>
      </c>
      <c r="AX21" s="141">
        <v>40</v>
      </c>
      <c r="AZ21" s="141">
        <v>0.6</v>
      </c>
      <c r="BB21" s="141">
        <v>448</v>
      </c>
      <c r="BD21" s="141">
        <v>4.4000000000000004</v>
      </c>
      <c r="BF21" s="141">
        <v>30</v>
      </c>
      <c r="BH21" s="141" t="s">
        <v>183</v>
      </c>
      <c r="BJ21" s="141" t="s">
        <v>185</v>
      </c>
    </row>
    <row r="22" spans="1:72" s="141" customFormat="1" x14ac:dyDescent="0.2">
      <c r="A22" s="390" t="s">
        <v>609</v>
      </c>
      <c r="B22" s="396" t="s">
        <v>15</v>
      </c>
      <c r="C22" s="141" t="s">
        <v>10</v>
      </c>
      <c r="D22" s="78" t="s">
        <v>648</v>
      </c>
      <c r="E22" s="141" t="s">
        <v>52</v>
      </c>
      <c r="F22" s="78"/>
      <c r="G22" s="78"/>
      <c r="H22" s="141" t="s">
        <v>44</v>
      </c>
      <c r="I22" s="389">
        <v>404.58947368421053</v>
      </c>
      <c r="J22" s="235"/>
      <c r="K22" s="178">
        <f>AVERAGE(K2:K15)</f>
        <v>-25.761244782596275</v>
      </c>
      <c r="L22" s="178">
        <f>STDEV(K2:K15)</f>
        <v>1.5648656388132822</v>
      </c>
      <c r="M22" s="193">
        <v>-7.8293704460871396</v>
      </c>
      <c r="N22" s="142">
        <v>0.5</v>
      </c>
      <c r="O22" s="162">
        <v>17</v>
      </c>
      <c r="P22" s="141">
        <v>3</v>
      </c>
      <c r="Q22" s="111">
        <v>4.3</v>
      </c>
      <c r="R22" s="111">
        <v>1.9</v>
      </c>
      <c r="S22" s="149">
        <v>17.931874336509136</v>
      </c>
      <c r="T22" s="389">
        <v>1.8008284865868307</v>
      </c>
      <c r="U22" s="250" t="s">
        <v>647</v>
      </c>
      <c r="V22" s="482">
        <v>10000</v>
      </c>
      <c r="W22" s="392">
        <v>138.19181127168</v>
      </c>
      <c r="X22" s="294">
        <v>33.334423330967297</v>
      </c>
      <c r="Y22" s="294">
        <v>30.725632926275001</v>
      </c>
      <c r="Z22" s="393">
        <v>2.47809023040775E-2</v>
      </c>
      <c r="AA22" s="285">
        <v>7.9719775398675707E-3</v>
      </c>
      <c r="AB22" s="285">
        <v>7.8899408319511605E-3</v>
      </c>
      <c r="AC22" s="394">
        <v>0.52726127855298999</v>
      </c>
      <c r="AD22" s="260">
        <v>4.7915559414785001E-2</v>
      </c>
      <c r="AE22" s="260">
        <v>4.7899589125135901E-2</v>
      </c>
      <c r="AF22" s="395">
        <v>2013.22771580368</v>
      </c>
      <c r="AG22" s="298">
        <v>993.26692023170096</v>
      </c>
      <c r="AH22" s="298">
        <v>525.42195809168004</v>
      </c>
      <c r="AI22" s="394">
        <v>4.2697508555457802</v>
      </c>
      <c r="AJ22" s="260">
        <v>8.3561650724747402E-2</v>
      </c>
      <c r="AK22" s="260">
        <v>8.70206929883688E-2</v>
      </c>
      <c r="AL22" s="393">
        <v>4.5378332909143098E-3</v>
      </c>
      <c r="AM22" s="285">
        <v>1.2933551835253899E-3</v>
      </c>
      <c r="AN22" s="285">
        <v>1.35592296286381E-3</v>
      </c>
      <c r="AP22" s="141">
        <v>3.5</v>
      </c>
      <c r="AQ22" s="141" t="s">
        <v>186</v>
      </c>
      <c r="AR22" s="151">
        <v>2</v>
      </c>
      <c r="AT22" s="141">
        <v>0.2</v>
      </c>
      <c r="AV22" s="141">
        <v>0.4</v>
      </c>
      <c r="AX22" s="141">
        <v>40</v>
      </c>
      <c r="AZ22" s="141">
        <v>0.6</v>
      </c>
      <c r="BB22" s="141">
        <v>448</v>
      </c>
      <c r="BD22" s="141">
        <v>4.4000000000000004</v>
      </c>
      <c r="BF22" s="141">
        <v>30</v>
      </c>
      <c r="BH22" s="141" t="s">
        <v>183</v>
      </c>
      <c r="BJ22" s="141" t="s">
        <v>185</v>
      </c>
    </row>
    <row r="23" spans="1:72" s="191" customFormat="1" x14ac:dyDescent="0.2">
      <c r="A23" s="485"/>
      <c r="B23" s="486"/>
      <c r="C23" s="485"/>
      <c r="D23" s="486"/>
      <c r="E23" s="486"/>
      <c r="F23" s="486"/>
      <c r="G23" s="486"/>
      <c r="H23" s="487"/>
      <c r="I23" s="487"/>
      <c r="J23" s="488"/>
      <c r="K23" s="300"/>
      <c r="L23" s="300"/>
      <c r="M23" s="489"/>
      <c r="N23" s="300"/>
      <c r="O23" s="465"/>
      <c r="P23" s="300"/>
      <c r="R23" s="300"/>
      <c r="S23" s="489"/>
      <c r="T23" s="300"/>
      <c r="U23" s="490"/>
      <c r="V23" s="491"/>
      <c r="W23" s="142"/>
      <c r="X23" s="213"/>
      <c r="Y23" s="213"/>
      <c r="AA23" s="213"/>
      <c r="AB23" s="213"/>
      <c r="AD23" s="213"/>
      <c r="AE23" s="213"/>
      <c r="AF23" s="484"/>
      <c r="AG23" s="213"/>
      <c r="AH23" s="213"/>
      <c r="AJ23" s="213"/>
      <c r="AK23" s="213"/>
      <c r="AM23" s="213"/>
      <c r="AN23" s="213"/>
      <c r="AO23" s="492"/>
      <c r="BB23" s="141"/>
    </row>
    <row r="24" spans="1:72" s="141" customFormat="1" x14ac:dyDescent="0.2">
      <c r="A24" s="142" t="s">
        <v>606</v>
      </c>
      <c r="B24" s="143" t="s">
        <v>553</v>
      </c>
      <c r="C24" s="144" t="s">
        <v>558</v>
      </c>
      <c r="D24" s="141" t="s">
        <v>561</v>
      </c>
      <c r="E24" s="141" t="s">
        <v>560</v>
      </c>
      <c r="F24" s="141">
        <v>57.19</v>
      </c>
      <c r="G24" s="141">
        <v>-2.5</v>
      </c>
      <c r="H24" s="141" t="s">
        <v>149</v>
      </c>
      <c r="I24" s="142">
        <v>409.1</v>
      </c>
      <c r="J24" s="239"/>
      <c r="K24" s="156">
        <v>-24.608888888888892</v>
      </c>
      <c r="L24" s="156">
        <v>1.3166761603033266</v>
      </c>
      <c r="M24" s="340">
        <v>-6.4</v>
      </c>
      <c r="N24" s="142">
        <v>0.5</v>
      </c>
      <c r="O24" s="162">
        <v>39</v>
      </c>
      <c r="P24" s="83">
        <v>16</v>
      </c>
      <c r="Q24" s="309">
        <v>1</v>
      </c>
      <c r="R24" s="309">
        <v>0.2</v>
      </c>
      <c r="S24" s="309">
        <v>18.208888888888893</v>
      </c>
      <c r="T24" s="309">
        <v>1.4084161711337708</v>
      </c>
      <c r="U24" s="250"/>
      <c r="V24" s="482">
        <v>1000</v>
      </c>
      <c r="W24" s="493">
        <v>730.24766504928004</v>
      </c>
      <c r="X24" s="296">
        <v>442.15118289558097</v>
      </c>
      <c r="Y24" s="203">
        <v>332.15568845890903</v>
      </c>
      <c r="Z24" s="470">
        <v>1.2816982428631199E-2</v>
      </c>
      <c r="AA24" s="224">
        <v>4.2559932092410199E-3</v>
      </c>
      <c r="AB24" s="206">
        <v>3.58392984546777E-3</v>
      </c>
      <c r="AC24" s="309">
        <v>0.53604256754425395</v>
      </c>
      <c r="AD24" s="227">
        <v>4.0152936071411703E-2</v>
      </c>
      <c r="AE24" s="212">
        <v>3.4326544688236399E-2</v>
      </c>
      <c r="AF24" s="164">
        <v>843.270086141908</v>
      </c>
      <c r="AG24" s="296">
        <v>313.68649594059099</v>
      </c>
      <c r="AH24" s="203">
        <v>208.93318513207001</v>
      </c>
      <c r="AI24" s="470">
        <v>0.78814228534384601</v>
      </c>
      <c r="AJ24" s="224">
        <v>2.98583218554191E-2</v>
      </c>
      <c r="AK24" s="206">
        <v>3.4437281215301901E-2</v>
      </c>
      <c r="AL24" s="494">
        <v>2.0490586271561298E-3</v>
      </c>
      <c r="AM24" s="495">
        <v>4.7524722826031298E-4</v>
      </c>
      <c r="AN24" s="433">
        <v>4.7726934358210201E-4</v>
      </c>
      <c r="AO24" s="162"/>
      <c r="AP24" s="151">
        <v>0.7</v>
      </c>
      <c r="AR24" s="151">
        <v>2</v>
      </c>
      <c r="AT24" s="141">
        <v>0.2</v>
      </c>
      <c r="AV24" s="141">
        <v>0.4</v>
      </c>
      <c r="AX24" s="141">
        <v>40</v>
      </c>
      <c r="AZ24" s="141">
        <v>0.6</v>
      </c>
      <c r="BB24" s="141">
        <v>448</v>
      </c>
      <c r="BD24" s="141">
        <v>4.4000000000000004</v>
      </c>
      <c r="BF24" s="141">
        <v>30</v>
      </c>
      <c r="BH24" s="141" t="s">
        <v>183</v>
      </c>
      <c r="BJ24" s="141" t="s">
        <v>185</v>
      </c>
    </row>
    <row r="25" spans="1:72" s="141" customFormat="1" x14ac:dyDescent="0.2">
      <c r="A25" s="142" t="s">
        <v>606</v>
      </c>
      <c r="B25" s="143" t="s">
        <v>553</v>
      </c>
      <c r="C25" s="144" t="s">
        <v>558</v>
      </c>
      <c r="D25" s="141" t="s">
        <v>561</v>
      </c>
      <c r="E25" s="141" t="s">
        <v>560</v>
      </c>
      <c r="F25" s="141">
        <v>57.19</v>
      </c>
      <c r="G25" s="141">
        <v>-2.5</v>
      </c>
      <c r="H25" s="141" t="s">
        <v>149</v>
      </c>
      <c r="I25" s="142">
        <v>409.1</v>
      </c>
      <c r="J25" s="239"/>
      <c r="K25" s="156">
        <v>-24.608888888888892</v>
      </c>
      <c r="L25" s="156">
        <v>1.3166761603033266</v>
      </c>
      <c r="M25" s="340">
        <v>-6.4</v>
      </c>
      <c r="N25" s="142">
        <v>0.5</v>
      </c>
      <c r="O25" s="162">
        <v>39</v>
      </c>
      <c r="P25" s="83">
        <v>16</v>
      </c>
      <c r="Q25" s="309">
        <v>1</v>
      </c>
      <c r="R25" s="309">
        <v>0.2</v>
      </c>
      <c r="S25" s="309">
        <v>18.208888888888893</v>
      </c>
      <c r="T25" s="309">
        <v>1.4084161711337708</v>
      </c>
      <c r="U25" s="397"/>
      <c r="V25" s="482">
        <v>1000</v>
      </c>
      <c r="W25" s="147">
        <v>730.710625600958</v>
      </c>
      <c r="X25" s="203">
        <v>517.90947575481403</v>
      </c>
      <c r="Y25" s="203">
        <v>348.988784132577</v>
      </c>
      <c r="Z25" s="148">
        <v>1.2807323793329399E-2</v>
      </c>
      <c r="AA25" s="206">
        <v>4.4367796333198602E-3</v>
      </c>
      <c r="AB25" s="206">
        <v>3.7574286068196299E-3</v>
      </c>
      <c r="AC25" s="149">
        <v>0.53763203347812005</v>
      </c>
      <c r="AD25" s="212">
        <v>3.8498440891755699E-2</v>
      </c>
      <c r="AE25" s="212">
        <v>3.6494173458266402E-2</v>
      </c>
      <c r="AF25" s="164">
        <v>1048.90880164999</v>
      </c>
      <c r="AG25" s="203">
        <v>427.47349665065798</v>
      </c>
      <c r="AH25" s="203">
        <v>265.01430672911903</v>
      </c>
      <c r="AI25" s="148">
        <v>1.04090074798064</v>
      </c>
      <c r="AJ25" s="206">
        <v>3.4004116890418601E-2</v>
      </c>
      <c r="AK25" s="206">
        <v>3.7979362469327899E-2</v>
      </c>
      <c r="AL25" s="150">
        <v>2.14361120104473E-3</v>
      </c>
      <c r="AM25" s="433">
        <v>5.7964046898634095E-4</v>
      </c>
      <c r="AN25" s="433">
        <v>5.4173619603851704E-4</v>
      </c>
      <c r="AO25" s="162"/>
      <c r="AP25" s="151">
        <v>0.9</v>
      </c>
      <c r="AR25" s="151">
        <v>2</v>
      </c>
      <c r="AT25" s="141">
        <v>0.2</v>
      </c>
      <c r="AV25" s="141">
        <v>0.4</v>
      </c>
      <c r="AX25" s="141">
        <v>40</v>
      </c>
      <c r="AZ25" s="141">
        <v>0.6</v>
      </c>
      <c r="BB25" s="141">
        <v>448</v>
      </c>
      <c r="BD25" s="141">
        <v>4.4000000000000004</v>
      </c>
      <c r="BF25" s="141">
        <v>30</v>
      </c>
      <c r="BH25" s="141" t="s">
        <v>183</v>
      </c>
      <c r="BJ25" s="141" t="s">
        <v>185</v>
      </c>
    </row>
    <row r="26" spans="1:72" s="141" customFormat="1" x14ac:dyDescent="0.2">
      <c r="A26" s="142" t="s">
        <v>606</v>
      </c>
      <c r="B26" s="143" t="s">
        <v>553</v>
      </c>
      <c r="C26" s="144" t="s">
        <v>558</v>
      </c>
      <c r="D26" s="141" t="s">
        <v>561</v>
      </c>
      <c r="E26" s="141" t="s">
        <v>560</v>
      </c>
      <c r="F26" s="141">
        <v>57.19</v>
      </c>
      <c r="G26" s="141">
        <v>-2.5</v>
      </c>
      <c r="H26" s="141" t="s">
        <v>149</v>
      </c>
      <c r="I26" s="142">
        <v>409.1</v>
      </c>
      <c r="J26" s="239"/>
      <c r="K26" s="156">
        <v>-24.608888888888892</v>
      </c>
      <c r="L26" s="156">
        <v>1.3166761603033266</v>
      </c>
      <c r="M26" s="340">
        <v>-6.4</v>
      </c>
      <c r="N26" s="142">
        <v>0.5</v>
      </c>
      <c r="O26" s="162">
        <v>39</v>
      </c>
      <c r="P26" s="83">
        <v>16</v>
      </c>
      <c r="Q26" s="309">
        <v>1</v>
      </c>
      <c r="R26" s="309">
        <v>0.2</v>
      </c>
      <c r="S26" s="309">
        <v>18.208888888888893</v>
      </c>
      <c r="T26" s="309">
        <v>1.4084161711337708</v>
      </c>
      <c r="U26" s="397"/>
      <c r="V26" s="482">
        <v>1000</v>
      </c>
      <c r="W26" s="147">
        <v>765.46076319523604</v>
      </c>
      <c r="X26" s="203">
        <v>398.70131091919899</v>
      </c>
      <c r="Y26" s="203">
        <v>363.645968733644</v>
      </c>
      <c r="Z26" s="148">
        <v>1.31090701173873E-2</v>
      </c>
      <c r="AA26" s="206">
        <v>3.9947665161895098E-3</v>
      </c>
      <c r="AB26" s="206">
        <v>3.8026516077013001E-3</v>
      </c>
      <c r="AC26" s="149">
        <v>0.53387470604615705</v>
      </c>
      <c r="AD26" s="212">
        <v>3.9729111807048897E-2</v>
      </c>
      <c r="AE26" s="212">
        <v>3.8273647341951399E-2</v>
      </c>
      <c r="AF26" s="164">
        <v>1562.0300630607101</v>
      </c>
      <c r="AG26" s="203">
        <v>660.44401437673503</v>
      </c>
      <c r="AH26" s="203">
        <v>384.67857365401198</v>
      </c>
      <c r="AI26" s="148">
        <v>1.67936045239345</v>
      </c>
      <c r="AJ26" s="206">
        <v>3.7978915808414997E-2</v>
      </c>
      <c r="AK26" s="206">
        <v>4.05082429957873E-2</v>
      </c>
      <c r="AL26" s="150">
        <v>2.3384234406077799E-3</v>
      </c>
      <c r="AM26" s="433">
        <v>6.0637167765658403E-4</v>
      </c>
      <c r="AN26" s="433">
        <v>6.2310979148291702E-4</v>
      </c>
      <c r="AO26" s="108"/>
      <c r="AP26" s="151">
        <v>1.4</v>
      </c>
      <c r="AR26" s="151">
        <v>2</v>
      </c>
      <c r="AT26" s="141">
        <v>0.2</v>
      </c>
      <c r="AV26" s="141">
        <v>0.4</v>
      </c>
      <c r="AX26" s="141">
        <v>40</v>
      </c>
      <c r="AZ26" s="141">
        <v>0.6</v>
      </c>
      <c r="BB26" s="141">
        <v>448</v>
      </c>
      <c r="BD26" s="141">
        <v>4.4000000000000004</v>
      </c>
      <c r="BF26" s="141">
        <v>30</v>
      </c>
      <c r="BH26" s="141" t="s">
        <v>183</v>
      </c>
      <c r="BJ26" s="141" t="s">
        <v>185</v>
      </c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</row>
    <row r="27" spans="1:72" s="141" customFormat="1" x14ac:dyDescent="0.2">
      <c r="A27" s="142" t="s">
        <v>606</v>
      </c>
      <c r="B27" s="143" t="s">
        <v>553</v>
      </c>
      <c r="C27" s="144" t="s">
        <v>558</v>
      </c>
      <c r="D27" s="141" t="s">
        <v>561</v>
      </c>
      <c r="E27" s="141" t="s">
        <v>560</v>
      </c>
      <c r="F27" s="141">
        <v>57.19</v>
      </c>
      <c r="G27" s="141">
        <v>-2.5</v>
      </c>
      <c r="H27" s="141" t="s">
        <v>149</v>
      </c>
      <c r="I27" s="142">
        <v>409.1</v>
      </c>
      <c r="J27" s="239"/>
      <c r="K27" s="156">
        <v>-24.608888888888892</v>
      </c>
      <c r="L27" s="156">
        <v>1.3166761603033266</v>
      </c>
      <c r="M27" s="340">
        <v>-6.4</v>
      </c>
      <c r="N27" s="142">
        <v>0.5</v>
      </c>
      <c r="O27" s="162">
        <v>39</v>
      </c>
      <c r="P27" s="83">
        <v>16</v>
      </c>
      <c r="Q27" s="309">
        <v>1</v>
      </c>
      <c r="R27" s="309">
        <v>0.2</v>
      </c>
      <c r="S27" s="309">
        <v>18.208888888888893</v>
      </c>
      <c r="T27" s="309">
        <v>1.4084161711337708</v>
      </c>
      <c r="U27" s="397"/>
      <c r="V27" s="482">
        <v>1000</v>
      </c>
      <c r="W27" s="147">
        <v>780.15613641922505</v>
      </c>
      <c r="X27" s="203">
        <v>462.53106157253598</v>
      </c>
      <c r="Y27" s="203">
        <v>395.96037704145601</v>
      </c>
      <c r="Z27" s="148">
        <v>1.3306407228903E-2</v>
      </c>
      <c r="AA27" s="206">
        <v>4.7542765322428999E-3</v>
      </c>
      <c r="AB27" s="206">
        <v>4.3911175012914796E-3</v>
      </c>
      <c r="AC27" s="149">
        <v>0.53793382795336997</v>
      </c>
      <c r="AD27" s="212">
        <v>3.4851226375983001E-2</v>
      </c>
      <c r="AE27" s="212">
        <v>4.0099733236600099E-2</v>
      </c>
      <c r="AF27" s="164">
        <v>1841.78747020795</v>
      </c>
      <c r="AG27" s="203">
        <v>969.774184518683</v>
      </c>
      <c r="AH27" s="203">
        <v>498.912027710968</v>
      </c>
      <c r="AI27" s="148">
        <v>2.0626278217118599</v>
      </c>
      <c r="AJ27" s="206">
        <v>4.6071540311217497E-2</v>
      </c>
      <c r="AK27" s="206">
        <v>4.8168099349839899E-2</v>
      </c>
      <c r="AL27" s="150">
        <v>2.41765985405085E-3</v>
      </c>
      <c r="AM27" s="433">
        <v>7.5425977252566298E-4</v>
      </c>
      <c r="AN27" s="433">
        <v>7.4489052801455504E-4</v>
      </c>
      <c r="AO27" s="108"/>
      <c r="AP27" s="151">
        <v>1.7</v>
      </c>
      <c r="AR27" s="151">
        <v>2</v>
      </c>
      <c r="AT27" s="141">
        <v>0.2</v>
      </c>
      <c r="AV27" s="141">
        <v>0.4</v>
      </c>
      <c r="AX27" s="141">
        <v>40</v>
      </c>
      <c r="AZ27" s="141">
        <v>0.6</v>
      </c>
      <c r="BB27" s="141">
        <v>448</v>
      </c>
      <c r="BD27" s="141">
        <v>4.4000000000000004</v>
      </c>
      <c r="BF27" s="141">
        <v>30</v>
      </c>
      <c r="BH27" s="141" t="s">
        <v>183</v>
      </c>
      <c r="BJ27" s="141" t="s">
        <v>185</v>
      </c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</row>
    <row r="28" spans="1:72" s="141" customFormat="1" x14ac:dyDescent="0.2">
      <c r="A28" s="142" t="s">
        <v>606</v>
      </c>
      <c r="B28" s="143" t="s">
        <v>553</v>
      </c>
      <c r="C28" s="144" t="s">
        <v>558</v>
      </c>
      <c r="D28" s="141" t="s">
        <v>561</v>
      </c>
      <c r="E28" s="141" t="s">
        <v>560</v>
      </c>
      <c r="F28" s="141">
        <v>57.19</v>
      </c>
      <c r="G28" s="141">
        <v>-2.5</v>
      </c>
      <c r="H28" s="141" t="s">
        <v>149</v>
      </c>
      <c r="I28" s="142">
        <v>409.1</v>
      </c>
      <c r="J28" s="239"/>
      <c r="K28" s="156">
        <v>-24.608888888888892</v>
      </c>
      <c r="L28" s="156">
        <v>1.3166761603033266</v>
      </c>
      <c r="M28" s="340">
        <v>-6.4</v>
      </c>
      <c r="N28" s="142">
        <v>0.5</v>
      </c>
      <c r="O28" s="162">
        <v>39</v>
      </c>
      <c r="P28" s="83">
        <v>16</v>
      </c>
      <c r="Q28" s="309">
        <v>1</v>
      </c>
      <c r="R28" s="309">
        <v>0.2</v>
      </c>
      <c r="S28" s="309">
        <v>18.208888888888893</v>
      </c>
      <c r="T28" s="309">
        <v>1.4084161711337708</v>
      </c>
      <c r="U28" s="250"/>
      <c r="V28" s="482">
        <v>10000</v>
      </c>
      <c r="W28" s="147">
        <v>687.64246528631202</v>
      </c>
      <c r="X28" s="203">
        <v>456.66271927581403</v>
      </c>
      <c r="Y28" s="203">
        <v>342.95070242064998</v>
      </c>
      <c r="Z28" s="148">
        <v>1.2382911387409899E-2</v>
      </c>
      <c r="AA28" s="206">
        <v>4.2853355905201401E-3</v>
      </c>
      <c r="AB28" s="206">
        <v>3.91277569892849E-3</v>
      </c>
      <c r="AC28" s="149">
        <v>0.54193410087388405</v>
      </c>
      <c r="AD28" s="212">
        <v>3.6056858949069598E-2</v>
      </c>
      <c r="AE28" s="212">
        <v>3.8207907094675898E-2</v>
      </c>
      <c r="AF28" s="147">
        <v>4168.8487472697398</v>
      </c>
      <c r="AG28" s="203">
        <v>1807.06031915524</v>
      </c>
      <c r="AH28" s="203">
        <v>1174.9974210048399</v>
      </c>
      <c r="AI28" s="148">
        <v>4.4014878389332903</v>
      </c>
      <c r="AJ28" s="206">
        <v>3.8172012499378703E-2</v>
      </c>
      <c r="AK28" s="206">
        <v>4.8899659449104703E-2</v>
      </c>
      <c r="AL28" s="150">
        <v>2.3711233024191901E-3</v>
      </c>
      <c r="AM28" s="433">
        <v>7.7196381539577604E-4</v>
      </c>
      <c r="AN28" s="433">
        <v>7.2674992641825304E-4</v>
      </c>
      <c r="AO28" s="111"/>
      <c r="AP28" s="141">
        <v>3.5</v>
      </c>
      <c r="AQ28" s="141" t="s">
        <v>186</v>
      </c>
      <c r="AR28" s="151">
        <v>2</v>
      </c>
      <c r="AT28" s="141">
        <v>0.2</v>
      </c>
      <c r="AV28" s="141">
        <v>0.4</v>
      </c>
      <c r="AX28" s="141">
        <v>40</v>
      </c>
      <c r="AZ28" s="141">
        <v>0.6</v>
      </c>
      <c r="BB28" s="141">
        <v>448</v>
      </c>
      <c r="BD28" s="141">
        <v>4.4000000000000004</v>
      </c>
      <c r="BF28" s="141">
        <v>30</v>
      </c>
      <c r="BH28" s="141" t="s">
        <v>183</v>
      </c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</row>
    <row r="29" spans="1:72" s="141" customFormat="1" x14ac:dyDescent="0.2">
      <c r="A29" s="142"/>
      <c r="B29" s="143"/>
      <c r="C29" s="144"/>
      <c r="I29" s="142"/>
      <c r="J29" s="239"/>
      <c r="K29" s="156"/>
      <c r="L29" s="156"/>
      <c r="M29" s="340"/>
      <c r="N29" s="142"/>
      <c r="O29" s="162"/>
      <c r="P29" s="83"/>
      <c r="Q29" s="309"/>
      <c r="R29" s="309"/>
      <c r="S29" s="309"/>
      <c r="T29" s="309"/>
      <c r="V29" s="183"/>
      <c r="W29" s="147"/>
      <c r="X29" s="203"/>
      <c r="Y29" s="203"/>
      <c r="Z29" s="148"/>
      <c r="AA29" s="206"/>
      <c r="AB29" s="206"/>
      <c r="AC29" s="149"/>
      <c r="AD29" s="212"/>
      <c r="AE29" s="212"/>
      <c r="AF29" s="147"/>
      <c r="AG29" s="203"/>
      <c r="AH29" s="203"/>
      <c r="AI29" s="148"/>
      <c r="AJ29" s="206"/>
      <c r="AK29" s="206"/>
      <c r="AL29" s="150"/>
      <c r="AM29" s="433"/>
      <c r="AN29" s="433"/>
      <c r="AO29" s="111"/>
      <c r="AP29" s="148"/>
      <c r="AR29" s="15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</row>
    <row r="30" spans="1:72" s="141" customFormat="1" x14ac:dyDescent="0.2">
      <c r="A30" s="142" t="s">
        <v>606</v>
      </c>
      <c r="B30" s="143" t="s">
        <v>554</v>
      </c>
      <c r="C30" s="341" t="s">
        <v>570</v>
      </c>
      <c r="D30" s="141" t="s">
        <v>561</v>
      </c>
      <c r="E30" s="141" t="s">
        <v>560</v>
      </c>
      <c r="F30" s="141">
        <v>57.19</v>
      </c>
      <c r="G30" s="141">
        <v>-2.5</v>
      </c>
      <c r="H30" s="141" t="s">
        <v>149</v>
      </c>
      <c r="I30" s="142">
        <v>409.1</v>
      </c>
      <c r="J30" s="239"/>
      <c r="K30" s="155" t="s">
        <v>569</v>
      </c>
      <c r="L30" s="156"/>
      <c r="M30" s="157"/>
      <c r="N30" s="157"/>
      <c r="O30" s="162">
        <v>24.5</v>
      </c>
      <c r="P30" s="141">
        <v>1.5</v>
      </c>
      <c r="Q30" s="149">
        <v>3.1</v>
      </c>
      <c r="R30" s="149">
        <v>1.85</v>
      </c>
      <c r="S30" s="149">
        <v>18.124421296296294</v>
      </c>
      <c r="T30" s="149">
        <v>2.0014077337380969</v>
      </c>
      <c r="U30" s="250"/>
      <c r="V30" s="482">
        <v>1000</v>
      </c>
      <c r="W30" s="147">
        <v>283.24492125668399</v>
      </c>
      <c r="X30" s="203">
        <v>23.7412063113924</v>
      </c>
      <c r="Y30" s="203">
        <v>23.530104770333502</v>
      </c>
      <c r="Z30" s="148">
        <v>2.5717439665051502E-2</v>
      </c>
      <c r="AA30" s="206">
        <v>9.9022672329225209E-3</v>
      </c>
      <c r="AB30" s="206">
        <v>9.0535629559306604E-3</v>
      </c>
      <c r="AC30" s="149">
        <v>0.53160691500493396</v>
      </c>
      <c r="AD30" s="212">
        <v>5.6988700762627999E-2</v>
      </c>
      <c r="AE30" s="212">
        <v>5.0724986606303799E-2</v>
      </c>
      <c r="AF30" s="147">
        <v>485.30120145407898</v>
      </c>
      <c r="AG30" s="203">
        <v>218.94598440798899</v>
      </c>
      <c r="AH30" s="203">
        <v>121.108088575482</v>
      </c>
      <c r="AI30" s="148">
        <v>0.71358507482939204</v>
      </c>
      <c r="AJ30" s="206">
        <v>5.36855113604051E-2</v>
      </c>
      <c r="AK30" s="206">
        <v>5.2429594319658698E-2</v>
      </c>
      <c r="AL30" s="150">
        <v>3.2914008916775099E-3</v>
      </c>
      <c r="AM30" s="433">
        <v>5.9083880888360397E-4</v>
      </c>
      <c r="AN30" s="433">
        <v>8.0366079521285996E-4</v>
      </c>
      <c r="AP30" s="151">
        <v>0.7</v>
      </c>
      <c r="AR30" s="151">
        <v>2</v>
      </c>
      <c r="AT30" s="141">
        <v>0.2</v>
      </c>
      <c r="AV30" s="141">
        <v>0.4</v>
      </c>
      <c r="AX30" s="141">
        <v>40</v>
      </c>
      <c r="AZ30" s="141">
        <v>0.6</v>
      </c>
      <c r="BB30" s="141">
        <v>448</v>
      </c>
      <c r="BD30" s="141">
        <v>4.4000000000000004</v>
      </c>
      <c r="BF30" s="141">
        <v>30</v>
      </c>
      <c r="BH30" s="141" t="s">
        <v>183</v>
      </c>
      <c r="BJ30" s="141" t="s">
        <v>185</v>
      </c>
    </row>
    <row r="31" spans="1:72" s="141" customFormat="1" x14ac:dyDescent="0.2">
      <c r="A31" s="142" t="s">
        <v>606</v>
      </c>
      <c r="B31" s="143" t="s">
        <v>554</v>
      </c>
      <c r="C31" s="341" t="s">
        <v>570</v>
      </c>
      <c r="D31" s="141" t="s">
        <v>561</v>
      </c>
      <c r="E31" s="141" t="s">
        <v>560</v>
      </c>
      <c r="F31" s="141">
        <v>57.19</v>
      </c>
      <c r="G31" s="141">
        <v>-2.5</v>
      </c>
      <c r="H31" s="141" t="s">
        <v>149</v>
      </c>
      <c r="I31" s="142">
        <v>409.1</v>
      </c>
      <c r="J31" s="239"/>
      <c r="K31" s="155" t="s">
        <v>569</v>
      </c>
      <c r="L31" s="156"/>
      <c r="M31" s="157"/>
      <c r="N31" s="157"/>
      <c r="O31" s="162">
        <v>24.5</v>
      </c>
      <c r="P31" s="141">
        <v>1.5</v>
      </c>
      <c r="Q31" s="149">
        <v>3.1</v>
      </c>
      <c r="R31" s="149">
        <v>1.85</v>
      </c>
      <c r="S31" s="149">
        <v>18.124421296296294</v>
      </c>
      <c r="T31" s="149">
        <v>2.0014077337380969</v>
      </c>
      <c r="U31" s="398"/>
      <c r="V31" s="482">
        <v>1000</v>
      </c>
      <c r="W31" s="147">
        <v>286.90076175512502</v>
      </c>
      <c r="X31" s="203">
        <v>23.557485317890102</v>
      </c>
      <c r="Y31" s="203">
        <v>22.5525740329036</v>
      </c>
      <c r="Z31" s="148">
        <v>2.70748492906462E-2</v>
      </c>
      <c r="AA31" s="206">
        <v>1.03278130716362E-2</v>
      </c>
      <c r="AB31" s="206">
        <v>8.8255668617303207E-3</v>
      </c>
      <c r="AC31" s="149">
        <v>0.53444160886423397</v>
      </c>
      <c r="AD31" s="212">
        <v>5.3182388929758198E-2</v>
      </c>
      <c r="AE31" s="212">
        <v>5.0130467008331903E-2</v>
      </c>
      <c r="AF31" s="147">
        <v>564.31398994070503</v>
      </c>
      <c r="AG31" s="203">
        <v>206.766978348138</v>
      </c>
      <c r="AH31" s="203">
        <v>145.92317077732201</v>
      </c>
      <c r="AI31" s="148">
        <v>0.94778570337474299</v>
      </c>
      <c r="AJ31" s="206">
        <v>5.2699956590474301E-2</v>
      </c>
      <c r="AK31" s="206">
        <v>6.3511764204397206E-2</v>
      </c>
      <c r="AL31" s="150">
        <v>3.7363371152448698E-3</v>
      </c>
      <c r="AM31" s="433">
        <v>7.7441068108311504E-4</v>
      </c>
      <c r="AN31" s="433">
        <v>8.9694574584880601E-4</v>
      </c>
      <c r="AP31" s="151">
        <v>0.9</v>
      </c>
      <c r="AR31" s="151">
        <v>2</v>
      </c>
      <c r="AT31" s="141">
        <v>0.2</v>
      </c>
      <c r="AV31" s="141">
        <v>0.4</v>
      </c>
      <c r="AX31" s="141">
        <v>40</v>
      </c>
      <c r="AZ31" s="141">
        <v>0.6</v>
      </c>
      <c r="BB31" s="141">
        <v>448</v>
      </c>
      <c r="BD31" s="141">
        <v>4.4000000000000004</v>
      </c>
      <c r="BF31" s="141">
        <v>30</v>
      </c>
      <c r="BH31" s="141" t="s">
        <v>183</v>
      </c>
      <c r="BJ31" s="141" t="s">
        <v>185</v>
      </c>
    </row>
    <row r="32" spans="1:72" s="141" customFormat="1" x14ac:dyDescent="0.2">
      <c r="A32" s="142" t="s">
        <v>606</v>
      </c>
      <c r="B32" s="143" t="s">
        <v>554</v>
      </c>
      <c r="C32" s="341" t="s">
        <v>570</v>
      </c>
      <c r="D32" s="141" t="s">
        <v>561</v>
      </c>
      <c r="E32" s="141" t="s">
        <v>560</v>
      </c>
      <c r="F32" s="141">
        <v>57.19</v>
      </c>
      <c r="G32" s="141">
        <v>-2.5</v>
      </c>
      <c r="H32" s="141" t="s">
        <v>149</v>
      </c>
      <c r="I32" s="142">
        <v>409.1</v>
      </c>
      <c r="J32" s="239"/>
      <c r="K32" s="155" t="s">
        <v>569</v>
      </c>
      <c r="L32" s="156"/>
      <c r="M32" s="157"/>
      <c r="N32" s="157"/>
      <c r="O32" s="162">
        <v>24.5</v>
      </c>
      <c r="P32" s="141">
        <v>1.5</v>
      </c>
      <c r="Q32" s="149">
        <v>3.1</v>
      </c>
      <c r="R32" s="149">
        <v>1.85</v>
      </c>
      <c r="S32" s="149">
        <v>18.124421296296294</v>
      </c>
      <c r="T32" s="149">
        <v>2.0014077337380969</v>
      </c>
      <c r="U32" s="398"/>
      <c r="V32" s="482">
        <v>1000</v>
      </c>
      <c r="W32" s="147">
        <v>280.91468250882599</v>
      </c>
      <c r="X32" s="203">
        <v>24.397058126857601</v>
      </c>
      <c r="Y32" s="203">
        <v>22.6781740858337</v>
      </c>
      <c r="Z32" s="148">
        <v>2.65381486262748E-2</v>
      </c>
      <c r="AA32" s="206">
        <v>1.0008025963859499E-2</v>
      </c>
      <c r="AB32" s="206">
        <v>9.3137174903674003E-3</v>
      </c>
      <c r="AC32" s="149">
        <v>0.54041903761596899</v>
      </c>
      <c r="AD32" s="212">
        <v>5.3522328334168097E-2</v>
      </c>
      <c r="AE32" s="212">
        <v>5.8025854165815703E-2</v>
      </c>
      <c r="AF32" s="147">
        <v>844.63049558413195</v>
      </c>
      <c r="AG32" s="203">
        <v>428.251446646396</v>
      </c>
      <c r="AH32" s="203">
        <v>219.92194137746699</v>
      </c>
      <c r="AI32" s="148">
        <v>1.5766310327619</v>
      </c>
      <c r="AJ32" s="206">
        <v>7.4429443289154795E-2</v>
      </c>
      <c r="AK32" s="206">
        <v>7.3379355005734698E-2</v>
      </c>
      <c r="AL32" s="150">
        <v>4.1766510107920599E-3</v>
      </c>
      <c r="AM32" s="433">
        <v>1.1328432475033901E-3</v>
      </c>
      <c r="AN32" s="433">
        <v>1.2077373948820799E-3</v>
      </c>
      <c r="AP32" s="151">
        <v>1.4</v>
      </c>
      <c r="AR32" s="151">
        <v>2</v>
      </c>
      <c r="AT32" s="141">
        <v>0.2</v>
      </c>
      <c r="AV32" s="141">
        <v>0.4</v>
      </c>
      <c r="AX32" s="141">
        <v>40</v>
      </c>
      <c r="AZ32" s="141">
        <v>0.6</v>
      </c>
      <c r="BB32" s="141">
        <v>448</v>
      </c>
      <c r="BD32" s="141">
        <v>4.4000000000000004</v>
      </c>
      <c r="BF32" s="141">
        <v>30</v>
      </c>
      <c r="BH32" s="141" t="s">
        <v>183</v>
      </c>
      <c r="BJ32" s="141" t="s">
        <v>185</v>
      </c>
      <c r="BK32" s="111"/>
      <c r="BL32" s="111"/>
    </row>
    <row r="33" spans="1:72" s="141" customFormat="1" x14ac:dyDescent="0.2">
      <c r="A33" s="142" t="s">
        <v>606</v>
      </c>
      <c r="B33" s="143" t="s">
        <v>554</v>
      </c>
      <c r="C33" s="341" t="s">
        <v>570</v>
      </c>
      <c r="D33" s="141" t="s">
        <v>561</v>
      </c>
      <c r="E33" s="141" t="s">
        <v>560</v>
      </c>
      <c r="F33" s="141">
        <v>57.19</v>
      </c>
      <c r="G33" s="141">
        <v>-2.5</v>
      </c>
      <c r="H33" s="141" t="s">
        <v>149</v>
      </c>
      <c r="I33" s="142">
        <v>409.1</v>
      </c>
      <c r="J33" s="239"/>
      <c r="K33" s="155" t="s">
        <v>569</v>
      </c>
      <c r="L33" s="156"/>
      <c r="M33" s="157"/>
      <c r="N33" s="157"/>
      <c r="O33" s="162">
        <v>24.5</v>
      </c>
      <c r="P33" s="141">
        <v>1.5</v>
      </c>
      <c r="Q33" s="149">
        <v>3.1</v>
      </c>
      <c r="R33" s="149">
        <v>1.85</v>
      </c>
      <c r="S33" s="149">
        <v>18.124421296296294</v>
      </c>
      <c r="T33" s="149">
        <v>2.0014077337380969</v>
      </c>
      <c r="U33" s="398"/>
      <c r="V33" s="482">
        <v>1000</v>
      </c>
      <c r="W33" s="147">
        <v>282.09388112032599</v>
      </c>
      <c r="X33" s="203">
        <v>24.805116484934398</v>
      </c>
      <c r="Y33" s="203">
        <v>24.582134485314</v>
      </c>
      <c r="Z33" s="148">
        <v>2.7352755800074999E-2</v>
      </c>
      <c r="AA33" s="206">
        <v>1.0672912740163401E-2</v>
      </c>
      <c r="AB33" s="206">
        <v>8.7571091345225397E-3</v>
      </c>
      <c r="AC33" s="149">
        <v>0.536297175490414</v>
      </c>
      <c r="AD33" s="212">
        <v>5.7799707363604097E-2</v>
      </c>
      <c r="AE33" s="212">
        <v>5.1311695409125203E-2</v>
      </c>
      <c r="AF33" s="147">
        <v>958.62905415849002</v>
      </c>
      <c r="AG33" s="203">
        <v>477.069254663668</v>
      </c>
      <c r="AH33" s="203">
        <v>242.82026812336099</v>
      </c>
      <c r="AI33" s="148">
        <v>1.9458187801092299</v>
      </c>
      <c r="AJ33" s="206">
        <v>8.0002095140958102E-2</v>
      </c>
      <c r="AK33" s="206">
        <v>7.7559911995712896E-2</v>
      </c>
      <c r="AL33" s="150">
        <v>4.4797903818945602E-3</v>
      </c>
      <c r="AM33" s="433">
        <v>1.26926980889215E-3</v>
      </c>
      <c r="AN33" s="433">
        <v>1.2288088846557101E-3</v>
      </c>
      <c r="AP33" s="151">
        <v>1.7</v>
      </c>
      <c r="AR33" s="151">
        <v>2</v>
      </c>
      <c r="AT33" s="141">
        <v>0.2</v>
      </c>
      <c r="AV33" s="141">
        <v>0.4</v>
      </c>
      <c r="AX33" s="141">
        <v>40</v>
      </c>
      <c r="AZ33" s="141">
        <v>0.6</v>
      </c>
      <c r="BB33" s="141">
        <v>448</v>
      </c>
      <c r="BD33" s="141">
        <v>4.4000000000000004</v>
      </c>
      <c r="BF33" s="141">
        <v>30</v>
      </c>
      <c r="BH33" s="141" t="s">
        <v>183</v>
      </c>
      <c r="BJ33" s="141" t="s">
        <v>185</v>
      </c>
      <c r="BK33" s="111"/>
      <c r="BL33" s="111"/>
    </row>
    <row r="34" spans="1:72" s="141" customFormat="1" x14ac:dyDescent="0.2">
      <c r="A34" s="142" t="s">
        <v>606</v>
      </c>
      <c r="B34" s="143" t="s">
        <v>554</v>
      </c>
      <c r="C34" s="341" t="s">
        <v>570</v>
      </c>
      <c r="D34" s="141" t="s">
        <v>561</v>
      </c>
      <c r="E34" s="141" t="s">
        <v>560</v>
      </c>
      <c r="F34" s="141">
        <v>57.19</v>
      </c>
      <c r="G34" s="141">
        <v>-2.5</v>
      </c>
      <c r="H34" s="141" t="s">
        <v>149</v>
      </c>
      <c r="I34" s="142">
        <v>409.1</v>
      </c>
      <c r="J34" s="239"/>
      <c r="K34" s="155" t="s">
        <v>569</v>
      </c>
      <c r="L34" s="156"/>
      <c r="M34" s="157"/>
      <c r="N34" s="157"/>
      <c r="O34" s="162">
        <v>24.5</v>
      </c>
      <c r="P34" s="141">
        <v>1.5</v>
      </c>
      <c r="Q34" s="149">
        <v>3.1</v>
      </c>
      <c r="R34" s="149">
        <v>1.85</v>
      </c>
      <c r="S34" s="149">
        <v>18.124421296296294</v>
      </c>
      <c r="T34" s="149">
        <v>2.0014077337380969</v>
      </c>
      <c r="U34" s="250"/>
      <c r="V34" s="482">
        <v>10000</v>
      </c>
      <c r="W34" s="147">
        <v>283.8283163891</v>
      </c>
      <c r="X34" s="203">
        <v>24.801694174049199</v>
      </c>
      <c r="Y34" s="203">
        <v>23.207890136994401</v>
      </c>
      <c r="Z34" s="148">
        <v>2.70281004305791E-2</v>
      </c>
      <c r="AA34" s="206">
        <v>1.00435399671026E-2</v>
      </c>
      <c r="AB34" s="206">
        <v>9.9492933636685394E-3</v>
      </c>
      <c r="AC34" s="149">
        <v>0.53587331042486297</v>
      </c>
      <c r="AD34" s="212">
        <v>5.2039718404146201E-2</v>
      </c>
      <c r="AE34" s="212">
        <v>5.2919085850534002E-2</v>
      </c>
      <c r="AF34" s="147">
        <v>1869.9319464862399</v>
      </c>
      <c r="AG34" s="203">
        <v>1158.79057250855</v>
      </c>
      <c r="AH34" s="203">
        <v>510.12422824963801</v>
      </c>
      <c r="AI34" s="148">
        <v>4.2506689938961699</v>
      </c>
      <c r="AJ34" s="206">
        <v>0.103902652901589</v>
      </c>
      <c r="AK34" s="206">
        <v>9.8758616966137899E-2</v>
      </c>
      <c r="AL34" s="150">
        <v>4.9061221150518601E-3</v>
      </c>
      <c r="AM34" s="433">
        <v>1.58698156807093E-3</v>
      </c>
      <c r="AN34" s="433">
        <v>1.69068118602072E-3</v>
      </c>
      <c r="AP34" s="141">
        <v>3.5</v>
      </c>
      <c r="AQ34" s="141" t="s">
        <v>186</v>
      </c>
      <c r="AR34" s="151">
        <v>2</v>
      </c>
      <c r="AT34" s="141">
        <v>0.2</v>
      </c>
      <c r="AV34" s="141">
        <v>0.4</v>
      </c>
      <c r="AX34" s="141">
        <v>40</v>
      </c>
      <c r="AZ34" s="141">
        <v>0.6</v>
      </c>
      <c r="BB34" s="141">
        <v>448</v>
      </c>
      <c r="BD34" s="141">
        <v>4.4000000000000004</v>
      </c>
      <c r="BF34" s="141">
        <v>30</v>
      </c>
      <c r="BH34" s="141" t="s">
        <v>183</v>
      </c>
      <c r="BJ34" s="141" t="s">
        <v>185</v>
      </c>
      <c r="BK34" s="111"/>
      <c r="BL34" s="111"/>
    </row>
    <row r="35" spans="1:72" s="141" customFormat="1" x14ac:dyDescent="0.2">
      <c r="A35" s="142"/>
      <c r="B35" s="143"/>
      <c r="C35" s="341"/>
      <c r="I35" s="142"/>
      <c r="J35" s="239"/>
      <c r="K35" s="155"/>
      <c r="L35" s="156"/>
      <c r="M35" s="157"/>
      <c r="N35" s="157"/>
      <c r="O35" s="162"/>
      <c r="Q35" s="149"/>
      <c r="R35" s="149"/>
      <c r="S35" s="149"/>
      <c r="T35" s="149"/>
      <c r="U35" s="398"/>
      <c r="V35" s="350"/>
      <c r="W35" s="147"/>
      <c r="X35" s="203"/>
      <c r="Y35" s="203"/>
      <c r="Z35" s="148"/>
      <c r="AA35" s="206"/>
      <c r="AB35" s="206"/>
      <c r="AC35" s="149"/>
      <c r="AD35" s="212"/>
      <c r="AE35" s="212"/>
      <c r="AF35" s="147"/>
      <c r="AG35" s="203"/>
      <c r="AH35" s="203"/>
      <c r="AI35" s="148"/>
      <c r="AJ35" s="206"/>
      <c r="AK35" s="206"/>
      <c r="AL35" s="150"/>
      <c r="AM35" s="433"/>
      <c r="AN35" s="433"/>
      <c r="AP35" s="148"/>
      <c r="AR35" s="151"/>
      <c r="BK35" s="111"/>
      <c r="BL35" s="111"/>
    </row>
    <row r="36" spans="1:72" s="141" customFormat="1" x14ac:dyDescent="0.2">
      <c r="A36" s="142" t="s">
        <v>606</v>
      </c>
      <c r="B36" s="143" t="s">
        <v>556</v>
      </c>
      <c r="C36" s="144" t="s">
        <v>558</v>
      </c>
      <c r="D36" s="141" t="s">
        <v>561</v>
      </c>
      <c r="E36" s="141" t="s">
        <v>560</v>
      </c>
      <c r="F36" s="141">
        <v>57.19</v>
      </c>
      <c r="G36" s="141">
        <v>-2.5</v>
      </c>
      <c r="H36" s="141" t="s">
        <v>149</v>
      </c>
      <c r="I36" s="142">
        <v>409.1</v>
      </c>
      <c r="J36" s="239"/>
      <c r="K36" s="155" t="s">
        <v>569</v>
      </c>
      <c r="L36" s="156"/>
      <c r="M36" s="157"/>
      <c r="N36" s="157"/>
      <c r="O36" s="162">
        <v>21</v>
      </c>
      <c r="P36" s="141">
        <v>3</v>
      </c>
      <c r="Q36" s="149">
        <v>5.5</v>
      </c>
      <c r="R36" s="149">
        <v>2.8499999999999996</v>
      </c>
      <c r="S36" s="149">
        <v>18.124421296296294</v>
      </c>
      <c r="T36" s="149">
        <v>2.0014077337380969</v>
      </c>
      <c r="U36" s="250"/>
      <c r="V36" s="482">
        <v>1000</v>
      </c>
      <c r="W36" s="147">
        <v>207.79322870667599</v>
      </c>
      <c r="X36" s="203">
        <v>45.185023799800703</v>
      </c>
      <c r="Y36" s="203">
        <v>36.700230736893701</v>
      </c>
      <c r="Z36" s="148">
        <v>3.9781679167249999E-2</v>
      </c>
      <c r="AA36" s="206">
        <v>1.5539642072569099E-2</v>
      </c>
      <c r="AB36" s="206">
        <v>1.36659654198434E-2</v>
      </c>
      <c r="AC36" s="149">
        <v>0.53111806861157596</v>
      </c>
      <c r="AD36" s="212">
        <v>5.6097958366556497E-2</v>
      </c>
      <c r="AE36" s="212">
        <v>5.4442581247942698E-2</v>
      </c>
      <c r="AF36" s="147">
        <v>351.10814821153502</v>
      </c>
      <c r="AG36" s="203">
        <v>144.70516559425701</v>
      </c>
      <c r="AH36" s="203">
        <v>71.652722555282097</v>
      </c>
      <c r="AI36" s="148">
        <v>0.65372780006642595</v>
      </c>
      <c r="AJ36" s="206">
        <v>6.3367680237735702E-2</v>
      </c>
      <c r="AK36" s="206">
        <v>5.02637015186553E-2</v>
      </c>
      <c r="AL36" s="150">
        <v>4.0511838192811497E-3</v>
      </c>
      <c r="AM36" s="433">
        <v>4.8038816109031703E-4</v>
      </c>
      <c r="AN36" s="433">
        <v>7.2737665289362595E-4</v>
      </c>
      <c r="AP36" s="151">
        <v>0.7</v>
      </c>
      <c r="AR36" s="151">
        <v>2</v>
      </c>
      <c r="AT36" s="141">
        <v>0.2</v>
      </c>
      <c r="AV36" s="141">
        <v>0.4</v>
      </c>
      <c r="AX36" s="141">
        <v>40</v>
      </c>
      <c r="AZ36" s="141">
        <v>0.6</v>
      </c>
      <c r="BB36" s="141">
        <v>448</v>
      </c>
      <c r="BD36" s="141">
        <v>4.4000000000000004</v>
      </c>
      <c r="BF36" s="141">
        <v>30</v>
      </c>
      <c r="BH36" s="141" t="s">
        <v>183</v>
      </c>
      <c r="BJ36" s="141" t="s">
        <v>185</v>
      </c>
    </row>
    <row r="37" spans="1:72" s="141" customFormat="1" x14ac:dyDescent="0.2">
      <c r="A37" s="142" t="s">
        <v>606</v>
      </c>
      <c r="B37" s="143" t="s">
        <v>556</v>
      </c>
      <c r="C37" s="144" t="s">
        <v>558</v>
      </c>
      <c r="D37" s="141" t="s">
        <v>561</v>
      </c>
      <c r="E37" s="141" t="s">
        <v>560</v>
      </c>
      <c r="F37" s="141">
        <v>57.19</v>
      </c>
      <c r="G37" s="141">
        <v>-2.5</v>
      </c>
      <c r="H37" s="141" t="s">
        <v>149</v>
      </c>
      <c r="I37" s="142">
        <v>409.1</v>
      </c>
      <c r="J37" s="239"/>
      <c r="K37" s="155" t="s">
        <v>569</v>
      </c>
      <c r="L37" s="156"/>
      <c r="M37" s="157"/>
      <c r="N37" s="157"/>
      <c r="O37" s="162">
        <v>21</v>
      </c>
      <c r="P37" s="141">
        <v>3</v>
      </c>
      <c r="Q37" s="149">
        <v>5.5</v>
      </c>
      <c r="R37" s="149">
        <v>2.8499999999999996</v>
      </c>
      <c r="S37" s="149">
        <v>18.124421296296294</v>
      </c>
      <c r="T37" s="149">
        <v>2.0014077337380969</v>
      </c>
      <c r="U37" s="398"/>
      <c r="V37" s="482">
        <v>1000</v>
      </c>
      <c r="W37" s="147">
        <v>215.154339936795</v>
      </c>
      <c r="X37" s="203">
        <v>40.717230157624499</v>
      </c>
      <c r="Y37" s="203">
        <v>39.366498718665099</v>
      </c>
      <c r="Z37" s="148">
        <v>4.0011694506008097E-2</v>
      </c>
      <c r="AA37" s="206">
        <v>1.4468232751947901E-2</v>
      </c>
      <c r="AB37" s="206">
        <v>1.35936274134225E-2</v>
      </c>
      <c r="AC37" s="149">
        <v>0.53657467756297805</v>
      </c>
      <c r="AD37" s="212">
        <v>5.3569075741737297E-2</v>
      </c>
      <c r="AE37" s="212">
        <v>5.5453150441455601E-2</v>
      </c>
      <c r="AF37" s="147">
        <v>411.070499851791</v>
      </c>
      <c r="AG37" s="203">
        <v>187.99210175318299</v>
      </c>
      <c r="AH37" s="203">
        <v>84.791296533697206</v>
      </c>
      <c r="AI37" s="148">
        <v>0.88009357938516897</v>
      </c>
      <c r="AJ37" s="206">
        <v>7.8791864744644599E-2</v>
      </c>
      <c r="AK37" s="206">
        <v>5.9399824742065302E-2</v>
      </c>
      <c r="AL37" s="150">
        <v>4.64445710383135E-3</v>
      </c>
      <c r="AM37" s="433">
        <v>6.8742734168212303E-4</v>
      </c>
      <c r="AN37" s="433">
        <v>9.8253607937995595E-4</v>
      </c>
      <c r="AP37" s="151">
        <v>0.9</v>
      </c>
      <c r="AR37" s="151">
        <v>2</v>
      </c>
      <c r="AT37" s="141">
        <v>0.2</v>
      </c>
      <c r="AV37" s="141">
        <v>0.4</v>
      </c>
      <c r="AX37" s="141">
        <v>40</v>
      </c>
      <c r="AZ37" s="141">
        <v>0.6</v>
      </c>
      <c r="BB37" s="141">
        <v>448</v>
      </c>
      <c r="BD37" s="141">
        <v>4.4000000000000004</v>
      </c>
      <c r="BF37" s="141">
        <v>30</v>
      </c>
      <c r="BH37" s="141" t="s">
        <v>183</v>
      </c>
      <c r="BJ37" s="141" t="s">
        <v>185</v>
      </c>
    </row>
    <row r="38" spans="1:72" s="141" customFormat="1" x14ac:dyDescent="0.2">
      <c r="A38" s="142" t="s">
        <v>606</v>
      </c>
      <c r="B38" s="143" t="s">
        <v>556</v>
      </c>
      <c r="C38" s="144" t="s">
        <v>558</v>
      </c>
      <c r="D38" s="141" t="s">
        <v>561</v>
      </c>
      <c r="E38" s="141" t="s">
        <v>560</v>
      </c>
      <c r="F38" s="141">
        <v>57.19</v>
      </c>
      <c r="G38" s="141">
        <v>-2.5</v>
      </c>
      <c r="H38" s="141" t="s">
        <v>149</v>
      </c>
      <c r="I38" s="142">
        <v>409.1</v>
      </c>
      <c r="J38" s="239"/>
      <c r="K38" s="155" t="s">
        <v>569</v>
      </c>
      <c r="L38" s="156"/>
      <c r="M38" s="157"/>
      <c r="N38" s="157"/>
      <c r="O38" s="162">
        <v>21</v>
      </c>
      <c r="P38" s="141">
        <v>3</v>
      </c>
      <c r="Q38" s="149">
        <v>5.5</v>
      </c>
      <c r="R38" s="149">
        <v>2.8499999999999996</v>
      </c>
      <c r="S38" s="149">
        <v>18.124421296296294</v>
      </c>
      <c r="T38" s="149">
        <v>2.0014077337380969</v>
      </c>
      <c r="U38" s="398"/>
      <c r="V38" s="482">
        <v>1000</v>
      </c>
      <c r="W38" s="147">
        <v>210.54584457400799</v>
      </c>
      <c r="X38" s="203">
        <v>41.676722830769698</v>
      </c>
      <c r="Y38" s="203">
        <v>42.076340384161902</v>
      </c>
      <c r="Z38" s="148">
        <v>3.6636378716489497E-2</v>
      </c>
      <c r="AA38" s="206">
        <v>1.3749038083554099E-2</v>
      </c>
      <c r="AB38" s="206">
        <v>1.17869993187548E-2</v>
      </c>
      <c r="AC38" s="149">
        <v>0.53677301570660496</v>
      </c>
      <c r="AD38" s="212">
        <v>5.4574447102690098E-2</v>
      </c>
      <c r="AE38" s="212">
        <v>5.6517117529865199E-2</v>
      </c>
      <c r="AF38" s="147">
        <v>616.14429556644302</v>
      </c>
      <c r="AG38" s="203">
        <v>287.27826186330498</v>
      </c>
      <c r="AH38" s="203">
        <v>146.80729924075101</v>
      </c>
      <c r="AI38" s="148">
        <v>1.4994562289034901</v>
      </c>
      <c r="AJ38" s="206">
        <v>9.1231418238159695E-2</v>
      </c>
      <c r="AK38" s="206">
        <v>8.3462729381582404E-2</v>
      </c>
      <c r="AL38" s="150">
        <v>5.28638585464736E-3</v>
      </c>
      <c r="AM38" s="433">
        <v>1.1910036606274301E-3</v>
      </c>
      <c r="AN38" s="433">
        <v>1.29880020027305E-3</v>
      </c>
      <c r="AP38" s="151">
        <v>1.4</v>
      </c>
      <c r="AR38" s="151">
        <v>2</v>
      </c>
      <c r="AT38" s="141">
        <v>0.2</v>
      </c>
      <c r="AV38" s="141">
        <v>0.4</v>
      </c>
      <c r="AX38" s="141">
        <v>40</v>
      </c>
      <c r="AZ38" s="141">
        <v>0.6</v>
      </c>
      <c r="BB38" s="141">
        <v>448</v>
      </c>
      <c r="BD38" s="141">
        <v>4.4000000000000004</v>
      </c>
      <c r="BF38" s="141">
        <v>30</v>
      </c>
      <c r="BH38" s="141" t="s">
        <v>183</v>
      </c>
      <c r="BJ38" s="141" t="s">
        <v>185</v>
      </c>
      <c r="BK38" s="111"/>
      <c r="BL38" s="111"/>
    </row>
    <row r="39" spans="1:72" s="141" customFormat="1" x14ac:dyDescent="0.2">
      <c r="A39" s="142" t="s">
        <v>606</v>
      </c>
      <c r="B39" s="143" t="s">
        <v>556</v>
      </c>
      <c r="C39" s="144" t="s">
        <v>558</v>
      </c>
      <c r="D39" s="141" t="s">
        <v>561</v>
      </c>
      <c r="E39" s="141" t="s">
        <v>560</v>
      </c>
      <c r="F39" s="141">
        <v>57.19</v>
      </c>
      <c r="G39" s="141">
        <v>-2.5</v>
      </c>
      <c r="H39" s="141" t="s">
        <v>149</v>
      </c>
      <c r="I39" s="142">
        <v>409.1</v>
      </c>
      <c r="J39" s="239"/>
      <c r="K39" s="155" t="s">
        <v>569</v>
      </c>
      <c r="L39" s="156"/>
      <c r="M39" s="157"/>
      <c r="N39" s="157"/>
      <c r="O39" s="162">
        <v>21</v>
      </c>
      <c r="P39" s="141">
        <v>3</v>
      </c>
      <c r="Q39" s="149">
        <v>5.5</v>
      </c>
      <c r="R39" s="149">
        <v>2.8499999999999996</v>
      </c>
      <c r="S39" s="149">
        <v>18.124421296296294</v>
      </c>
      <c r="T39" s="149">
        <v>2.0014077337380969</v>
      </c>
      <c r="U39" s="398"/>
      <c r="V39" s="482">
        <v>1000</v>
      </c>
      <c r="W39" s="147">
        <v>210.69902837991199</v>
      </c>
      <c r="X39" s="203">
        <v>40.643081922378997</v>
      </c>
      <c r="Y39" s="203">
        <v>40.933941251655</v>
      </c>
      <c r="Z39" s="148">
        <v>4.0918752379668903E-2</v>
      </c>
      <c r="AA39" s="206">
        <v>1.3429898909758301E-2</v>
      </c>
      <c r="AB39" s="206">
        <v>1.4469231978191201E-2</v>
      </c>
      <c r="AC39" s="149">
        <v>0.53133714708410196</v>
      </c>
      <c r="AD39" s="212">
        <v>5.1558989294942001E-2</v>
      </c>
      <c r="AE39" s="212">
        <v>5.0924226666456997E-2</v>
      </c>
      <c r="AF39" s="147">
        <v>690.20116000391602</v>
      </c>
      <c r="AG39" s="203">
        <v>309.56961857874199</v>
      </c>
      <c r="AH39" s="203">
        <v>168.10538547083101</v>
      </c>
      <c r="AI39" s="148">
        <v>1.8572322686062499</v>
      </c>
      <c r="AJ39" s="206">
        <v>9.8271394544799107E-2</v>
      </c>
      <c r="AK39" s="206">
        <v>9.5700716926995902E-2</v>
      </c>
      <c r="AL39" s="150">
        <v>6.0745383154863298E-3</v>
      </c>
      <c r="AM39" s="433">
        <v>1.2860138309464099E-3</v>
      </c>
      <c r="AN39" s="433">
        <v>1.71439582082031E-3</v>
      </c>
      <c r="AP39" s="151">
        <v>1.7</v>
      </c>
      <c r="AR39" s="151">
        <v>2</v>
      </c>
      <c r="AT39" s="141">
        <v>0.2</v>
      </c>
      <c r="AV39" s="141">
        <v>0.4</v>
      </c>
      <c r="AX39" s="141">
        <v>40</v>
      </c>
      <c r="AZ39" s="141">
        <v>0.6</v>
      </c>
      <c r="BB39" s="141">
        <v>448</v>
      </c>
      <c r="BD39" s="141">
        <v>4.4000000000000004</v>
      </c>
      <c r="BF39" s="141">
        <v>30</v>
      </c>
      <c r="BH39" s="141" t="s">
        <v>183</v>
      </c>
      <c r="BJ39" s="141" t="s">
        <v>185</v>
      </c>
      <c r="BK39" s="111"/>
      <c r="BL39" s="111"/>
    </row>
    <row r="40" spans="1:72" s="141" customFormat="1" x14ac:dyDescent="0.2">
      <c r="A40" s="142" t="s">
        <v>606</v>
      </c>
      <c r="B40" s="143" t="s">
        <v>556</v>
      </c>
      <c r="C40" s="144" t="s">
        <v>558</v>
      </c>
      <c r="D40" s="141" t="s">
        <v>561</v>
      </c>
      <c r="E40" s="141" t="s">
        <v>560</v>
      </c>
      <c r="F40" s="141">
        <v>57.19</v>
      </c>
      <c r="G40" s="141">
        <v>-2.5</v>
      </c>
      <c r="H40" s="141" t="s">
        <v>149</v>
      </c>
      <c r="I40" s="142">
        <v>409.1</v>
      </c>
      <c r="J40" s="239"/>
      <c r="K40" s="155" t="s">
        <v>569</v>
      </c>
      <c r="L40" s="156"/>
      <c r="M40" s="157"/>
      <c r="N40" s="157"/>
      <c r="O40" s="162">
        <v>21</v>
      </c>
      <c r="P40" s="141">
        <v>3</v>
      </c>
      <c r="Q40" s="149">
        <v>5.5</v>
      </c>
      <c r="R40" s="149">
        <v>2.8499999999999996</v>
      </c>
      <c r="S40" s="149">
        <v>18.124421296296294</v>
      </c>
      <c r="T40" s="149">
        <v>2.0014077337380969</v>
      </c>
      <c r="U40" s="398"/>
      <c r="V40" s="482">
        <v>10000</v>
      </c>
      <c r="W40" s="147">
        <v>209.58120882827501</v>
      </c>
      <c r="X40" s="203">
        <v>41.926921485701001</v>
      </c>
      <c r="Y40" s="203">
        <v>39.417030560379999</v>
      </c>
      <c r="Z40" s="148">
        <v>3.98051349134338E-2</v>
      </c>
      <c r="AA40" s="206">
        <v>1.4017528824545201E-2</v>
      </c>
      <c r="AB40" s="206">
        <v>1.26376771758999E-2</v>
      </c>
      <c r="AC40" s="149">
        <v>0.53472131683251101</v>
      </c>
      <c r="AD40" s="212">
        <v>5.3664579103723901E-2</v>
      </c>
      <c r="AE40" s="212">
        <v>5.1401327344653802E-2</v>
      </c>
      <c r="AF40" s="147">
        <v>1319.6625385915099</v>
      </c>
      <c r="AG40" s="203">
        <v>608.26955035797198</v>
      </c>
      <c r="AH40" s="203">
        <v>371.19009921516999</v>
      </c>
      <c r="AI40" s="148">
        <v>4.14108286629037</v>
      </c>
      <c r="AJ40" s="206">
        <v>0.11763776259804801</v>
      </c>
      <c r="AK40" s="206">
        <v>0.14015335125443501</v>
      </c>
      <c r="AL40" s="150">
        <v>6.9075646769729496E-3</v>
      </c>
      <c r="AM40" s="433">
        <v>1.9686088775609399E-3</v>
      </c>
      <c r="AN40" s="433">
        <v>1.9792931918722599E-3</v>
      </c>
      <c r="AP40" s="141">
        <v>3.5</v>
      </c>
      <c r="AQ40" s="141" t="s">
        <v>186</v>
      </c>
      <c r="AR40" s="151">
        <v>2</v>
      </c>
      <c r="AT40" s="141">
        <v>0.2</v>
      </c>
      <c r="AV40" s="141">
        <v>0.4</v>
      </c>
      <c r="AX40" s="141">
        <v>40</v>
      </c>
      <c r="AZ40" s="141">
        <v>0.6</v>
      </c>
      <c r="BB40" s="141">
        <v>448</v>
      </c>
      <c r="BD40" s="141">
        <v>4.4000000000000004</v>
      </c>
      <c r="BF40" s="141">
        <v>30</v>
      </c>
      <c r="BH40" s="141" t="s">
        <v>183</v>
      </c>
      <c r="BJ40" s="141" t="s">
        <v>185</v>
      </c>
      <c r="BK40" s="111"/>
      <c r="BL40" s="111"/>
    </row>
    <row r="41" spans="1:72" s="141" customFormat="1" x14ac:dyDescent="0.2">
      <c r="A41" s="142"/>
      <c r="B41" s="143"/>
      <c r="C41" s="144"/>
      <c r="I41" s="142"/>
      <c r="J41" s="239"/>
      <c r="K41" s="155"/>
      <c r="L41" s="156"/>
      <c r="M41" s="157"/>
      <c r="N41" s="157"/>
      <c r="O41" s="162"/>
      <c r="Q41" s="149"/>
      <c r="R41" s="149"/>
      <c r="S41" s="149"/>
      <c r="T41" s="149"/>
      <c r="U41" s="398"/>
      <c r="V41" s="350"/>
      <c r="W41" s="147"/>
      <c r="X41" s="203"/>
      <c r="Y41" s="203"/>
      <c r="Z41" s="148"/>
      <c r="AA41" s="206"/>
      <c r="AB41" s="206"/>
      <c r="AC41" s="149"/>
      <c r="AD41" s="212"/>
      <c r="AE41" s="212"/>
      <c r="AF41" s="147"/>
      <c r="AG41" s="203"/>
      <c r="AH41" s="203"/>
      <c r="AI41" s="148"/>
      <c r="AJ41" s="206"/>
      <c r="AK41" s="206"/>
      <c r="AL41" s="150"/>
      <c r="AM41" s="433"/>
      <c r="AN41" s="433"/>
      <c r="AP41" s="148"/>
      <c r="AR41" s="151"/>
      <c r="BK41" s="111"/>
      <c r="BL41" s="111"/>
    </row>
    <row r="42" spans="1:72" s="141" customFormat="1" x14ac:dyDescent="0.2">
      <c r="A42" s="142" t="s">
        <v>606</v>
      </c>
      <c r="B42" s="143" t="s">
        <v>555</v>
      </c>
      <c r="C42" s="144" t="s">
        <v>558</v>
      </c>
      <c r="D42" s="141" t="s">
        <v>561</v>
      </c>
      <c r="E42" s="141" t="s">
        <v>560</v>
      </c>
      <c r="F42" s="141">
        <v>57.19</v>
      </c>
      <c r="G42" s="141">
        <v>-2.5</v>
      </c>
      <c r="H42" s="141" t="s">
        <v>149</v>
      </c>
      <c r="I42" s="142">
        <v>409.1</v>
      </c>
      <c r="J42" s="239"/>
      <c r="K42" s="156">
        <v>-24.099374999999995</v>
      </c>
      <c r="L42" s="156">
        <v>1.9379455401704828</v>
      </c>
      <c r="M42" s="340">
        <v>-6.4</v>
      </c>
      <c r="N42" s="142">
        <v>0.5</v>
      </c>
      <c r="O42" s="162">
        <v>29</v>
      </c>
      <c r="P42" s="141">
        <v>6</v>
      </c>
      <c r="Q42" s="149">
        <v>1.8</v>
      </c>
      <c r="R42" s="149">
        <v>0.2</v>
      </c>
      <c r="S42" s="149">
        <v>17.699374999999996</v>
      </c>
      <c r="T42" s="149">
        <v>2.0014077337380969</v>
      </c>
      <c r="U42" s="250"/>
      <c r="V42" s="482">
        <v>1000</v>
      </c>
      <c r="W42" s="147">
        <v>398.33649278075501</v>
      </c>
      <c r="X42" s="203">
        <v>119.520265951846</v>
      </c>
      <c r="Y42" s="203">
        <v>104.63647165800199</v>
      </c>
      <c r="Z42" s="148">
        <v>1.7372677169600202E-2</v>
      </c>
      <c r="AA42" s="206">
        <v>2.8355658929589298E-3</v>
      </c>
      <c r="AB42" s="206">
        <v>2.97571621030354E-3</v>
      </c>
      <c r="AC42" s="149">
        <v>0.52007141445481397</v>
      </c>
      <c r="AD42" s="212">
        <v>5.4422603484783297E-2</v>
      </c>
      <c r="AE42" s="212">
        <v>5.0031302723628698E-2</v>
      </c>
      <c r="AF42" s="147">
        <v>618.00827511373495</v>
      </c>
      <c r="AG42" s="203">
        <v>166.916928943573</v>
      </c>
      <c r="AH42" s="203">
        <v>104.11812860053</v>
      </c>
      <c r="AI42" s="148">
        <v>0.75014511281285801</v>
      </c>
      <c r="AJ42" s="206">
        <v>3.0054831447324001E-2</v>
      </c>
      <c r="AK42" s="206">
        <v>2.7303147381224899E-2</v>
      </c>
      <c r="AL42" s="150">
        <v>2.5473553478164001E-3</v>
      </c>
      <c r="AM42" s="433">
        <v>2.7110103419368401E-4</v>
      </c>
      <c r="AN42" s="433">
        <v>3.0817550294253999E-4</v>
      </c>
      <c r="AP42" s="151">
        <v>0.7</v>
      </c>
      <c r="AR42" s="151">
        <v>2</v>
      </c>
      <c r="AT42" s="141">
        <v>0.2</v>
      </c>
      <c r="AV42" s="141">
        <v>0.4</v>
      </c>
      <c r="AX42" s="141">
        <v>40</v>
      </c>
      <c r="AZ42" s="141">
        <v>0.6</v>
      </c>
      <c r="BB42" s="141">
        <v>448</v>
      </c>
      <c r="BD42" s="141">
        <v>4.4000000000000004</v>
      </c>
      <c r="BF42" s="141">
        <v>30</v>
      </c>
      <c r="BH42" s="141" t="s">
        <v>183</v>
      </c>
      <c r="BJ42" s="141" t="s">
        <v>185</v>
      </c>
    </row>
    <row r="43" spans="1:72" s="141" customFormat="1" x14ac:dyDescent="0.2">
      <c r="A43" s="142" t="s">
        <v>606</v>
      </c>
      <c r="B43" s="143" t="s">
        <v>555</v>
      </c>
      <c r="C43" s="144" t="s">
        <v>558</v>
      </c>
      <c r="D43" s="141" t="s">
        <v>561</v>
      </c>
      <c r="E43" s="141" t="s">
        <v>560</v>
      </c>
      <c r="F43" s="141">
        <v>57.19</v>
      </c>
      <c r="G43" s="141">
        <v>-2.5</v>
      </c>
      <c r="H43" s="141" t="s">
        <v>149</v>
      </c>
      <c r="I43" s="142">
        <v>409.1</v>
      </c>
      <c r="J43" s="239"/>
      <c r="K43" s="156">
        <v>-24.099374999999995</v>
      </c>
      <c r="L43" s="156">
        <v>1.9379455401704828</v>
      </c>
      <c r="M43" s="340">
        <v>-6.4</v>
      </c>
      <c r="N43" s="142">
        <v>0.5</v>
      </c>
      <c r="O43" s="162">
        <v>29</v>
      </c>
      <c r="P43" s="141">
        <v>6</v>
      </c>
      <c r="Q43" s="149">
        <v>1.8</v>
      </c>
      <c r="R43" s="149">
        <v>0.2</v>
      </c>
      <c r="S43" s="149">
        <v>17.699374999999996</v>
      </c>
      <c r="T43" s="149">
        <v>2.0014077337380969</v>
      </c>
      <c r="U43" s="397"/>
      <c r="V43" s="482">
        <v>1000</v>
      </c>
      <c r="W43" s="147">
        <v>391.53404810507197</v>
      </c>
      <c r="X43" s="203">
        <v>124.49140223420601</v>
      </c>
      <c r="Y43" s="203">
        <v>105.95665727097899</v>
      </c>
      <c r="Z43" s="148">
        <v>1.73705879216564E-2</v>
      </c>
      <c r="AA43" s="206">
        <v>2.5208378409591302E-3</v>
      </c>
      <c r="AB43" s="206">
        <v>2.9451757548938202E-3</v>
      </c>
      <c r="AC43" s="149">
        <v>0.51135159139714703</v>
      </c>
      <c r="AD43" s="212">
        <v>5.67979904327236E-2</v>
      </c>
      <c r="AE43" s="212">
        <v>5.8342002985436799E-2</v>
      </c>
      <c r="AF43" s="147">
        <v>759.82165724288495</v>
      </c>
      <c r="AG43" s="203">
        <v>179.40735313768201</v>
      </c>
      <c r="AH43" s="203">
        <v>123.353313106717</v>
      </c>
      <c r="AI43" s="148">
        <v>0.99828391333494404</v>
      </c>
      <c r="AJ43" s="206">
        <v>2.9294096276646701E-2</v>
      </c>
      <c r="AK43" s="206">
        <v>2.8652636360973399E-2</v>
      </c>
      <c r="AL43" s="150">
        <v>2.7347882926810701E-3</v>
      </c>
      <c r="AM43" s="433">
        <v>2.8760669654124898E-4</v>
      </c>
      <c r="AN43" s="433">
        <v>3.6751240380983899E-4</v>
      </c>
      <c r="AP43" s="151">
        <v>0.9</v>
      </c>
      <c r="AR43" s="151">
        <v>2</v>
      </c>
      <c r="AT43" s="141">
        <v>0.2</v>
      </c>
      <c r="AV43" s="141">
        <v>0.4</v>
      </c>
      <c r="AX43" s="141">
        <v>40</v>
      </c>
      <c r="AZ43" s="141">
        <v>0.6</v>
      </c>
      <c r="BB43" s="141">
        <v>448</v>
      </c>
      <c r="BD43" s="141">
        <v>4.4000000000000004</v>
      </c>
      <c r="BF43" s="141">
        <v>30</v>
      </c>
      <c r="BH43" s="141" t="s">
        <v>183</v>
      </c>
      <c r="BJ43" s="141" t="s">
        <v>185</v>
      </c>
    </row>
    <row r="44" spans="1:72" s="141" customFormat="1" x14ac:dyDescent="0.2">
      <c r="A44" s="142" t="s">
        <v>606</v>
      </c>
      <c r="B44" s="143" t="s">
        <v>555</v>
      </c>
      <c r="C44" s="144" t="s">
        <v>558</v>
      </c>
      <c r="D44" s="141" t="s">
        <v>561</v>
      </c>
      <c r="E44" s="141" t="s">
        <v>560</v>
      </c>
      <c r="F44" s="141">
        <v>57.19</v>
      </c>
      <c r="G44" s="141">
        <v>-2.5</v>
      </c>
      <c r="H44" s="141" t="s">
        <v>149</v>
      </c>
      <c r="I44" s="142">
        <v>409.1</v>
      </c>
      <c r="J44" s="239"/>
      <c r="K44" s="156">
        <v>-24.099374999999995</v>
      </c>
      <c r="L44" s="156">
        <v>1.9379455401704828</v>
      </c>
      <c r="M44" s="340">
        <v>-6.4</v>
      </c>
      <c r="N44" s="142">
        <v>0.5</v>
      </c>
      <c r="O44" s="162">
        <v>29</v>
      </c>
      <c r="P44" s="141">
        <v>6</v>
      </c>
      <c r="Q44" s="149">
        <v>1.8</v>
      </c>
      <c r="R44" s="149">
        <v>0.2</v>
      </c>
      <c r="S44" s="149">
        <v>17.699374999999996</v>
      </c>
      <c r="T44" s="149">
        <v>2.0014077337380969</v>
      </c>
      <c r="U44" s="397"/>
      <c r="V44" s="482">
        <v>1000</v>
      </c>
      <c r="W44" s="147">
        <v>401.76467333438302</v>
      </c>
      <c r="X44" s="203">
        <v>111.745207774422</v>
      </c>
      <c r="Y44" s="203">
        <v>101.68136055806499</v>
      </c>
      <c r="Z44" s="148">
        <v>1.7483117524976499E-2</v>
      </c>
      <c r="AA44" s="206">
        <v>2.6752086035894702E-3</v>
      </c>
      <c r="AB44" s="206">
        <v>2.6768616135644601E-3</v>
      </c>
      <c r="AC44" s="149">
        <v>0.52132831923553702</v>
      </c>
      <c r="AD44" s="212">
        <v>4.7235157255030399E-2</v>
      </c>
      <c r="AE44" s="212">
        <v>5.3499370519649703E-2</v>
      </c>
      <c r="AF44" s="147">
        <v>1127.3409937481699</v>
      </c>
      <c r="AG44" s="203">
        <v>283.10754140088102</v>
      </c>
      <c r="AH44" s="203">
        <v>155.34009934734101</v>
      </c>
      <c r="AI44" s="148">
        <v>1.63168977420008</v>
      </c>
      <c r="AJ44" s="206">
        <v>3.4204906935566798E-2</v>
      </c>
      <c r="AK44" s="206">
        <v>2.6590068188959499E-2</v>
      </c>
      <c r="AL44" s="150">
        <v>3.0008367169460002E-3</v>
      </c>
      <c r="AM44" s="433">
        <v>3.6726267073350198E-4</v>
      </c>
      <c r="AN44" s="433">
        <v>4.0063171356709699E-4</v>
      </c>
      <c r="AP44" s="151">
        <v>1.4</v>
      </c>
      <c r="AR44" s="151">
        <v>2</v>
      </c>
      <c r="AT44" s="141">
        <v>0.2</v>
      </c>
      <c r="AV44" s="141">
        <v>0.4</v>
      </c>
      <c r="AX44" s="141">
        <v>40</v>
      </c>
      <c r="AZ44" s="141">
        <v>0.6</v>
      </c>
      <c r="BB44" s="141">
        <v>448</v>
      </c>
      <c r="BD44" s="141">
        <v>4.4000000000000004</v>
      </c>
      <c r="BF44" s="141">
        <v>30</v>
      </c>
      <c r="BH44" s="141" t="s">
        <v>183</v>
      </c>
      <c r="BJ44" s="141" t="s">
        <v>185</v>
      </c>
      <c r="BK44" s="111"/>
      <c r="BL44" s="111"/>
    </row>
    <row r="45" spans="1:72" s="141" customFormat="1" x14ac:dyDescent="0.2">
      <c r="A45" s="142" t="s">
        <v>606</v>
      </c>
      <c r="B45" s="143" t="s">
        <v>555</v>
      </c>
      <c r="C45" s="144" t="s">
        <v>558</v>
      </c>
      <c r="D45" s="141" t="s">
        <v>561</v>
      </c>
      <c r="E45" s="141" t="s">
        <v>560</v>
      </c>
      <c r="F45" s="141">
        <v>57.19</v>
      </c>
      <c r="G45" s="141">
        <v>-2.5</v>
      </c>
      <c r="H45" s="141" t="s">
        <v>149</v>
      </c>
      <c r="I45" s="142">
        <v>409.1</v>
      </c>
      <c r="J45" s="239"/>
      <c r="K45" s="156">
        <v>-24.099374999999995</v>
      </c>
      <c r="L45" s="156">
        <v>1.9379455401704828</v>
      </c>
      <c r="M45" s="340">
        <v>-6.4</v>
      </c>
      <c r="N45" s="142">
        <v>0.5</v>
      </c>
      <c r="O45" s="162">
        <v>29</v>
      </c>
      <c r="P45" s="141">
        <v>6</v>
      </c>
      <c r="Q45" s="149">
        <v>1.8</v>
      </c>
      <c r="R45" s="149">
        <v>0.2</v>
      </c>
      <c r="S45" s="149">
        <v>17.699374999999996</v>
      </c>
      <c r="T45" s="149">
        <v>2.0014077337380969</v>
      </c>
      <c r="U45" s="397"/>
      <c r="V45" s="482">
        <v>1000</v>
      </c>
      <c r="W45" s="147">
        <v>399.81025086910302</v>
      </c>
      <c r="X45" s="203">
        <v>110.196217467293</v>
      </c>
      <c r="Y45" s="203">
        <v>95.521706518556002</v>
      </c>
      <c r="Z45" s="148">
        <v>1.7330692615396201E-2</v>
      </c>
      <c r="AA45" s="206">
        <v>2.6591355244741498E-3</v>
      </c>
      <c r="AB45" s="206">
        <v>2.4362454364167899E-3</v>
      </c>
      <c r="AC45" s="149">
        <v>0.51553172520201596</v>
      </c>
      <c r="AD45" s="212">
        <v>4.6835013266970198E-2</v>
      </c>
      <c r="AE45" s="212">
        <v>4.4794413972158803E-2</v>
      </c>
      <c r="AF45" s="147">
        <v>1392.3889635103501</v>
      </c>
      <c r="AG45" s="203">
        <v>277.122186591044</v>
      </c>
      <c r="AH45" s="203">
        <v>216.93797219169701</v>
      </c>
      <c r="AI45" s="148">
        <v>2.0206994621915499</v>
      </c>
      <c r="AJ45" s="206">
        <v>2.8401217349679299E-2</v>
      </c>
      <c r="AK45" s="206">
        <v>3.0982473265463599E-2</v>
      </c>
      <c r="AL45" s="150">
        <v>3.0605198453140898E-3</v>
      </c>
      <c r="AM45" s="433">
        <v>3.9754481842820899E-4</v>
      </c>
      <c r="AN45" s="433">
        <v>3.8800243741485502E-4</v>
      </c>
      <c r="AP45" s="151">
        <v>1.7</v>
      </c>
      <c r="AR45" s="151">
        <v>2</v>
      </c>
      <c r="AT45" s="141">
        <v>0.2</v>
      </c>
      <c r="AV45" s="141">
        <v>0.4</v>
      </c>
      <c r="AX45" s="141">
        <v>40</v>
      </c>
      <c r="AZ45" s="141">
        <v>0.6</v>
      </c>
      <c r="BB45" s="141">
        <v>448</v>
      </c>
      <c r="BD45" s="141">
        <v>4.4000000000000004</v>
      </c>
      <c r="BF45" s="141">
        <v>30</v>
      </c>
      <c r="BH45" s="141" t="s">
        <v>183</v>
      </c>
      <c r="BJ45" s="141" t="s">
        <v>185</v>
      </c>
      <c r="BK45" s="111"/>
      <c r="BL45" s="111"/>
    </row>
    <row r="46" spans="1:72" s="81" customFormat="1" x14ac:dyDescent="0.2">
      <c r="A46" s="138" t="s">
        <v>606</v>
      </c>
      <c r="B46" s="440" t="s">
        <v>555</v>
      </c>
      <c r="C46" s="441" t="s">
        <v>558</v>
      </c>
      <c r="D46" s="81" t="s">
        <v>561</v>
      </c>
      <c r="E46" s="81" t="s">
        <v>560</v>
      </c>
      <c r="F46" s="81">
        <v>57.19</v>
      </c>
      <c r="G46" s="81">
        <v>-2.5</v>
      </c>
      <c r="H46" s="81" t="s">
        <v>149</v>
      </c>
      <c r="I46" s="138">
        <v>409.1</v>
      </c>
      <c r="J46" s="442"/>
      <c r="K46" s="443">
        <v>-24.099374999999995</v>
      </c>
      <c r="L46" s="443">
        <v>1.9379455401704828</v>
      </c>
      <c r="M46" s="444">
        <v>-6.4</v>
      </c>
      <c r="N46" s="138">
        <v>0.5</v>
      </c>
      <c r="O46" s="449">
        <v>29</v>
      </c>
      <c r="P46" s="81">
        <v>6</v>
      </c>
      <c r="Q46" s="446">
        <v>1.8</v>
      </c>
      <c r="R46" s="446">
        <v>0.2</v>
      </c>
      <c r="S46" s="446">
        <v>17.699374999999996</v>
      </c>
      <c r="T46" s="446">
        <v>2.0014077337380969</v>
      </c>
      <c r="U46" s="479"/>
      <c r="V46" s="483">
        <v>10000</v>
      </c>
      <c r="W46" s="445">
        <v>392.57730748435699</v>
      </c>
      <c r="X46" s="222">
        <v>118.832567442007</v>
      </c>
      <c r="Y46" s="222">
        <v>100.22053203615</v>
      </c>
      <c r="Z46" s="438">
        <v>1.72286875099468E-2</v>
      </c>
      <c r="AA46" s="284">
        <v>2.8675088742833202E-3</v>
      </c>
      <c r="AB46" s="284">
        <v>2.7085783101577E-3</v>
      </c>
      <c r="AC46" s="446">
        <v>0.52155791962267795</v>
      </c>
      <c r="AD46" s="226">
        <v>5.2654196611424203E-2</v>
      </c>
      <c r="AE46" s="226">
        <v>5.3441771372713297E-2</v>
      </c>
      <c r="AF46" s="445">
        <v>2841.0895494878901</v>
      </c>
      <c r="AG46" s="222">
        <v>602.90323865330299</v>
      </c>
      <c r="AH46" s="222">
        <v>464.32932964941</v>
      </c>
      <c r="AI46" s="438">
        <v>4.3433409844177602</v>
      </c>
      <c r="AJ46" s="284">
        <v>3.1833968625411699E-2</v>
      </c>
      <c r="AK46" s="284">
        <v>3.5167503550877798E-2</v>
      </c>
      <c r="AL46" s="480">
        <v>3.2415801917472999E-3</v>
      </c>
      <c r="AM46" s="481">
        <v>5.0158728749524404E-4</v>
      </c>
      <c r="AN46" s="481">
        <v>4.8287227967063498E-4</v>
      </c>
      <c r="AP46" s="81">
        <v>3.5</v>
      </c>
      <c r="AQ46" s="81" t="s">
        <v>186</v>
      </c>
      <c r="AR46" s="80">
        <v>2</v>
      </c>
      <c r="AT46" s="81">
        <v>0.2</v>
      </c>
      <c r="AV46" s="81">
        <v>0.4</v>
      </c>
      <c r="AX46" s="81">
        <v>40</v>
      </c>
      <c r="AZ46" s="81">
        <v>0.6</v>
      </c>
      <c r="BB46" s="81">
        <v>448</v>
      </c>
      <c r="BD46" s="81">
        <v>4.4000000000000004</v>
      </c>
      <c r="BF46" s="81">
        <v>30</v>
      </c>
      <c r="BH46" s="81" t="s">
        <v>183</v>
      </c>
      <c r="BJ46" s="81" t="s">
        <v>185</v>
      </c>
      <c r="BK46" s="306"/>
      <c r="BL46" s="306"/>
    </row>
    <row r="47" spans="1:72" x14ac:dyDescent="0.2">
      <c r="A47" s="110"/>
      <c r="B47" s="118"/>
      <c r="C47" s="119"/>
      <c r="D47" s="111"/>
      <c r="E47" s="111"/>
      <c r="F47" s="111"/>
      <c r="G47" s="110"/>
      <c r="H47" s="123"/>
      <c r="I47" s="123"/>
      <c r="J47" s="112"/>
      <c r="K47" s="113"/>
      <c r="L47" s="114"/>
      <c r="M47" s="115"/>
      <c r="N47" s="111"/>
      <c r="O47" s="111"/>
      <c r="P47" s="111"/>
      <c r="Q47" s="111"/>
      <c r="R47" s="111"/>
      <c r="S47" s="111"/>
      <c r="T47" s="116"/>
      <c r="U47" s="111"/>
      <c r="V47" s="129"/>
      <c r="W47" s="111"/>
      <c r="X47" s="111"/>
      <c r="Y47" s="111"/>
      <c r="Z47" s="111"/>
      <c r="AA47" s="111"/>
      <c r="AB47" s="111"/>
      <c r="AC47" s="111"/>
      <c r="AD47" s="121"/>
      <c r="AE47" s="121"/>
      <c r="AF47" s="131"/>
      <c r="AG47" s="120"/>
      <c r="AH47" s="120"/>
      <c r="AI47" s="116"/>
      <c r="AJ47" s="116"/>
      <c r="AK47" s="122"/>
      <c r="AL47" s="122"/>
      <c r="AM47" s="127"/>
      <c r="AN47" s="127"/>
      <c r="AO47" s="111"/>
      <c r="AP47" s="111"/>
      <c r="AQ47" s="111"/>
      <c r="AR47" s="128"/>
      <c r="AS47" s="111"/>
      <c r="AT47" s="117"/>
      <c r="AU47" s="92"/>
      <c r="AV47" s="111"/>
      <c r="AW47" s="92"/>
      <c r="AX47" s="111"/>
      <c r="AY47" s="92"/>
      <c r="AZ47" s="111"/>
      <c r="BA47" s="92"/>
      <c r="BB47" s="111"/>
      <c r="BC47" s="92"/>
      <c r="BD47" s="111"/>
      <c r="BE47" s="92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</row>
    <row r="48" spans="1:72" x14ac:dyDescent="0.2">
      <c r="A48" s="413" t="s">
        <v>643</v>
      </c>
      <c r="B48" s="118"/>
      <c r="C48" s="119"/>
      <c r="D48" s="111"/>
      <c r="E48" s="111"/>
      <c r="F48" s="111"/>
      <c r="G48" s="110"/>
      <c r="H48" s="123"/>
      <c r="I48" s="123"/>
      <c r="J48" s="112"/>
      <c r="K48" s="113"/>
      <c r="L48" s="114"/>
      <c r="M48" s="115"/>
      <c r="N48" s="35"/>
      <c r="O48" s="35"/>
      <c r="P48" s="35"/>
      <c r="Q48" s="35"/>
      <c r="R48" s="388"/>
      <c r="S48" s="388"/>
      <c r="T48" s="126"/>
      <c r="U48" s="126"/>
      <c r="V48" s="196"/>
      <c r="W48" s="126"/>
      <c r="X48" s="126"/>
      <c r="Z48" s="126"/>
      <c r="AA48" s="126"/>
      <c r="AC48" s="126"/>
      <c r="AD48" s="126"/>
      <c r="AF48" s="130"/>
      <c r="AG48" s="125"/>
      <c r="AI48" s="125"/>
      <c r="AJ48" s="126"/>
      <c r="AL48" s="125"/>
      <c r="AM48" s="127"/>
      <c r="AO48" s="35"/>
      <c r="AP48" s="35"/>
      <c r="AQ48" s="35"/>
      <c r="AR48" s="128"/>
      <c r="AS48" s="111"/>
      <c r="AT48" s="117"/>
      <c r="AU48" s="92"/>
      <c r="AV48" s="111"/>
      <c r="AW48" s="92"/>
      <c r="AX48" s="111"/>
      <c r="AY48" s="92"/>
      <c r="AZ48" s="111"/>
      <c r="BA48" s="92"/>
      <c r="BB48" s="111"/>
      <c r="BC48" s="92"/>
      <c r="BD48" s="111"/>
      <c r="BE48" s="92"/>
      <c r="BF48" s="111"/>
      <c r="BG48" s="111"/>
      <c r="BH48" s="111"/>
      <c r="BI48" s="111"/>
      <c r="BJ48" s="111"/>
      <c r="BK48" s="111"/>
      <c r="BL48" s="111"/>
      <c r="BM48" s="35"/>
      <c r="BN48" s="35"/>
      <c r="BO48" s="35"/>
      <c r="BP48" s="35"/>
      <c r="BQ48" s="35"/>
      <c r="BR48" s="35"/>
      <c r="BS48" s="35"/>
      <c r="BT48" s="35"/>
    </row>
    <row r="49" spans="1:72" x14ac:dyDescent="0.2">
      <c r="A49" s="413" t="s">
        <v>669</v>
      </c>
      <c r="B49" s="118"/>
      <c r="C49" s="119"/>
      <c r="D49" s="111"/>
      <c r="E49" s="111"/>
      <c r="F49" s="111"/>
      <c r="G49" s="110"/>
      <c r="H49" s="123"/>
      <c r="I49" s="123"/>
      <c r="J49" s="112"/>
      <c r="K49" s="113"/>
      <c r="R49" s="388"/>
      <c r="S49" s="388"/>
      <c r="AJ49" s="126"/>
      <c r="AM49" s="127"/>
      <c r="AO49" s="35"/>
      <c r="AR49" s="128"/>
      <c r="AT49" s="117"/>
      <c r="AU49" s="92"/>
      <c r="AV49" s="111"/>
      <c r="AW49" s="92"/>
      <c r="AX49" s="111"/>
      <c r="AY49" s="92"/>
      <c r="AZ49" s="111"/>
      <c r="BA49" s="92"/>
      <c r="BB49" s="111"/>
      <c r="BC49" s="92"/>
      <c r="BD49" s="111"/>
      <c r="BE49" s="92"/>
      <c r="BF49" s="111"/>
      <c r="BG49" s="111"/>
      <c r="BH49" s="111"/>
      <c r="BI49" s="111"/>
      <c r="BJ49" s="111"/>
      <c r="BK49" s="111"/>
      <c r="BL49" s="111"/>
    </row>
    <row r="50" spans="1:72" x14ac:dyDescent="0.2">
      <c r="A50" s="413"/>
      <c r="B50" s="118"/>
      <c r="C50" s="119"/>
      <c r="D50" s="111"/>
      <c r="E50" s="111"/>
      <c r="F50" s="111"/>
      <c r="G50" s="110"/>
      <c r="H50" s="123"/>
      <c r="I50" s="123"/>
      <c r="J50" s="112"/>
      <c r="K50" s="113"/>
      <c r="R50" s="388"/>
      <c r="S50" s="388"/>
      <c r="AJ50" s="126"/>
      <c r="AM50" s="127"/>
      <c r="AO50" s="35"/>
      <c r="AR50" s="128"/>
      <c r="AT50" s="117"/>
      <c r="AU50" s="92"/>
      <c r="AV50" s="111"/>
      <c r="AW50" s="92"/>
      <c r="AX50" s="111"/>
      <c r="AY50" s="92"/>
      <c r="AZ50" s="111"/>
      <c r="BA50" s="92"/>
      <c r="BB50" s="111"/>
      <c r="BC50" s="92"/>
      <c r="BD50" s="111"/>
      <c r="BE50" s="92"/>
      <c r="BF50" s="111"/>
      <c r="BG50" s="111"/>
      <c r="BH50" s="111"/>
      <c r="BI50" s="111"/>
      <c r="BJ50" s="111"/>
      <c r="BK50" s="111"/>
      <c r="BL50" s="111"/>
    </row>
    <row r="51" spans="1:72" x14ac:dyDescent="0.2">
      <c r="A51" s="52" t="s">
        <v>663</v>
      </c>
      <c r="B51" s="118"/>
      <c r="C51" s="119"/>
      <c r="D51" s="111"/>
      <c r="E51" s="111"/>
      <c r="F51" s="111"/>
      <c r="G51" s="110"/>
      <c r="H51" s="123"/>
      <c r="I51" s="123"/>
      <c r="J51" s="112"/>
      <c r="K51" s="113"/>
      <c r="R51" s="388"/>
      <c r="S51" s="388"/>
      <c r="AJ51" s="126"/>
      <c r="AM51" s="127"/>
      <c r="AO51" s="35"/>
      <c r="AR51" s="128"/>
      <c r="AT51" s="117"/>
      <c r="AU51" s="92"/>
      <c r="AV51" s="111"/>
      <c r="AW51" s="92"/>
      <c r="AX51" s="111"/>
      <c r="AY51" s="92"/>
      <c r="AZ51" s="111"/>
      <c r="BA51" s="92"/>
      <c r="BB51" s="111"/>
      <c r="BC51" s="92"/>
      <c r="BD51" s="111"/>
      <c r="BE51" s="92"/>
      <c r="BF51" s="111"/>
      <c r="BG51" s="111"/>
      <c r="BH51" s="111"/>
      <c r="BI51" s="111"/>
      <c r="BJ51" s="111"/>
      <c r="BK51" s="111"/>
      <c r="BL51" s="111"/>
    </row>
    <row r="52" spans="1:72" x14ac:dyDescent="0.2">
      <c r="A52" t="s">
        <v>634</v>
      </c>
      <c r="B52" s="118"/>
      <c r="C52" s="119"/>
      <c r="D52" s="111"/>
      <c r="E52" s="111"/>
      <c r="F52" s="111"/>
      <c r="G52" s="110"/>
      <c r="H52" s="123"/>
      <c r="I52" s="123"/>
      <c r="J52" s="112"/>
      <c r="K52" s="113"/>
      <c r="R52" s="388"/>
      <c r="S52" s="388"/>
      <c r="AJ52" s="126"/>
      <c r="AM52" s="127"/>
      <c r="AO52" s="35"/>
      <c r="AR52" s="128"/>
      <c r="AT52" s="117"/>
      <c r="AU52" s="92"/>
      <c r="AV52" s="111"/>
      <c r="AW52" s="92"/>
      <c r="AX52" s="111"/>
      <c r="AY52" s="92"/>
      <c r="AZ52" s="111"/>
      <c r="BA52" s="92"/>
      <c r="BB52" s="111"/>
      <c r="BC52" s="92"/>
      <c r="BD52" s="111"/>
      <c r="BE52" s="92"/>
      <c r="BF52" s="111"/>
      <c r="BG52" s="111"/>
      <c r="BH52" s="111"/>
      <c r="BI52" s="111"/>
      <c r="BJ52" s="111"/>
      <c r="BK52" s="111"/>
      <c r="BL52" s="111"/>
    </row>
    <row r="53" spans="1:72" x14ac:dyDescent="0.2">
      <c r="B53" s="118"/>
      <c r="C53" s="119"/>
      <c r="D53" s="111"/>
      <c r="E53" s="111"/>
      <c r="F53" s="111"/>
      <c r="G53" s="110"/>
      <c r="H53" s="123"/>
      <c r="I53" s="123"/>
      <c r="J53" s="112"/>
      <c r="K53" s="113"/>
      <c r="R53" s="388"/>
      <c r="S53" s="388"/>
      <c r="AJ53" s="126"/>
      <c r="AM53" s="127"/>
      <c r="AO53" s="35"/>
      <c r="AR53" s="128"/>
      <c r="AT53" s="117"/>
      <c r="AU53" s="92"/>
      <c r="AV53" s="111"/>
      <c r="AW53" s="92"/>
      <c r="AX53" s="111"/>
      <c r="AY53" s="92"/>
      <c r="AZ53" s="111"/>
      <c r="BA53" s="92"/>
      <c r="BB53" s="111"/>
      <c r="BC53" s="92"/>
      <c r="BD53" s="111"/>
      <c r="BE53" s="92"/>
      <c r="BF53" s="111"/>
      <c r="BG53" s="111"/>
      <c r="BH53" s="111"/>
      <c r="BI53" s="111"/>
      <c r="BJ53" s="111"/>
      <c r="BK53" s="111"/>
      <c r="BL53" s="111"/>
    </row>
    <row r="54" spans="1:72" x14ac:dyDescent="0.2">
      <c r="A54" s="52" t="s">
        <v>1</v>
      </c>
      <c r="B54" s="52" t="s">
        <v>3</v>
      </c>
      <c r="C54" s="169" t="s">
        <v>637</v>
      </c>
      <c r="D54" s="404" t="s">
        <v>176</v>
      </c>
      <c r="E54" s="405" t="s">
        <v>177</v>
      </c>
      <c r="F54" s="405" t="s">
        <v>641</v>
      </c>
      <c r="G54" s="169" t="s">
        <v>635</v>
      </c>
      <c r="H54" s="113" t="s">
        <v>636</v>
      </c>
      <c r="I54" s="113" t="s">
        <v>638</v>
      </c>
      <c r="J54" s="406" t="s">
        <v>639</v>
      </c>
      <c r="K54" s="115" t="s">
        <v>163</v>
      </c>
      <c r="L54" s="113" t="s">
        <v>640</v>
      </c>
      <c r="N54" s="52" t="s">
        <v>664</v>
      </c>
      <c r="R54" s="388"/>
      <c r="AJ54" s="126"/>
      <c r="AM54" s="127"/>
      <c r="AO54" s="35"/>
      <c r="AR54" s="128"/>
      <c r="AT54" s="117"/>
      <c r="AU54" s="92"/>
      <c r="AV54" s="111"/>
      <c r="AW54" s="92"/>
      <c r="AX54" s="111"/>
      <c r="AY54" s="92"/>
      <c r="AZ54" s="111"/>
      <c r="BA54" s="92"/>
      <c r="BB54" s="111"/>
      <c r="BC54" s="92"/>
      <c r="BD54" s="111"/>
      <c r="BE54" s="92"/>
      <c r="BF54" s="111"/>
      <c r="BG54" s="111"/>
      <c r="BH54" s="111"/>
      <c r="BI54" s="111"/>
      <c r="BJ54" s="111"/>
      <c r="BK54" s="111"/>
      <c r="BL54" s="111"/>
    </row>
    <row r="55" spans="1:72" x14ac:dyDescent="0.2">
      <c r="A55" s="110" t="str">
        <f>B7</f>
        <v>Sawdonia sp.</v>
      </c>
      <c r="B55" s="118" t="str">
        <f>D7</f>
        <v xml:space="preserve">NW Venezuela </v>
      </c>
      <c r="C55" s="407">
        <f>I7</f>
        <v>382.4083333333333</v>
      </c>
      <c r="D55" s="408">
        <f>SLOPE(AP3:AP7,AF3:AF7)</f>
        <v>2.0079956400893923E-3</v>
      </c>
      <c r="E55" s="409">
        <f>INTERCEPT(AP3:AP7,AF3:AF7)</f>
        <v>-0.27893806861327874</v>
      </c>
      <c r="F55" s="409">
        <f>CORREL(AP3:AP7,AF3:AF7)</f>
        <v>0.99885587901874318</v>
      </c>
      <c r="G55" s="410">
        <f>'Fossil lycophytes'!AG31</f>
        <v>0</v>
      </c>
      <c r="H55" s="410">
        <f>'Fossil lycophytes'!AG32</f>
        <v>0</v>
      </c>
      <c r="I55" s="411">
        <f>D55*G55+E55</f>
        <v>-0.27893806861327874</v>
      </c>
      <c r="J55" s="411">
        <f>D55*H55+E55</f>
        <v>-0.27893806861327874</v>
      </c>
      <c r="K55" s="399">
        <f>AVERAGE(I55:J55)</f>
        <v>-0.27893806861327874</v>
      </c>
      <c r="L55" s="399">
        <f>J55-K55</f>
        <v>0</v>
      </c>
      <c r="M55" s="111"/>
      <c r="N55" s="111" t="s">
        <v>665</v>
      </c>
      <c r="P55" s="111"/>
      <c r="R55" s="111"/>
      <c r="S55" s="111"/>
      <c r="T55" s="111"/>
      <c r="U55" s="111"/>
      <c r="V55" s="129"/>
      <c r="W55" s="111"/>
      <c r="X55" s="111"/>
      <c r="Z55" s="111"/>
      <c r="AA55" s="111"/>
      <c r="AC55" s="111"/>
      <c r="AD55" s="111"/>
      <c r="AF55" s="108"/>
      <c r="AG55" s="111"/>
      <c r="AI55" s="111"/>
      <c r="AJ55" s="126"/>
      <c r="AL55" s="111"/>
      <c r="AM55" s="111"/>
      <c r="AO55" s="111"/>
      <c r="AP55" s="111"/>
      <c r="AQ55" s="111"/>
      <c r="AR55" s="129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24"/>
      <c r="BI55" s="12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</row>
    <row r="56" spans="1:72" x14ac:dyDescent="0.2">
      <c r="A56" s="401" t="str">
        <f>B14</f>
        <v>Sawdonia ornata, Sawdonia acanthotheca, Sawdonia sp</v>
      </c>
      <c r="B56" s="118" t="str">
        <f>E14</f>
        <v>Battery Pt Fm and Campbellton Fm</v>
      </c>
      <c r="C56" s="407">
        <f>I14</f>
        <v>402.33157894736843</v>
      </c>
      <c r="D56" s="408">
        <f>SLOPE(AP10:AP14,AF10:AF14)</f>
        <v>1.6877839567735579E-3</v>
      </c>
      <c r="E56" s="409">
        <f>INTERCEPT(AP10:AP14,AF10:AF14)</f>
        <v>-0.22107002418998256</v>
      </c>
      <c r="F56" s="409">
        <f>CORREL(AP10:AP14,AF10:AF14)</f>
        <v>0.99984564254186248</v>
      </c>
      <c r="G56" s="410">
        <f>'Fossil lycophytes'!AG36-'Fossil lycophytes'!AI36</f>
        <v>0</v>
      </c>
      <c r="H56" s="410">
        <f>'Fossil lycophytes'!AG36+'Fossil lycophytes'!AH36</f>
        <v>0</v>
      </c>
      <c r="I56" s="411">
        <f>D56*G56+E56</f>
        <v>-0.22107002418998256</v>
      </c>
      <c r="J56" s="411">
        <f>D56*H56+E56</f>
        <v>-0.22107002418998256</v>
      </c>
      <c r="K56" s="399">
        <f>AVERAGE(I56:J56)</f>
        <v>-0.22107002418998256</v>
      </c>
      <c r="L56" s="399">
        <f>J56-K56</f>
        <v>0</v>
      </c>
      <c r="M56" s="111"/>
      <c r="N56" s="111" t="s">
        <v>666</v>
      </c>
      <c r="P56" s="111"/>
      <c r="R56" s="111"/>
      <c r="S56" s="111"/>
      <c r="T56" s="111"/>
      <c r="U56" s="111"/>
      <c r="V56" s="129"/>
      <c r="W56" s="111"/>
      <c r="X56" s="111"/>
      <c r="Z56" s="111"/>
      <c r="AA56" s="111"/>
      <c r="AC56" s="111"/>
      <c r="AD56" s="111"/>
      <c r="AF56" s="108"/>
      <c r="AG56" s="111"/>
      <c r="AI56" s="111"/>
      <c r="AJ56" s="126"/>
      <c r="AL56" s="111"/>
      <c r="AM56" s="111"/>
      <c r="AO56" s="111"/>
      <c r="AP56" s="111"/>
      <c r="AQ56" s="111"/>
      <c r="AR56" s="129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24"/>
      <c r="BI56" s="12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</row>
    <row r="57" spans="1:72" x14ac:dyDescent="0.2">
      <c r="A57" t="str">
        <f>B18</f>
        <v>Sawdonia sp.</v>
      </c>
      <c r="B57" t="str">
        <f>D21</f>
        <v>Seal Rock, North Shore of Chaleur Bay, Gaspe, Qbc</v>
      </c>
      <c r="C57" s="7">
        <f>I21</f>
        <v>404.58947368421053</v>
      </c>
      <c r="D57" s="408">
        <f>SLOPE(AP17:AP21,AF17:AF21)</f>
        <v>1.4169001359822203E-3</v>
      </c>
      <c r="E57" s="409">
        <f>INTERCEPT(AP17:AP21,AF17:AF21)</f>
        <v>8.3650585961902335E-2</v>
      </c>
      <c r="F57" s="409">
        <f>CORREL(AP18:AP21,AF18:AF21)</f>
        <v>0.99774814868800732</v>
      </c>
      <c r="G57" s="410">
        <f>'Fossil lycophytes'!AG37-'Fossil lycophytes'!AI37</f>
        <v>0</v>
      </c>
      <c r="H57" s="410">
        <f>'Fossil lycophytes'!AG37+'Fossil lycophytes'!AH37</f>
        <v>0</v>
      </c>
      <c r="I57" s="411">
        <f>D57*G57+E57</f>
        <v>8.3650585961902335E-2</v>
      </c>
      <c r="J57" s="411">
        <f>D57*H57+E57</f>
        <v>8.3650585961902335E-2</v>
      </c>
      <c r="K57" s="399">
        <f>AVERAGE(I57:J57)</f>
        <v>8.3650585961902335E-2</v>
      </c>
      <c r="L57" s="399">
        <f>J57-K57</f>
        <v>0</v>
      </c>
      <c r="N57" s="111" t="s">
        <v>667</v>
      </c>
      <c r="AJ57" s="126"/>
      <c r="AM57" s="127"/>
      <c r="AO57" s="35"/>
    </row>
    <row r="58" spans="1:72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AJ58" s="126"/>
    </row>
    <row r="59" spans="1:72" x14ac:dyDescent="0.2">
      <c r="A59" s="402" t="s">
        <v>642</v>
      </c>
      <c r="B59" s="402"/>
      <c r="C59" s="412"/>
      <c r="D59" s="412"/>
      <c r="E59" s="412"/>
      <c r="F59" s="412"/>
      <c r="G59" s="412"/>
      <c r="H59" s="412"/>
      <c r="I59" s="412"/>
      <c r="J59" s="412"/>
      <c r="K59" s="403">
        <f>AVERAGE(K55:K57)</f>
        <v>-0.13878583561378632</v>
      </c>
      <c r="L59" s="403">
        <f>STDEV(K55:K57)</f>
        <v>0.1947964293150474</v>
      </c>
      <c r="AJ59" s="126"/>
    </row>
    <row r="60" spans="1:72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AJ60" s="126"/>
    </row>
    <row r="61" spans="1:72" x14ac:dyDescent="0.2">
      <c r="A61" t="str">
        <f>B24</f>
        <v>Aglaophyton major</v>
      </c>
      <c r="B61" t="str">
        <f>D24</f>
        <v>Rhynie Chert, Aberdeenshire, Scotland, UK</v>
      </c>
      <c r="C61" s="5">
        <f>I24</f>
        <v>409.1</v>
      </c>
      <c r="D61" s="408">
        <f>SLOPE(AP24:AP27,AF24:AF27)</f>
        <v>9.9660097093418184E-4</v>
      </c>
      <c r="E61" s="409">
        <f>INTERCEPT(AP24:AP27,AF24:AF27)</f>
        <v>-0.14449879382322584</v>
      </c>
      <c r="F61" s="409">
        <f>CORREL(AP23:AP26,AF23:AF26)</f>
        <v>0.99999991096517904</v>
      </c>
      <c r="G61" s="410" t="e">
        <f>AVERAGE('Fossil lycophytes'!AG38:AG40)-AVERAGE('Fossil lycophytes'!AI38:AI40)</f>
        <v>#DIV/0!</v>
      </c>
      <c r="H61" s="410" t="e">
        <f>AVERAGE('Fossil lycophytes'!AG38:AG40)+AVERAGE('Fossil lycophytes'!AH38:AH40)</f>
        <v>#DIV/0!</v>
      </c>
      <c r="I61" s="411" t="e">
        <f>D61*G61+E61</f>
        <v>#DIV/0!</v>
      </c>
      <c r="J61" s="411" t="e">
        <f>D61*H61+E61</f>
        <v>#DIV/0!</v>
      </c>
      <c r="K61" s="400" t="e">
        <f>AVERAGE(I61:J61)</f>
        <v>#DIV/0!</v>
      </c>
      <c r="L61" s="400" t="e">
        <f>J61-K61</f>
        <v>#DIV/0!</v>
      </c>
      <c r="N61" t="s">
        <v>668</v>
      </c>
      <c r="AJ61" s="126"/>
    </row>
    <row r="62" spans="1:72" x14ac:dyDescent="0.2">
      <c r="A62" t="str">
        <f>B32</f>
        <v>Horneophyton lignieri</v>
      </c>
      <c r="B62" t="str">
        <f>D32</f>
        <v>Rhynie Chert, Aberdeenshire, Scotland, UK</v>
      </c>
      <c r="C62" s="5">
        <f>I32</f>
        <v>409.1</v>
      </c>
      <c r="D62" s="408">
        <f>SLOPE(AP30:AP33,AF30:AF33)</f>
        <v>2.0289490863117363E-3</v>
      </c>
      <c r="E62" s="409">
        <f>INTERCEPT(AP30:AP33,AF30:AF33)</f>
        <v>-0.27208439984814281</v>
      </c>
      <c r="F62" s="409">
        <f>CORREL(AP30:AP33,AF30:AF33)</f>
        <v>0.99731963115199573</v>
      </c>
      <c r="G62" s="410" t="e">
        <f>G61</f>
        <v>#DIV/0!</v>
      </c>
      <c r="H62" s="410" t="e">
        <f t="shared" ref="H62:H64" si="0">H61</f>
        <v>#DIV/0!</v>
      </c>
      <c r="I62" s="411" t="e">
        <f>D62*G62+E62</f>
        <v>#DIV/0!</v>
      </c>
      <c r="J62" s="411" t="e">
        <f>D62*H62+E62</f>
        <v>#DIV/0!</v>
      </c>
      <c r="K62" s="400" t="e">
        <f>AVERAGE(I62:J62)</f>
        <v>#DIV/0!</v>
      </c>
      <c r="L62" s="400" t="e">
        <f>J62-K62</f>
        <v>#DIV/0!</v>
      </c>
      <c r="N62" t="str">
        <f>N61</f>
        <v>CO2 estimate based on the average of three distinct lycophytes (Asteroxylon @ Rhynie Chert Scotland, Drepanophycus @ Munchschecke Germany and Baragwanathia @ Yea flora, Australia)</v>
      </c>
      <c r="AJ62" s="126"/>
    </row>
    <row r="63" spans="1:72" x14ac:dyDescent="0.2">
      <c r="A63" t="str">
        <f>B39</f>
        <v>Nothia aphylla</v>
      </c>
      <c r="B63" t="str">
        <f>D39</f>
        <v>Rhynie Chert, Aberdeenshire, Scotland, UK</v>
      </c>
      <c r="C63" s="5">
        <f>I39</f>
        <v>409.1</v>
      </c>
      <c r="D63" s="408">
        <f>SLOPE(AP36:AP39,AF36:AF39)</f>
        <v>2.8149319546430436E-3</v>
      </c>
      <c r="E63" s="409">
        <f>INTERCEPT(AP36:AP39,AF36:AF39)</f>
        <v>-0.28068864956695472</v>
      </c>
      <c r="F63" s="409">
        <f>CORREL(AP36:AP39,AF36:AF39)</f>
        <v>0.99606472674126567</v>
      </c>
      <c r="G63" s="410" t="e">
        <f>G62</f>
        <v>#DIV/0!</v>
      </c>
      <c r="H63" s="410" t="e">
        <f t="shared" si="0"/>
        <v>#DIV/0!</v>
      </c>
      <c r="I63" s="411" t="e">
        <f>D63*G63+E63</f>
        <v>#DIV/0!</v>
      </c>
      <c r="J63" s="411" t="e">
        <f>D63*H63+E63</f>
        <v>#DIV/0!</v>
      </c>
      <c r="K63" s="400" t="e">
        <f>AVERAGE(I63:J63)</f>
        <v>#DIV/0!</v>
      </c>
      <c r="L63" s="400" t="e">
        <f>J63-K63</f>
        <v>#DIV/0!</v>
      </c>
      <c r="N63" t="str">
        <f>N62</f>
        <v>CO2 estimate based on the average of three distinct lycophytes (Asteroxylon @ Rhynie Chert Scotland, Drepanophycus @ Munchschecke Germany and Baragwanathia @ Yea flora, Australia)</v>
      </c>
      <c r="AJ63" s="126"/>
    </row>
    <row r="64" spans="1:72" x14ac:dyDescent="0.2">
      <c r="A64" t="str">
        <f>B42</f>
        <v>Rhynia gwynne-vaughanii</v>
      </c>
      <c r="B64" t="str">
        <f>D42</f>
        <v>Rhynie Chert, Aberdeenshire, Scotland, UK</v>
      </c>
      <c r="C64" s="5">
        <f>I42</f>
        <v>409.1</v>
      </c>
      <c r="D64" s="408">
        <f>SLOPE(AP42:AP45,AF42:AF45)</f>
        <v>1.2990220006757172E-3</v>
      </c>
      <c r="E64" s="409">
        <f>INTERCEPT(AP42:AP45,AF42:AF45)</f>
        <v>-9.0754011390321576E-2</v>
      </c>
      <c r="F64" s="409">
        <f>CORREL(AP42:AP45,AF42:AF45)</f>
        <v>0.99906315680051316</v>
      </c>
      <c r="G64" s="410" t="e">
        <f>G63</f>
        <v>#DIV/0!</v>
      </c>
      <c r="H64" s="410" t="e">
        <f t="shared" si="0"/>
        <v>#DIV/0!</v>
      </c>
      <c r="I64" s="411" t="e">
        <f>D64*G64+E64</f>
        <v>#DIV/0!</v>
      </c>
      <c r="J64" s="411" t="e">
        <f>D64*H64+E64</f>
        <v>#DIV/0!</v>
      </c>
      <c r="K64" s="400" t="e">
        <f>AVERAGE(I64:J64)</f>
        <v>#DIV/0!</v>
      </c>
      <c r="L64" s="400" t="e">
        <f>J64-K64</f>
        <v>#DIV/0!</v>
      </c>
      <c r="N64" t="str">
        <f>N63</f>
        <v>CO2 estimate based on the average of three distinct lycophytes (Asteroxylon @ Rhynie Chert Scotland, Drepanophycus @ Munchschecke Germany and Baragwanathia @ Yea flora, Australia)</v>
      </c>
      <c r="AJ64" s="126"/>
    </row>
    <row r="65" spans="25:36" x14ac:dyDescent="0.2">
      <c r="AJ65" s="126"/>
    </row>
    <row r="66" spans="25:36" x14ac:dyDescent="0.2">
      <c r="Y66" s="126"/>
    </row>
    <row r="67" spans="25:36" x14ac:dyDescent="0.2">
      <c r="Y67" s="126"/>
    </row>
    <row r="68" spans="25:36" x14ac:dyDescent="0.2">
      <c r="Y68" s="126"/>
    </row>
    <row r="69" spans="25:36" x14ac:dyDescent="0.2">
      <c r="Y69" s="126"/>
    </row>
    <row r="70" spans="25:36" x14ac:dyDescent="0.2">
      <c r="Y70" s="126"/>
    </row>
    <row r="71" spans="25:36" x14ac:dyDescent="0.2">
      <c r="Y71" s="126"/>
    </row>
    <row r="72" spans="25:36" x14ac:dyDescent="0.2">
      <c r="Y72" s="126"/>
    </row>
  </sheetData>
  <autoFilter ref="A1:BT1" xr:uid="{C5D67574-010C-AF4E-BAA5-781DBF363477}">
    <sortState xmlns:xlrd2="http://schemas.microsoft.com/office/spreadsheetml/2017/richdata2" ref="A2:BT6">
      <sortCondition ref="B1:B6"/>
    </sortState>
  </autoFilter>
  <sortState xmlns:xlrd2="http://schemas.microsoft.com/office/spreadsheetml/2017/richdata2" ref="A24:BT45">
    <sortCondition ref="B24:B45"/>
  </sortState>
  <hyperlinks>
    <hyperlink ref="C30" r:id="rId1" tooltip="Horneophytopsida" display="https://en.wikipedia.org/wiki/Horneophytopsida" xr:uid="{941FF328-F0D9-9648-963C-13E900D5F2C4}"/>
    <hyperlink ref="C31" r:id="rId2" tooltip="Horneophytopsida" display="https://en.wikipedia.org/wiki/Horneophytopsida" xr:uid="{9620D04A-9563-D947-844D-CB645D853385}"/>
    <hyperlink ref="C32" r:id="rId3" tooltip="Horneophytopsida" display="https://en.wikipedia.org/wiki/Horneophytopsida" xr:uid="{BE7E03F5-F356-B249-805E-CDA8B43D2318}"/>
    <hyperlink ref="C33" r:id="rId4" tooltip="Horneophytopsida" display="https://en.wikipedia.org/wiki/Horneophytopsida" xr:uid="{7CCC691E-A73C-AB45-8056-AF8690F6EFFB}"/>
    <hyperlink ref="C34" r:id="rId5" tooltip="Horneophytopsida" display="https://en.wikipedia.org/wiki/Horneophytopsida" xr:uid="{33184FA6-BD3C-1049-A20B-D64CE48603E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9D9F-F962-FC40-A99D-D81E68038C8A}">
  <dimension ref="A1:A91"/>
  <sheetViews>
    <sheetView workbookViewId="0">
      <selection activeCell="A8" sqref="A8"/>
    </sheetView>
  </sheetViews>
  <sheetFormatPr baseColWidth="10" defaultRowHeight="16" x14ac:dyDescent="0.2"/>
  <cols>
    <col min="1" max="1" width="103.6640625" customWidth="1"/>
  </cols>
  <sheetData>
    <row r="1" spans="1:1" ht="145" customHeight="1" x14ac:dyDescent="0.2">
      <c r="A1" s="496" t="s">
        <v>735</v>
      </c>
    </row>
    <row r="3" spans="1:1" ht="17" x14ac:dyDescent="0.2">
      <c r="A3" s="497" t="s">
        <v>671</v>
      </c>
    </row>
    <row r="5" spans="1:1" x14ac:dyDescent="0.2">
      <c r="A5" s="498" t="s">
        <v>672</v>
      </c>
    </row>
    <row r="6" spans="1:1" ht="18" x14ac:dyDescent="0.2">
      <c r="A6" s="17" t="s">
        <v>673</v>
      </c>
    </row>
    <row r="7" spans="1:1" x14ac:dyDescent="0.2">
      <c r="A7" s="499" t="s">
        <v>674</v>
      </c>
    </row>
    <row r="8" spans="1:1" x14ac:dyDescent="0.2">
      <c r="A8" s="499" t="s">
        <v>675</v>
      </c>
    </row>
    <row r="10" spans="1:1" x14ac:dyDescent="0.2">
      <c r="A10" s="498" t="s">
        <v>676</v>
      </c>
    </row>
    <row r="11" spans="1:1" ht="18" x14ac:dyDescent="0.2">
      <c r="A11" s="17" t="s">
        <v>677</v>
      </c>
    </row>
    <row r="12" spans="1:1" x14ac:dyDescent="0.2">
      <c r="A12" s="499" t="s">
        <v>678</v>
      </c>
    </row>
    <row r="13" spans="1:1" x14ac:dyDescent="0.2">
      <c r="A13" s="499" t="s">
        <v>679</v>
      </c>
    </row>
    <row r="15" spans="1:1" x14ac:dyDescent="0.2">
      <c r="A15" s="498" t="s">
        <v>680</v>
      </c>
    </row>
    <row r="16" spans="1:1" ht="18" x14ac:dyDescent="0.2">
      <c r="A16" s="17" t="s">
        <v>681</v>
      </c>
    </row>
    <row r="17" spans="1:1" x14ac:dyDescent="0.2">
      <c r="A17" s="499" t="s">
        <v>682</v>
      </c>
    </row>
    <row r="18" spans="1:1" x14ac:dyDescent="0.2">
      <c r="A18" s="499" t="s">
        <v>683</v>
      </c>
    </row>
    <row r="20" spans="1:1" x14ac:dyDescent="0.2">
      <c r="A20" s="498" t="s">
        <v>684</v>
      </c>
    </row>
    <row r="21" spans="1:1" ht="18" x14ac:dyDescent="0.2">
      <c r="A21" s="17" t="s">
        <v>685</v>
      </c>
    </row>
    <row r="22" spans="1:1" x14ac:dyDescent="0.2">
      <c r="A22" s="499" t="s">
        <v>686</v>
      </c>
    </row>
    <row r="23" spans="1:1" x14ac:dyDescent="0.2">
      <c r="A23" s="499" t="s">
        <v>687</v>
      </c>
    </row>
    <row r="25" spans="1:1" x14ac:dyDescent="0.2">
      <c r="A25" s="498" t="s">
        <v>688</v>
      </c>
    </row>
    <row r="26" spans="1:1" ht="18" x14ac:dyDescent="0.2">
      <c r="A26" s="17" t="s">
        <v>689</v>
      </c>
    </row>
    <row r="27" spans="1:1" x14ac:dyDescent="0.2">
      <c r="A27" s="499" t="s">
        <v>690</v>
      </c>
    </row>
    <row r="28" spans="1:1" x14ac:dyDescent="0.2">
      <c r="A28" s="499" t="s">
        <v>691</v>
      </c>
    </row>
    <row r="30" spans="1:1" x14ac:dyDescent="0.2">
      <c r="A30" s="498" t="s">
        <v>692</v>
      </c>
    </row>
    <row r="31" spans="1:1" ht="18" x14ac:dyDescent="0.2">
      <c r="A31" s="17" t="s">
        <v>693</v>
      </c>
    </row>
    <row r="32" spans="1:1" x14ac:dyDescent="0.2">
      <c r="A32" s="499" t="s">
        <v>694</v>
      </c>
    </row>
    <row r="33" spans="1:1" x14ac:dyDescent="0.2">
      <c r="A33" s="499" t="s">
        <v>695</v>
      </c>
    </row>
    <row r="35" spans="1:1" x14ac:dyDescent="0.2">
      <c r="A35" s="498" t="s">
        <v>696</v>
      </c>
    </row>
    <row r="36" spans="1:1" ht="18" x14ac:dyDescent="0.2">
      <c r="A36" s="17" t="s">
        <v>697</v>
      </c>
    </row>
    <row r="37" spans="1:1" x14ac:dyDescent="0.2">
      <c r="A37" s="500" t="s">
        <v>698</v>
      </c>
    </row>
    <row r="38" spans="1:1" x14ac:dyDescent="0.2">
      <c r="A38" s="499" t="s">
        <v>699</v>
      </c>
    </row>
    <row r="40" spans="1:1" ht="17" x14ac:dyDescent="0.2">
      <c r="A40" s="497" t="s">
        <v>700</v>
      </c>
    </row>
    <row r="42" spans="1:1" x14ac:dyDescent="0.2">
      <c r="A42" s="498" t="s">
        <v>734</v>
      </c>
    </row>
    <row r="43" spans="1:1" ht="18" x14ac:dyDescent="0.2">
      <c r="A43" s="17" t="s">
        <v>701</v>
      </c>
    </row>
    <row r="44" spans="1:1" ht="68" x14ac:dyDescent="0.2">
      <c r="A44" s="501" t="s">
        <v>702</v>
      </c>
    </row>
    <row r="45" spans="1:1" ht="68" x14ac:dyDescent="0.2">
      <c r="A45" s="501" t="s">
        <v>703</v>
      </c>
    </row>
    <row r="47" spans="1:1" x14ac:dyDescent="0.2">
      <c r="A47" s="498" t="s">
        <v>704</v>
      </c>
    </row>
    <row r="48" spans="1:1" ht="18" x14ac:dyDescent="0.2">
      <c r="A48" s="17" t="s">
        <v>705</v>
      </c>
    </row>
    <row r="49" spans="1:1" x14ac:dyDescent="0.2">
      <c r="A49" s="499" t="s">
        <v>706</v>
      </c>
    </row>
    <row r="50" spans="1:1" x14ac:dyDescent="0.2">
      <c r="A50" s="499" t="s">
        <v>707</v>
      </c>
    </row>
    <row r="51" spans="1:1" x14ac:dyDescent="0.2">
      <c r="A51" s="502"/>
    </row>
    <row r="52" spans="1:1" x14ac:dyDescent="0.2">
      <c r="A52" s="498" t="s">
        <v>711</v>
      </c>
    </row>
    <row r="53" spans="1:1" ht="18" x14ac:dyDescent="0.2">
      <c r="A53" s="17" t="s">
        <v>708</v>
      </c>
    </row>
    <row r="54" spans="1:1" x14ac:dyDescent="0.2">
      <c r="A54" s="499" t="s">
        <v>709</v>
      </c>
    </row>
    <row r="55" spans="1:1" x14ac:dyDescent="0.2">
      <c r="A55" s="499" t="s">
        <v>710</v>
      </c>
    </row>
    <row r="56" spans="1:1" ht="17" x14ac:dyDescent="0.2">
      <c r="A56" s="497"/>
    </row>
    <row r="57" spans="1:1" ht="17" x14ac:dyDescent="0.2">
      <c r="A57" s="497" t="s">
        <v>712</v>
      </c>
    </row>
    <row r="59" spans="1:1" x14ac:dyDescent="0.2">
      <c r="A59" s="498" t="s">
        <v>733</v>
      </c>
    </row>
    <row r="60" spans="1:1" ht="18" x14ac:dyDescent="0.2">
      <c r="A60" s="17" t="s">
        <v>713</v>
      </c>
    </row>
    <row r="61" spans="1:1" x14ac:dyDescent="0.2">
      <c r="A61" s="499" t="s">
        <v>706</v>
      </c>
    </row>
    <row r="62" spans="1:1" x14ac:dyDescent="0.2">
      <c r="A62" s="499" t="s">
        <v>714</v>
      </c>
    </row>
    <row r="64" spans="1:1" ht="17" x14ac:dyDescent="0.2">
      <c r="A64" s="497" t="s">
        <v>715</v>
      </c>
    </row>
    <row r="66" spans="1:1" x14ac:dyDescent="0.2">
      <c r="A66" s="498" t="s">
        <v>716</v>
      </c>
    </row>
    <row r="67" spans="1:1" ht="18" x14ac:dyDescent="0.2">
      <c r="A67" s="17" t="s">
        <v>717</v>
      </c>
    </row>
    <row r="68" spans="1:1" x14ac:dyDescent="0.2">
      <c r="A68" s="499" t="s">
        <v>718</v>
      </c>
    </row>
    <row r="69" spans="1:1" x14ac:dyDescent="0.2">
      <c r="A69" s="499" t="s">
        <v>719</v>
      </c>
    </row>
    <row r="72" spans="1:1" ht="17" x14ac:dyDescent="0.2">
      <c r="A72" s="497" t="s">
        <v>720</v>
      </c>
    </row>
    <row r="74" spans="1:1" x14ac:dyDescent="0.2">
      <c r="A74" s="498" t="s">
        <v>721</v>
      </c>
    </row>
    <row r="75" spans="1:1" ht="18" x14ac:dyDescent="0.2">
      <c r="A75" s="17" t="s">
        <v>722</v>
      </c>
    </row>
    <row r="76" spans="1:1" x14ac:dyDescent="0.2">
      <c r="A76" s="499" t="s">
        <v>723</v>
      </c>
    </row>
    <row r="77" spans="1:1" x14ac:dyDescent="0.2">
      <c r="A77" s="499" t="s">
        <v>724</v>
      </c>
    </row>
    <row r="80" spans="1:1" x14ac:dyDescent="0.2">
      <c r="A80" s="498" t="s">
        <v>732</v>
      </c>
    </row>
    <row r="81" spans="1:1" ht="18" x14ac:dyDescent="0.2">
      <c r="A81" s="17" t="s">
        <v>725</v>
      </c>
    </row>
    <row r="82" spans="1:1" x14ac:dyDescent="0.2">
      <c r="A82" s="499" t="s">
        <v>726</v>
      </c>
    </row>
    <row r="83" spans="1:1" x14ac:dyDescent="0.2">
      <c r="A83" s="499" t="s">
        <v>710</v>
      </c>
    </row>
    <row r="85" spans="1:1" ht="17" x14ac:dyDescent="0.2">
      <c r="A85" s="497" t="s">
        <v>727</v>
      </c>
    </row>
    <row r="87" spans="1:1" x14ac:dyDescent="0.2">
      <c r="A87" s="498" t="s">
        <v>728</v>
      </c>
    </row>
    <row r="88" spans="1:1" ht="18" x14ac:dyDescent="0.2">
      <c r="A88" s="17" t="s">
        <v>729</v>
      </c>
    </row>
    <row r="89" spans="1:1" x14ac:dyDescent="0.2">
      <c r="A89" s="499" t="s">
        <v>730</v>
      </c>
    </row>
    <row r="90" spans="1:1" ht="51" x14ac:dyDescent="0.2">
      <c r="A90" s="501" t="s">
        <v>731</v>
      </c>
    </row>
    <row r="91" spans="1:1" x14ac:dyDescent="0.2">
      <c r="A91" s="2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0CC0-6996-0E4D-8C35-E0413242D590}">
  <dimension ref="A1"/>
  <sheetViews>
    <sheetView topLeftCell="A5" zoomScale="75" workbookViewId="0">
      <selection activeCell="M79" sqref="M7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B280-3172-6E43-9938-12BB724235B6}">
  <dimension ref="A1:N312"/>
  <sheetViews>
    <sheetView workbookViewId="0">
      <selection activeCell="G310" sqref="G310"/>
    </sheetView>
  </sheetViews>
  <sheetFormatPr baseColWidth="10" defaultColWidth="9.1640625" defaultRowHeight="16" x14ac:dyDescent="0.2"/>
  <cols>
    <col min="1" max="1" width="9.1640625" collapsed="1"/>
    <col min="2" max="2" width="18.33203125" style="5" customWidth="1" collapsed="1"/>
    <col min="3" max="3" width="25" customWidth="1" collapsed="1"/>
    <col min="4" max="4" width="10.5" customWidth="1" collapsed="1"/>
    <col min="5" max="5" width="39.1640625" customWidth="1" collapsed="1"/>
    <col min="6" max="6" width="29.5" customWidth="1" collapsed="1"/>
    <col min="7" max="7" width="9.1640625" collapsed="1"/>
    <col min="8" max="8" width="10" style="5" customWidth="1" collapsed="1"/>
    <col min="9" max="9" width="8.83203125" style="16" customWidth="1" collapsed="1"/>
    <col min="10" max="10" width="9.1640625" collapsed="1"/>
    <col min="11" max="11" width="10" style="5" customWidth="1" collapsed="1"/>
    <col min="13" max="13" width="9.1640625" style="40"/>
    <col min="14" max="16384" width="9.1640625" style="40" collapsed="1"/>
  </cols>
  <sheetData>
    <row r="1" spans="1:14" s="38" customFormat="1" ht="19" x14ac:dyDescent="0.25">
      <c r="A1" s="1" t="s">
        <v>188</v>
      </c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4" t="s">
        <v>7</v>
      </c>
      <c r="J1" s="5"/>
      <c r="K1" s="3" t="s">
        <v>6</v>
      </c>
      <c r="L1" s="52" t="s">
        <v>549</v>
      </c>
      <c r="N1" s="38" t="s">
        <v>550</v>
      </c>
    </row>
    <row r="2" spans="1:14" x14ac:dyDescent="0.2">
      <c r="A2">
        <v>1</v>
      </c>
      <c r="B2" s="5" t="s">
        <v>189</v>
      </c>
      <c r="C2" s="6" t="s">
        <v>190</v>
      </c>
      <c r="D2" t="s">
        <v>20</v>
      </c>
      <c r="E2" t="s">
        <v>191</v>
      </c>
      <c r="F2" t="s">
        <v>192</v>
      </c>
      <c r="G2" t="s">
        <v>193</v>
      </c>
      <c r="H2" s="7">
        <v>349.06978417266185</v>
      </c>
      <c r="I2" s="16">
        <v>-23.09365125174827</v>
      </c>
      <c r="K2" s="7">
        <v>349.06978417266185</v>
      </c>
      <c r="L2">
        <v>-7.8240999999999996</v>
      </c>
      <c r="N2" s="73">
        <f t="shared" ref="N2:N65" si="0">L2-I2</f>
        <v>15.26955125174827</v>
      </c>
    </row>
    <row r="3" spans="1:14" x14ac:dyDescent="0.2">
      <c r="A3">
        <f t="shared" ref="A3:A65" si="1">A2+1</f>
        <v>2</v>
      </c>
      <c r="B3" s="5" t="s">
        <v>194</v>
      </c>
      <c r="C3" s="6" t="s">
        <v>190</v>
      </c>
      <c r="D3" t="s">
        <v>20</v>
      </c>
      <c r="E3" t="s">
        <v>191</v>
      </c>
      <c r="F3" t="s">
        <v>192</v>
      </c>
      <c r="G3" t="s">
        <v>193</v>
      </c>
      <c r="H3" s="7">
        <v>349.06978417266185</v>
      </c>
      <c r="I3" s="16">
        <v>-22.560172696073664</v>
      </c>
      <c r="K3" s="7">
        <v>349.06978417266185</v>
      </c>
      <c r="L3">
        <v>-7.8240999999999996</v>
      </c>
      <c r="N3" s="73">
        <f t="shared" si="0"/>
        <v>14.736072696073665</v>
      </c>
    </row>
    <row r="4" spans="1:14" s="96" customFormat="1" x14ac:dyDescent="0.2">
      <c r="A4">
        <f t="shared" si="1"/>
        <v>3</v>
      </c>
      <c r="B4" s="5" t="s">
        <v>195</v>
      </c>
      <c r="C4" s="6" t="s">
        <v>190</v>
      </c>
      <c r="D4" t="s">
        <v>20</v>
      </c>
      <c r="E4" t="s">
        <v>191</v>
      </c>
      <c r="F4" t="s">
        <v>192</v>
      </c>
      <c r="G4" t="s">
        <v>193</v>
      </c>
      <c r="H4" s="7">
        <v>349.06978417266185</v>
      </c>
      <c r="I4" s="16">
        <v>-25.576810372639784</v>
      </c>
      <c r="J4"/>
      <c r="K4" s="7">
        <v>349.06978417266185</v>
      </c>
      <c r="L4">
        <v>-7.8240999999999996</v>
      </c>
      <c r="N4" s="73">
        <f t="shared" si="0"/>
        <v>17.752710372639783</v>
      </c>
    </row>
    <row r="5" spans="1:14" s="96" customFormat="1" x14ac:dyDescent="0.2">
      <c r="A5">
        <f t="shared" si="1"/>
        <v>4</v>
      </c>
      <c r="B5" s="5" t="s">
        <v>196</v>
      </c>
      <c r="C5" s="6" t="s">
        <v>197</v>
      </c>
      <c r="D5" t="s">
        <v>10</v>
      </c>
      <c r="E5" t="s">
        <v>198</v>
      </c>
      <c r="F5" t="s">
        <v>199</v>
      </c>
      <c r="G5" t="s">
        <v>193</v>
      </c>
      <c r="H5" s="7">
        <v>349.06978417266185</v>
      </c>
      <c r="I5" s="16">
        <v>-22.986409493199972</v>
      </c>
      <c r="J5"/>
      <c r="K5" s="7">
        <v>349.06978417266185</v>
      </c>
      <c r="L5">
        <v>-7.8240999999999996</v>
      </c>
      <c r="N5" s="73">
        <f t="shared" si="0"/>
        <v>15.162309493199972</v>
      </c>
    </row>
    <row r="6" spans="1:14" s="96" customFormat="1" x14ac:dyDescent="0.2">
      <c r="A6">
        <f t="shared" si="1"/>
        <v>5</v>
      </c>
      <c r="B6" s="5" t="s">
        <v>200</v>
      </c>
      <c r="C6" s="6" t="s">
        <v>190</v>
      </c>
      <c r="D6" t="s">
        <v>10</v>
      </c>
      <c r="E6" t="s">
        <v>201</v>
      </c>
      <c r="F6" t="s">
        <v>192</v>
      </c>
      <c r="G6" t="s">
        <v>193</v>
      </c>
      <c r="H6" s="7">
        <v>349.06978417266185</v>
      </c>
      <c r="I6" s="16">
        <v>-22.803009537999969</v>
      </c>
      <c r="J6"/>
      <c r="K6" s="7">
        <v>349.06978417266185</v>
      </c>
      <c r="L6">
        <v>-7.8240999999999996</v>
      </c>
      <c r="N6" s="73">
        <f t="shared" si="0"/>
        <v>14.97890953799997</v>
      </c>
    </row>
    <row r="7" spans="1:14" s="96" customFormat="1" x14ac:dyDescent="0.2">
      <c r="A7">
        <f t="shared" si="1"/>
        <v>6</v>
      </c>
      <c r="B7" s="5" t="s">
        <v>202</v>
      </c>
      <c r="C7" s="6" t="s">
        <v>190</v>
      </c>
      <c r="D7" t="s">
        <v>10</v>
      </c>
      <c r="E7" t="s">
        <v>201</v>
      </c>
      <c r="F7" t="s">
        <v>192</v>
      </c>
      <c r="G7" t="s">
        <v>193</v>
      </c>
      <c r="H7" s="7">
        <v>349.06978417266185</v>
      </c>
      <c r="I7" s="16">
        <v>-22.519312732299909</v>
      </c>
      <c r="J7"/>
      <c r="K7" s="7">
        <v>349.06978417266185</v>
      </c>
      <c r="L7">
        <v>-7.8240999999999996</v>
      </c>
      <c r="N7" s="73">
        <f t="shared" si="0"/>
        <v>14.695212732299909</v>
      </c>
    </row>
    <row r="8" spans="1:14" s="97" customFormat="1" x14ac:dyDescent="0.2">
      <c r="A8">
        <f t="shared" si="1"/>
        <v>7</v>
      </c>
      <c r="B8" s="5" t="s">
        <v>203</v>
      </c>
      <c r="C8" s="6" t="s">
        <v>190</v>
      </c>
      <c r="D8" t="s">
        <v>36</v>
      </c>
      <c r="E8" t="s">
        <v>201</v>
      </c>
      <c r="F8" t="s">
        <v>192</v>
      </c>
      <c r="G8" t="s">
        <v>193</v>
      </c>
      <c r="H8" s="7">
        <v>349.06978417266185</v>
      </c>
      <c r="I8" s="16">
        <v>-23.08</v>
      </c>
      <c r="J8"/>
      <c r="K8" s="7">
        <v>349.06978417266185</v>
      </c>
      <c r="L8">
        <v>-7.8240999999999996</v>
      </c>
      <c r="N8" s="73">
        <f t="shared" si="0"/>
        <v>15.255899999999999</v>
      </c>
    </row>
    <row r="9" spans="1:14" s="96" customFormat="1" x14ac:dyDescent="0.2">
      <c r="A9">
        <f t="shared" si="1"/>
        <v>8</v>
      </c>
      <c r="B9" s="5" t="s">
        <v>204</v>
      </c>
      <c r="C9" s="6" t="s">
        <v>190</v>
      </c>
      <c r="D9" t="s">
        <v>20</v>
      </c>
      <c r="E9" t="s">
        <v>201</v>
      </c>
      <c r="F9" t="s">
        <v>192</v>
      </c>
      <c r="G9" t="s">
        <v>193</v>
      </c>
      <c r="H9" s="7">
        <v>349.06978417266185</v>
      </c>
      <c r="I9" s="16">
        <v>-23.285194735433038</v>
      </c>
      <c r="J9"/>
      <c r="K9" s="7">
        <v>349.06978417266185</v>
      </c>
      <c r="L9">
        <v>-7.8240999999999996</v>
      </c>
      <c r="N9" s="73">
        <f t="shared" si="0"/>
        <v>15.461094735433038</v>
      </c>
    </row>
    <row r="10" spans="1:14" s="96" customFormat="1" x14ac:dyDescent="0.2">
      <c r="A10">
        <f t="shared" si="1"/>
        <v>9</v>
      </c>
      <c r="B10" s="5" t="s">
        <v>205</v>
      </c>
      <c r="C10" s="6" t="s">
        <v>190</v>
      </c>
      <c r="D10" t="s">
        <v>20</v>
      </c>
      <c r="E10" t="s">
        <v>201</v>
      </c>
      <c r="F10" t="s">
        <v>192</v>
      </c>
      <c r="G10" t="s">
        <v>193</v>
      </c>
      <c r="H10" s="7">
        <v>349.06978417266185</v>
      </c>
      <c r="I10" s="16">
        <v>-25.47994587068672</v>
      </c>
      <c r="J10"/>
      <c r="K10" s="7">
        <v>349.06978417266185</v>
      </c>
      <c r="L10">
        <v>-7.8240999999999996</v>
      </c>
      <c r="N10" s="73">
        <f t="shared" si="0"/>
        <v>17.655845870686719</v>
      </c>
    </row>
    <row r="11" spans="1:14" s="96" customFormat="1" x14ac:dyDescent="0.2">
      <c r="A11">
        <f t="shared" si="1"/>
        <v>10</v>
      </c>
      <c r="B11" s="5" t="s">
        <v>206</v>
      </c>
      <c r="C11" s="6" t="s">
        <v>190</v>
      </c>
      <c r="D11" t="s">
        <v>20</v>
      </c>
      <c r="E11" t="s">
        <v>201</v>
      </c>
      <c r="F11" t="s">
        <v>192</v>
      </c>
      <c r="G11" t="s">
        <v>193</v>
      </c>
      <c r="H11" s="7">
        <v>349.06978417266185</v>
      </c>
      <c r="I11" s="16">
        <v>-22.980448756713372</v>
      </c>
      <c r="J11"/>
      <c r="K11" s="7">
        <v>349.06978417266185</v>
      </c>
      <c r="L11">
        <v>-7.8240999999999996</v>
      </c>
      <c r="N11" s="73">
        <f t="shared" si="0"/>
        <v>15.156348756713372</v>
      </c>
    </row>
    <row r="12" spans="1:14" s="96" customFormat="1" x14ac:dyDescent="0.2">
      <c r="A12">
        <f t="shared" si="1"/>
        <v>11</v>
      </c>
      <c r="B12" s="5" t="s">
        <v>207</v>
      </c>
      <c r="C12" s="6" t="s">
        <v>190</v>
      </c>
      <c r="D12" t="s">
        <v>20</v>
      </c>
      <c r="E12" t="s">
        <v>201</v>
      </c>
      <c r="F12" t="s">
        <v>192</v>
      </c>
      <c r="G12" t="s">
        <v>193</v>
      </c>
      <c r="H12" s="7">
        <v>349.06978417266185</v>
      </c>
      <c r="I12" s="16">
        <v>-23.06375026938133</v>
      </c>
      <c r="J12"/>
      <c r="K12" s="7">
        <v>349.06978417266185</v>
      </c>
      <c r="L12">
        <v>-7.8240999999999996</v>
      </c>
      <c r="N12" s="73">
        <f t="shared" si="0"/>
        <v>15.239650269381331</v>
      </c>
    </row>
    <row r="13" spans="1:14" s="96" customFormat="1" x14ac:dyDescent="0.2">
      <c r="A13">
        <f t="shared" si="1"/>
        <v>12</v>
      </c>
      <c r="B13" s="5" t="s">
        <v>208</v>
      </c>
      <c r="C13" s="6" t="s">
        <v>197</v>
      </c>
      <c r="D13" t="s">
        <v>36</v>
      </c>
      <c r="E13" t="s">
        <v>201</v>
      </c>
      <c r="F13" t="s">
        <v>199</v>
      </c>
      <c r="G13" t="s">
        <v>193</v>
      </c>
      <c r="H13" s="7">
        <v>349.06978417266185</v>
      </c>
      <c r="I13" s="16">
        <v>-22.821000000000002</v>
      </c>
      <c r="J13" s="17"/>
      <c r="K13" s="7">
        <v>349.06978417266185</v>
      </c>
      <c r="L13">
        <v>-7.8240999999999996</v>
      </c>
      <c r="N13" s="73">
        <f t="shared" si="0"/>
        <v>14.996900000000002</v>
      </c>
    </row>
    <row r="14" spans="1:14" x14ac:dyDescent="0.2">
      <c r="A14">
        <f t="shared" si="1"/>
        <v>13</v>
      </c>
      <c r="B14" s="5" t="s">
        <v>209</v>
      </c>
      <c r="C14" s="6" t="s">
        <v>197</v>
      </c>
      <c r="D14" t="s">
        <v>210</v>
      </c>
      <c r="E14" t="s">
        <v>201</v>
      </c>
      <c r="F14" t="s">
        <v>199</v>
      </c>
      <c r="G14" t="s">
        <v>193</v>
      </c>
      <c r="H14" s="7">
        <v>349.06978417266185</v>
      </c>
      <c r="I14" s="16">
        <v>-24.43</v>
      </c>
      <c r="K14" s="7">
        <v>349.06978417266185</v>
      </c>
      <c r="L14">
        <v>-7.8240999999999996</v>
      </c>
      <c r="N14" s="73">
        <f t="shared" si="0"/>
        <v>16.605899999999998</v>
      </c>
    </row>
    <row r="15" spans="1:14" ht="17" x14ac:dyDescent="0.2">
      <c r="A15">
        <f t="shared" si="1"/>
        <v>14</v>
      </c>
      <c r="B15" s="5" t="s">
        <v>211</v>
      </c>
      <c r="C15" s="6" t="s">
        <v>212</v>
      </c>
      <c r="D15" s="17" t="s">
        <v>10</v>
      </c>
      <c r="E15" s="19" t="s">
        <v>213</v>
      </c>
      <c r="F15" t="s">
        <v>214</v>
      </c>
      <c r="G15" t="s">
        <v>193</v>
      </c>
      <c r="H15" s="7">
        <v>357.84676258992806</v>
      </c>
      <c r="I15" s="16">
        <v>-23.75</v>
      </c>
      <c r="K15" s="7">
        <v>357.84676258992806</v>
      </c>
      <c r="L15">
        <v>-5.2934000000000001</v>
      </c>
      <c r="N15" s="73">
        <f t="shared" si="0"/>
        <v>18.456600000000002</v>
      </c>
    </row>
    <row r="16" spans="1:14" ht="17" x14ac:dyDescent="0.2">
      <c r="A16">
        <f t="shared" si="1"/>
        <v>15</v>
      </c>
      <c r="B16" s="5" t="s">
        <v>215</v>
      </c>
      <c r="C16" s="6" t="s">
        <v>212</v>
      </c>
      <c r="D16" s="17" t="s">
        <v>10</v>
      </c>
      <c r="E16" s="19" t="s">
        <v>213</v>
      </c>
      <c r="F16" t="s">
        <v>214</v>
      </c>
      <c r="G16" t="s">
        <v>193</v>
      </c>
      <c r="H16" s="7">
        <v>357.84676258992806</v>
      </c>
      <c r="I16" s="16">
        <v>-23.14</v>
      </c>
      <c r="K16" s="7">
        <v>357.84676258992806</v>
      </c>
      <c r="L16">
        <v>-5.2934000000000001</v>
      </c>
      <c r="N16" s="73">
        <f t="shared" si="0"/>
        <v>17.846600000000002</v>
      </c>
    </row>
    <row r="17" spans="1:14" x14ac:dyDescent="0.2">
      <c r="A17">
        <f t="shared" si="1"/>
        <v>16</v>
      </c>
      <c r="B17" s="5" t="s">
        <v>216</v>
      </c>
      <c r="C17" s="6" t="s">
        <v>212</v>
      </c>
      <c r="D17" t="s">
        <v>10</v>
      </c>
      <c r="E17" t="s">
        <v>217</v>
      </c>
      <c r="F17" t="s">
        <v>214</v>
      </c>
      <c r="G17" t="s">
        <v>193</v>
      </c>
      <c r="H17" s="7">
        <v>357.84676258992806</v>
      </c>
      <c r="I17" s="16">
        <v>-24.99</v>
      </c>
      <c r="K17" s="7">
        <v>357.84676258992806</v>
      </c>
      <c r="L17">
        <v>-5.2934000000000001</v>
      </c>
      <c r="N17" s="73">
        <f t="shared" si="0"/>
        <v>19.696599999999997</v>
      </c>
    </row>
    <row r="18" spans="1:14" x14ac:dyDescent="0.2">
      <c r="A18">
        <f t="shared" si="1"/>
        <v>17</v>
      </c>
      <c r="B18" s="93" t="s">
        <v>218</v>
      </c>
      <c r="C18" s="6" t="s">
        <v>219</v>
      </c>
      <c r="D18" s="17" t="s">
        <v>20</v>
      </c>
      <c r="E18" t="s">
        <v>220</v>
      </c>
      <c r="F18" t="s">
        <v>221</v>
      </c>
      <c r="G18" t="s">
        <v>222</v>
      </c>
      <c r="H18" s="7">
        <v>362.20326797385621</v>
      </c>
      <c r="I18" s="16">
        <v>-25.98</v>
      </c>
      <c r="J18" s="27"/>
      <c r="K18" s="7">
        <v>362.20326797385621</v>
      </c>
      <c r="L18">
        <v>-5.7446999999999999</v>
      </c>
      <c r="N18" s="73">
        <f t="shared" si="0"/>
        <v>20.235300000000002</v>
      </c>
    </row>
    <row r="19" spans="1:14" s="96" customFormat="1" x14ac:dyDescent="0.2">
      <c r="A19">
        <f t="shared" si="1"/>
        <v>18</v>
      </c>
      <c r="B19" s="5" t="s">
        <v>223</v>
      </c>
      <c r="C19" s="6" t="s">
        <v>212</v>
      </c>
      <c r="D19" t="s">
        <v>20</v>
      </c>
      <c r="E19" t="s">
        <v>220</v>
      </c>
      <c r="F19" t="s">
        <v>221</v>
      </c>
      <c r="G19" s="18" t="s">
        <v>222</v>
      </c>
      <c r="H19" s="7">
        <v>362.20326797385621</v>
      </c>
      <c r="I19" s="8">
        <v>-22.403097599179091</v>
      </c>
      <c r="J19" s="17"/>
      <c r="K19" s="7">
        <v>362.20326797385621</v>
      </c>
      <c r="L19">
        <v>-5.7446999999999999</v>
      </c>
      <c r="N19" s="73">
        <f t="shared" si="0"/>
        <v>16.658397599179089</v>
      </c>
    </row>
    <row r="20" spans="1:14" s="98" customFormat="1" x14ac:dyDescent="0.2">
      <c r="A20" s="43">
        <f t="shared" si="1"/>
        <v>19</v>
      </c>
      <c r="B20" s="41" t="s">
        <v>224</v>
      </c>
      <c r="C20" s="43" t="s">
        <v>225</v>
      </c>
      <c r="D20" s="43" t="s">
        <v>20</v>
      </c>
      <c r="E20" s="43" t="s">
        <v>226</v>
      </c>
      <c r="F20" s="43" t="s">
        <v>227</v>
      </c>
      <c r="G20" s="43" t="s">
        <v>222</v>
      </c>
      <c r="H20" s="44">
        <v>362.20326797385621</v>
      </c>
      <c r="I20" s="45">
        <v>-24.90651457097772</v>
      </c>
      <c r="J20" s="43"/>
      <c r="K20" s="101">
        <v>362.20326797385621</v>
      </c>
      <c r="L20">
        <v>-5.7446999999999999</v>
      </c>
      <c r="N20" s="73">
        <f t="shared" si="0"/>
        <v>19.161814570977718</v>
      </c>
    </row>
    <row r="21" spans="1:14" x14ac:dyDescent="0.2">
      <c r="A21">
        <f t="shared" si="1"/>
        <v>20</v>
      </c>
      <c r="B21" s="5" t="s">
        <v>228</v>
      </c>
      <c r="C21" s="6" t="s">
        <v>229</v>
      </c>
      <c r="D21" t="s">
        <v>20</v>
      </c>
      <c r="E21" t="s">
        <v>230</v>
      </c>
      <c r="F21" t="s">
        <v>221</v>
      </c>
      <c r="G21" s="18" t="s">
        <v>222</v>
      </c>
      <c r="H21" s="7">
        <v>362.20326797385621</v>
      </c>
      <c r="I21" s="16">
        <v>-27.1</v>
      </c>
      <c r="J21" s="27"/>
      <c r="K21" s="7">
        <v>362.20326797385621</v>
      </c>
      <c r="L21">
        <v>-5.7446999999999999</v>
      </c>
      <c r="N21" s="73">
        <f t="shared" si="0"/>
        <v>21.3553</v>
      </c>
    </row>
    <row r="22" spans="1:14" x14ac:dyDescent="0.2">
      <c r="A22">
        <f t="shared" si="1"/>
        <v>21</v>
      </c>
      <c r="B22" s="5" t="s">
        <v>231</v>
      </c>
      <c r="C22" s="6" t="s">
        <v>219</v>
      </c>
      <c r="D22" t="s">
        <v>36</v>
      </c>
      <c r="E22" t="s">
        <v>232</v>
      </c>
      <c r="F22" t="s">
        <v>221</v>
      </c>
      <c r="G22" t="s">
        <v>222</v>
      </c>
      <c r="H22" s="7">
        <v>362.20326797385621</v>
      </c>
      <c r="I22" s="16">
        <v>-24.51</v>
      </c>
      <c r="K22" s="7">
        <v>362.20326797385621</v>
      </c>
      <c r="L22">
        <v>-5.7446999999999999</v>
      </c>
      <c r="N22" s="73">
        <f t="shared" si="0"/>
        <v>18.765300000000003</v>
      </c>
    </row>
    <row r="23" spans="1:14" x14ac:dyDescent="0.2">
      <c r="A23">
        <f t="shared" si="1"/>
        <v>22</v>
      </c>
      <c r="B23" s="5" t="s">
        <v>233</v>
      </c>
      <c r="C23" s="6" t="s">
        <v>219</v>
      </c>
      <c r="D23" t="s">
        <v>36</v>
      </c>
      <c r="E23" t="s">
        <v>232</v>
      </c>
      <c r="F23" t="s">
        <v>221</v>
      </c>
      <c r="G23" t="s">
        <v>222</v>
      </c>
      <c r="H23" s="7">
        <v>362.20326797385621</v>
      </c>
      <c r="I23" s="9">
        <v>-24.209959857942636</v>
      </c>
      <c r="K23" s="7">
        <v>362.20326797385621</v>
      </c>
      <c r="L23">
        <v>-5.7446999999999999</v>
      </c>
      <c r="N23" s="73">
        <f t="shared" si="0"/>
        <v>18.465259857942634</v>
      </c>
    </row>
    <row r="24" spans="1:14" x14ac:dyDescent="0.2">
      <c r="A24">
        <f t="shared" si="1"/>
        <v>23</v>
      </c>
      <c r="B24" s="5" t="s">
        <v>234</v>
      </c>
      <c r="C24" s="6" t="s">
        <v>219</v>
      </c>
      <c r="D24" t="s">
        <v>10</v>
      </c>
      <c r="E24" t="s">
        <v>232</v>
      </c>
      <c r="F24" t="s">
        <v>221</v>
      </c>
      <c r="G24" t="s">
        <v>222</v>
      </c>
      <c r="H24" s="7">
        <v>362.20326797385621</v>
      </c>
      <c r="I24" s="16">
        <v>-24.34</v>
      </c>
      <c r="K24" s="7">
        <v>362.20326797385621</v>
      </c>
      <c r="L24">
        <v>-5.7446999999999999</v>
      </c>
      <c r="N24" s="73">
        <f t="shared" si="0"/>
        <v>18.595300000000002</v>
      </c>
    </row>
    <row r="25" spans="1:14" x14ac:dyDescent="0.2">
      <c r="A25">
        <f t="shared" si="1"/>
        <v>24</v>
      </c>
      <c r="B25" s="5" t="s">
        <v>235</v>
      </c>
      <c r="C25" s="6" t="s">
        <v>219</v>
      </c>
      <c r="D25" t="s">
        <v>10</v>
      </c>
      <c r="E25" t="s">
        <v>232</v>
      </c>
      <c r="F25" t="s">
        <v>221</v>
      </c>
      <c r="G25" t="s">
        <v>222</v>
      </c>
      <c r="H25" s="7">
        <v>362.20326797385621</v>
      </c>
      <c r="I25" s="16">
        <v>-24.61</v>
      </c>
      <c r="K25" s="7">
        <v>362.20326797385621</v>
      </c>
      <c r="L25">
        <v>-5.7446999999999999</v>
      </c>
      <c r="N25" s="73">
        <f t="shared" si="0"/>
        <v>18.865299999999998</v>
      </c>
    </row>
    <row r="26" spans="1:14" x14ac:dyDescent="0.2">
      <c r="A26">
        <f t="shared" si="1"/>
        <v>25</v>
      </c>
      <c r="B26" s="5" t="s">
        <v>236</v>
      </c>
      <c r="C26" s="6" t="s">
        <v>219</v>
      </c>
      <c r="D26" t="s">
        <v>10</v>
      </c>
      <c r="E26" t="s">
        <v>232</v>
      </c>
      <c r="F26" t="s">
        <v>221</v>
      </c>
      <c r="G26" t="s">
        <v>222</v>
      </c>
      <c r="H26" s="7">
        <v>362.20326797385621</v>
      </c>
      <c r="I26" s="16">
        <v>-24.71</v>
      </c>
      <c r="J26" s="27"/>
      <c r="K26" s="7">
        <v>362.20326797385621</v>
      </c>
      <c r="L26">
        <v>-5.7446999999999999</v>
      </c>
      <c r="N26" s="73">
        <f t="shared" si="0"/>
        <v>18.965299999999999</v>
      </c>
    </row>
    <row r="27" spans="1:14" x14ac:dyDescent="0.2">
      <c r="A27">
        <f t="shared" si="1"/>
        <v>26</v>
      </c>
      <c r="B27" s="93" t="s">
        <v>237</v>
      </c>
      <c r="C27" s="6" t="s">
        <v>219</v>
      </c>
      <c r="D27" t="s">
        <v>36</v>
      </c>
      <c r="E27" t="s">
        <v>232</v>
      </c>
      <c r="F27" t="s">
        <v>221</v>
      </c>
      <c r="G27" t="s">
        <v>222</v>
      </c>
      <c r="H27" s="7">
        <v>362.20326797385621</v>
      </c>
      <c r="I27" s="16">
        <v>-27.842276824160098</v>
      </c>
      <c r="J27" s="27"/>
      <c r="K27" s="7">
        <v>362.20326797385621</v>
      </c>
      <c r="L27">
        <v>-5.7446999999999999</v>
      </c>
      <c r="N27" s="73">
        <f t="shared" si="0"/>
        <v>22.0975768241601</v>
      </c>
    </row>
    <row r="28" spans="1:14" x14ac:dyDescent="0.2">
      <c r="A28">
        <f t="shared" si="1"/>
        <v>27</v>
      </c>
      <c r="B28" s="5" t="s">
        <v>238</v>
      </c>
      <c r="C28" s="6" t="s">
        <v>219</v>
      </c>
      <c r="D28" t="s">
        <v>10</v>
      </c>
      <c r="E28" t="s">
        <v>232</v>
      </c>
      <c r="F28" t="s">
        <v>221</v>
      </c>
      <c r="G28" t="s">
        <v>222</v>
      </c>
      <c r="H28" s="7">
        <v>362.20326797385621</v>
      </c>
      <c r="I28" s="16">
        <v>-26.84</v>
      </c>
      <c r="J28" s="27"/>
      <c r="K28" s="7">
        <v>362.20326797385621</v>
      </c>
      <c r="L28">
        <v>-5.7446999999999999</v>
      </c>
      <c r="N28" s="73">
        <f t="shared" si="0"/>
        <v>21.095300000000002</v>
      </c>
    </row>
    <row r="29" spans="1:14" x14ac:dyDescent="0.2">
      <c r="A29">
        <f t="shared" si="1"/>
        <v>28</v>
      </c>
      <c r="B29" s="5" t="s">
        <v>239</v>
      </c>
      <c r="C29" s="6" t="s">
        <v>219</v>
      </c>
      <c r="D29" t="s">
        <v>36</v>
      </c>
      <c r="E29" t="s">
        <v>232</v>
      </c>
      <c r="F29" t="s">
        <v>221</v>
      </c>
      <c r="G29" t="s">
        <v>222</v>
      </c>
      <c r="H29" s="7">
        <v>362.20326797385621</v>
      </c>
      <c r="I29" s="16">
        <v>-26.35</v>
      </c>
      <c r="J29" s="27"/>
      <c r="K29" s="7">
        <v>362.20326797385621</v>
      </c>
      <c r="L29">
        <v>-5.7446999999999999</v>
      </c>
      <c r="N29" s="73">
        <f t="shared" si="0"/>
        <v>20.6053</v>
      </c>
    </row>
    <row r="30" spans="1:14" x14ac:dyDescent="0.2">
      <c r="A30">
        <f t="shared" si="1"/>
        <v>29</v>
      </c>
      <c r="B30" s="5" t="s">
        <v>240</v>
      </c>
      <c r="C30" s="6" t="s">
        <v>219</v>
      </c>
      <c r="D30" t="s">
        <v>10</v>
      </c>
      <c r="E30" t="s">
        <v>232</v>
      </c>
      <c r="F30" t="s">
        <v>221</v>
      </c>
      <c r="G30" t="s">
        <v>222</v>
      </c>
      <c r="H30" s="7">
        <v>362.20326797385621</v>
      </c>
      <c r="I30" s="16">
        <v>-21.75</v>
      </c>
      <c r="J30" s="27"/>
      <c r="K30" s="7">
        <v>362.20326797385621</v>
      </c>
      <c r="L30">
        <v>-5.7446999999999999</v>
      </c>
      <c r="N30" s="73">
        <f t="shared" si="0"/>
        <v>16.005299999999998</v>
      </c>
    </row>
    <row r="31" spans="1:14" x14ac:dyDescent="0.2">
      <c r="A31">
        <f t="shared" si="1"/>
        <v>30</v>
      </c>
      <c r="B31" s="93" t="s">
        <v>241</v>
      </c>
      <c r="C31" s="6" t="s">
        <v>219</v>
      </c>
      <c r="D31" t="s">
        <v>36</v>
      </c>
      <c r="E31" t="s">
        <v>232</v>
      </c>
      <c r="F31" t="s">
        <v>221</v>
      </c>
      <c r="G31" t="s">
        <v>222</v>
      </c>
      <c r="H31" s="7">
        <v>362.20326797385621</v>
      </c>
      <c r="I31" s="16">
        <v>-27.380485803876422</v>
      </c>
      <c r="K31" s="7">
        <v>362.20326797385621</v>
      </c>
      <c r="L31">
        <v>-5.7446999999999999</v>
      </c>
      <c r="N31" s="73">
        <f t="shared" si="0"/>
        <v>21.635785803876423</v>
      </c>
    </row>
    <row r="32" spans="1:14" x14ac:dyDescent="0.2">
      <c r="A32">
        <f t="shared" si="1"/>
        <v>31</v>
      </c>
      <c r="B32" s="5" t="s">
        <v>242</v>
      </c>
      <c r="C32" s="6" t="s">
        <v>219</v>
      </c>
      <c r="D32" t="s">
        <v>10</v>
      </c>
      <c r="E32" t="s">
        <v>232</v>
      </c>
      <c r="F32" t="s">
        <v>221</v>
      </c>
      <c r="G32" t="s">
        <v>222</v>
      </c>
      <c r="H32" s="7">
        <v>362.20326797385621</v>
      </c>
      <c r="I32" s="16">
        <v>-25.17</v>
      </c>
      <c r="K32" s="7">
        <v>362.20326797385621</v>
      </c>
      <c r="L32">
        <v>-5.7446999999999999</v>
      </c>
      <c r="N32" s="73">
        <f t="shared" si="0"/>
        <v>19.4253</v>
      </c>
    </row>
    <row r="33" spans="1:14" x14ac:dyDescent="0.2">
      <c r="A33">
        <f t="shared" si="1"/>
        <v>32</v>
      </c>
      <c r="B33" s="5" t="s">
        <v>243</v>
      </c>
      <c r="C33" s="6" t="s">
        <v>219</v>
      </c>
      <c r="D33" t="s">
        <v>36</v>
      </c>
      <c r="E33" t="s">
        <v>232</v>
      </c>
      <c r="F33" t="s">
        <v>221</v>
      </c>
      <c r="G33" t="s">
        <v>222</v>
      </c>
      <c r="H33" s="7">
        <v>362.20326797385621</v>
      </c>
      <c r="I33" s="16">
        <v>-24.32</v>
      </c>
      <c r="K33" s="7">
        <v>362.20326797385621</v>
      </c>
      <c r="L33">
        <v>-5.7446999999999999</v>
      </c>
      <c r="N33" s="73">
        <f t="shared" si="0"/>
        <v>18.575299999999999</v>
      </c>
    </row>
    <row r="34" spans="1:14" x14ac:dyDescent="0.2">
      <c r="A34">
        <f t="shared" si="1"/>
        <v>33</v>
      </c>
      <c r="B34" s="5" t="s">
        <v>244</v>
      </c>
      <c r="C34" s="6" t="s">
        <v>219</v>
      </c>
      <c r="D34" t="s">
        <v>10</v>
      </c>
      <c r="E34" t="s">
        <v>232</v>
      </c>
      <c r="F34" t="s">
        <v>221</v>
      </c>
      <c r="G34" t="s">
        <v>222</v>
      </c>
      <c r="H34" s="7">
        <v>362.20326797385621</v>
      </c>
      <c r="I34" s="16">
        <v>-25.5</v>
      </c>
      <c r="K34" s="7">
        <v>362.20326797385621</v>
      </c>
      <c r="L34">
        <v>-5.7446999999999999</v>
      </c>
      <c r="N34" s="73">
        <f t="shared" si="0"/>
        <v>19.755299999999998</v>
      </c>
    </row>
    <row r="35" spans="1:14" x14ac:dyDescent="0.2">
      <c r="A35">
        <f t="shared" si="1"/>
        <v>34</v>
      </c>
      <c r="B35" s="5" t="s">
        <v>245</v>
      </c>
      <c r="C35" s="6" t="s">
        <v>219</v>
      </c>
      <c r="D35" t="s">
        <v>36</v>
      </c>
      <c r="E35" t="s">
        <v>232</v>
      </c>
      <c r="F35" t="s">
        <v>221</v>
      </c>
      <c r="G35" t="s">
        <v>222</v>
      </c>
      <c r="H35" s="7">
        <v>362.20326797385621</v>
      </c>
      <c r="I35" s="16">
        <v>-24.68</v>
      </c>
      <c r="K35" s="7">
        <v>362.20326797385621</v>
      </c>
      <c r="L35">
        <v>-5.7446999999999999</v>
      </c>
      <c r="N35" s="73">
        <f t="shared" si="0"/>
        <v>18.935299999999998</v>
      </c>
    </row>
    <row r="36" spans="1:14" x14ac:dyDescent="0.2">
      <c r="A36">
        <f t="shared" si="1"/>
        <v>35</v>
      </c>
      <c r="B36" s="5" t="s">
        <v>246</v>
      </c>
      <c r="C36" s="6" t="s">
        <v>212</v>
      </c>
      <c r="D36" t="s">
        <v>10</v>
      </c>
      <c r="E36" t="s">
        <v>232</v>
      </c>
      <c r="F36" t="s">
        <v>221</v>
      </c>
      <c r="G36" t="s">
        <v>222</v>
      </c>
      <c r="H36" s="7">
        <v>362.20326797385621</v>
      </c>
      <c r="I36" s="16">
        <v>-23.63</v>
      </c>
      <c r="K36" s="7">
        <v>362.20326797385621</v>
      </c>
      <c r="L36">
        <v>-5.7446999999999999</v>
      </c>
      <c r="N36" s="73">
        <f t="shared" si="0"/>
        <v>17.885300000000001</v>
      </c>
    </row>
    <row r="37" spans="1:14" x14ac:dyDescent="0.2">
      <c r="A37">
        <f t="shared" si="1"/>
        <v>36</v>
      </c>
      <c r="B37" s="5" t="s">
        <v>247</v>
      </c>
      <c r="C37" s="6" t="s">
        <v>212</v>
      </c>
      <c r="D37" t="s">
        <v>10</v>
      </c>
      <c r="E37" t="s">
        <v>232</v>
      </c>
      <c r="F37" t="s">
        <v>221</v>
      </c>
      <c r="G37" t="s">
        <v>222</v>
      </c>
      <c r="H37" s="7">
        <v>362.20326797385621</v>
      </c>
      <c r="I37" s="16">
        <v>-23.72</v>
      </c>
      <c r="K37" s="7">
        <v>362.20326797385621</v>
      </c>
      <c r="L37">
        <v>-5.7446999999999999</v>
      </c>
      <c r="N37" s="73">
        <f t="shared" si="0"/>
        <v>17.975299999999997</v>
      </c>
    </row>
    <row r="38" spans="1:14" x14ac:dyDescent="0.2">
      <c r="A38">
        <f t="shared" si="1"/>
        <v>37</v>
      </c>
      <c r="B38" s="5" t="s">
        <v>248</v>
      </c>
      <c r="C38" s="6" t="s">
        <v>212</v>
      </c>
      <c r="D38" t="s">
        <v>10</v>
      </c>
      <c r="E38" t="s">
        <v>232</v>
      </c>
      <c r="F38" t="s">
        <v>221</v>
      </c>
      <c r="G38" t="s">
        <v>222</v>
      </c>
      <c r="H38" s="7">
        <v>362.20326797385621</v>
      </c>
      <c r="I38" s="16">
        <v>-24.03</v>
      </c>
      <c r="K38" s="7">
        <v>362.20326797385621</v>
      </c>
      <c r="L38">
        <v>-5.7446999999999999</v>
      </c>
      <c r="N38" s="73">
        <f t="shared" si="0"/>
        <v>18.285299999999999</v>
      </c>
    </row>
    <row r="39" spans="1:14" x14ac:dyDescent="0.2">
      <c r="A39">
        <f t="shared" si="1"/>
        <v>38</v>
      </c>
      <c r="B39" s="5" t="s">
        <v>249</v>
      </c>
      <c r="C39" s="6" t="s">
        <v>212</v>
      </c>
      <c r="D39" t="s">
        <v>250</v>
      </c>
      <c r="E39" t="s">
        <v>232</v>
      </c>
      <c r="F39" t="s">
        <v>221</v>
      </c>
      <c r="G39" t="s">
        <v>222</v>
      </c>
      <c r="H39" s="7">
        <v>362.20326797385621</v>
      </c>
      <c r="I39" s="9">
        <v>-24.036865232808964</v>
      </c>
      <c r="K39" s="7">
        <v>362.20326797385621</v>
      </c>
      <c r="L39">
        <v>-5.7446999999999999</v>
      </c>
      <c r="N39" s="73">
        <f t="shared" si="0"/>
        <v>18.292165232808962</v>
      </c>
    </row>
    <row r="40" spans="1:14" x14ac:dyDescent="0.2">
      <c r="A40">
        <f t="shared" si="1"/>
        <v>39</v>
      </c>
      <c r="B40" s="5" t="s">
        <v>251</v>
      </c>
      <c r="C40" s="6" t="s">
        <v>212</v>
      </c>
      <c r="D40" t="s">
        <v>10</v>
      </c>
      <c r="E40" t="s">
        <v>232</v>
      </c>
      <c r="F40" t="s">
        <v>221</v>
      </c>
      <c r="G40" t="s">
        <v>222</v>
      </c>
      <c r="H40" s="7">
        <v>362.20326797385621</v>
      </c>
      <c r="I40" s="16">
        <v>-23.93</v>
      </c>
      <c r="K40" s="7">
        <v>362.20326797385621</v>
      </c>
      <c r="L40">
        <v>-5.7446999999999999</v>
      </c>
      <c r="N40" s="73">
        <f t="shared" si="0"/>
        <v>18.185299999999998</v>
      </c>
    </row>
    <row r="41" spans="1:14" x14ac:dyDescent="0.2">
      <c r="A41">
        <f t="shared" si="1"/>
        <v>40</v>
      </c>
      <c r="B41" s="5" t="s">
        <v>252</v>
      </c>
      <c r="C41" s="6" t="s">
        <v>212</v>
      </c>
      <c r="D41" t="s">
        <v>10</v>
      </c>
      <c r="E41" t="s">
        <v>232</v>
      </c>
      <c r="F41" t="s">
        <v>221</v>
      </c>
      <c r="G41" t="s">
        <v>222</v>
      </c>
      <c r="H41" s="7">
        <v>362.20326797385621</v>
      </c>
      <c r="I41" s="16">
        <v>-23.77</v>
      </c>
      <c r="K41" s="7">
        <v>362.20326797385621</v>
      </c>
      <c r="L41">
        <v>-5.7446999999999999</v>
      </c>
      <c r="N41" s="73">
        <f t="shared" si="0"/>
        <v>18.025300000000001</v>
      </c>
    </row>
    <row r="42" spans="1:14" x14ac:dyDescent="0.2">
      <c r="A42">
        <f t="shared" si="1"/>
        <v>41</v>
      </c>
      <c r="B42" s="5" t="s">
        <v>253</v>
      </c>
      <c r="C42" s="6" t="s">
        <v>219</v>
      </c>
      <c r="D42" t="s">
        <v>10</v>
      </c>
      <c r="E42" t="s">
        <v>254</v>
      </c>
      <c r="F42" t="s">
        <v>255</v>
      </c>
      <c r="G42" t="s">
        <v>222</v>
      </c>
      <c r="H42" s="7">
        <v>362.20326797385621</v>
      </c>
      <c r="I42" s="16">
        <v>-25.120151770657674</v>
      </c>
      <c r="K42" s="7">
        <v>362.20326797385621</v>
      </c>
      <c r="L42">
        <v>-5.7446999999999999</v>
      </c>
      <c r="N42" s="73">
        <f t="shared" si="0"/>
        <v>19.375451770657676</v>
      </c>
    </row>
    <row r="43" spans="1:14" x14ac:dyDescent="0.2">
      <c r="A43">
        <f t="shared" si="1"/>
        <v>42</v>
      </c>
      <c r="B43" s="5" t="s">
        <v>256</v>
      </c>
      <c r="C43" s="6" t="s">
        <v>219</v>
      </c>
      <c r="D43" t="s">
        <v>10</v>
      </c>
      <c r="E43" t="s">
        <v>254</v>
      </c>
      <c r="F43" t="s">
        <v>255</v>
      </c>
      <c r="G43" t="s">
        <v>222</v>
      </c>
      <c r="H43" s="7">
        <v>362.20326797385621</v>
      </c>
      <c r="I43" s="16">
        <v>-25.6</v>
      </c>
      <c r="K43" s="7">
        <v>362.20326797385621</v>
      </c>
      <c r="L43">
        <v>-5.7446999999999999</v>
      </c>
      <c r="N43" s="73">
        <f t="shared" si="0"/>
        <v>19.8553</v>
      </c>
    </row>
    <row r="44" spans="1:14" x14ac:dyDescent="0.2">
      <c r="A44">
        <f t="shared" si="1"/>
        <v>43</v>
      </c>
      <c r="B44" s="5" t="s">
        <v>257</v>
      </c>
      <c r="C44" s="6" t="s">
        <v>219</v>
      </c>
      <c r="D44" t="s">
        <v>36</v>
      </c>
      <c r="E44" t="s">
        <v>254</v>
      </c>
      <c r="F44" t="s">
        <v>255</v>
      </c>
      <c r="G44" t="s">
        <v>222</v>
      </c>
      <c r="H44" s="7">
        <v>362.20326797385621</v>
      </c>
      <c r="I44" s="16">
        <v>-23.21</v>
      </c>
      <c r="K44" s="7">
        <v>362.20326797385621</v>
      </c>
      <c r="L44">
        <v>-5.7446999999999999</v>
      </c>
      <c r="N44" s="73">
        <f t="shared" si="0"/>
        <v>17.465299999999999</v>
      </c>
    </row>
    <row r="45" spans="1:14" x14ac:dyDescent="0.2">
      <c r="A45">
        <f t="shared" si="1"/>
        <v>44</v>
      </c>
      <c r="B45" s="5" t="s">
        <v>258</v>
      </c>
      <c r="C45" s="6" t="s">
        <v>219</v>
      </c>
      <c r="D45" t="s">
        <v>36</v>
      </c>
      <c r="E45" t="s">
        <v>254</v>
      </c>
      <c r="F45" t="s">
        <v>255</v>
      </c>
      <c r="G45" t="s">
        <v>222</v>
      </c>
      <c r="H45" s="7">
        <v>362.20326797385621</v>
      </c>
      <c r="I45" s="16">
        <v>-24.14</v>
      </c>
      <c r="K45" s="7">
        <v>362.20326797385621</v>
      </c>
      <c r="L45">
        <v>-5.7446999999999999</v>
      </c>
      <c r="N45" s="73">
        <f t="shared" si="0"/>
        <v>18.395299999999999</v>
      </c>
    </row>
    <row r="46" spans="1:14" x14ac:dyDescent="0.2">
      <c r="A46">
        <f t="shared" si="1"/>
        <v>45</v>
      </c>
      <c r="B46" s="5" t="s">
        <v>259</v>
      </c>
      <c r="C46" s="6" t="s">
        <v>219</v>
      </c>
      <c r="D46" t="s">
        <v>10</v>
      </c>
      <c r="E46" t="s">
        <v>254</v>
      </c>
      <c r="F46" t="s">
        <v>255</v>
      </c>
      <c r="G46" t="s">
        <v>222</v>
      </c>
      <c r="H46" s="7">
        <v>362.20326797385621</v>
      </c>
      <c r="I46" s="16">
        <v>-26.12</v>
      </c>
      <c r="K46" s="7">
        <v>362.20326797385621</v>
      </c>
      <c r="L46">
        <v>-5.7446999999999999</v>
      </c>
      <c r="N46" s="73">
        <f t="shared" si="0"/>
        <v>20.375300000000003</v>
      </c>
    </row>
    <row r="47" spans="1:14" x14ac:dyDescent="0.2">
      <c r="A47">
        <f t="shared" si="1"/>
        <v>46</v>
      </c>
      <c r="B47" s="5" t="s">
        <v>260</v>
      </c>
      <c r="C47" s="6" t="s">
        <v>219</v>
      </c>
      <c r="D47" t="s">
        <v>10</v>
      </c>
      <c r="E47" t="s">
        <v>254</v>
      </c>
      <c r="F47" t="s">
        <v>255</v>
      </c>
      <c r="G47" t="s">
        <v>222</v>
      </c>
      <c r="H47" s="7">
        <v>362.20326797385621</v>
      </c>
      <c r="I47" s="16">
        <v>-24.25</v>
      </c>
      <c r="K47" s="7">
        <v>362.20326797385621</v>
      </c>
      <c r="L47">
        <v>-5.7446999999999999</v>
      </c>
      <c r="N47" s="73">
        <f t="shared" si="0"/>
        <v>18.505299999999998</v>
      </c>
    </row>
    <row r="48" spans="1:14" x14ac:dyDescent="0.2">
      <c r="A48">
        <f t="shared" si="1"/>
        <v>47</v>
      </c>
      <c r="B48" s="5" t="s">
        <v>261</v>
      </c>
      <c r="C48" s="6" t="s">
        <v>219</v>
      </c>
      <c r="D48" t="s">
        <v>10</v>
      </c>
      <c r="E48" t="s">
        <v>254</v>
      </c>
      <c r="F48" t="s">
        <v>255</v>
      </c>
      <c r="G48" t="s">
        <v>222</v>
      </c>
      <c r="H48" s="7">
        <v>362.20326797385621</v>
      </c>
      <c r="I48" s="16">
        <v>-25.98</v>
      </c>
      <c r="K48" s="7">
        <v>362.20326797385621</v>
      </c>
      <c r="L48">
        <v>-5.7446999999999999</v>
      </c>
      <c r="N48" s="73">
        <f t="shared" si="0"/>
        <v>20.235300000000002</v>
      </c>
    </row>
    <row r="49" spans="1:14" x14ac:dyDescent="0.2">
      <c r="A49">
        <f t="shared" si="1"/>
        <v>48</v>
      </c>
      <c r="B49" s="5" t="s">
        <v>262</v>
      </c>
      <c r="C49" s="6" t="s">
        <v>263</v>
      </c>
      <c r="D49" t="s">
        <v>20</v>
      </c>
      <c r="E49" t="s">
        <v>254</v>
      </c>
      <c r="F49" t="s">
        <v>221</v>
      </c>
      <c r="G49" s="18" t="s">
        <v>222</v>
      </c>
      <c r="H49" s="7">
        <v>362.20326797385621</v>
      </c>
      <c r="I49" s="16">
        <v>-29.402267564974181</v>
      </c>
      <c r="J49" s="17"/>
      <c r="K49" s="7">
        <v>362.20326797385621</v>
      </c>
      <c r="L49">
        <v>-5.7446999999999999</v>
      </c>
      <c r="N49" s="73">
        <f t="shared" si="0"/>
        <v>23.65756756497418</v>
      </c>
    </row>
    <row r="50" spans="1:14" ht="17" x14ac:dyDescent="0.2">
      <c r="A50">
        <f t="shared" si="1"/>
        <v>49</v>
      </c>
      <c r="B50" s="5" t="s">
        <v>264</v>
      </c>
      <c r="C50" s="6" t="s">
        <v>219</v>
      </c>
      <c r="D50" s="17" t="s">
        <v>20</v>
      </c>
      <c r="E50" s="19" t="s">
        <v>265</v>
      </c>
      <c r="F50" t="s">
        <v>221</v>
      </c>
      <c r="G50" t="s">
        <v>222</v>
      </c>
      <c r="H50" s="7">
        <v>364.81111111111107</v>
      </c>
      <c r="I50" s="16">
        <v>-26.360844838272669</v>
      </c>
      <c r="K50" s="7">
        <v>364.81111111111107</v>
      </c>
      <c r="L50">
        <v>-7.3525999999999998</v>
      </c>
      <c r="N50" s="73">
        <f t="shared" si="0"/>
        <v>19.00824483827267</v>
      </c>
    </row>
    <row r="51" spans="1:14" x14ac:dyDescent="0.2">
      <c r="A51">
        <f t="shared" si="1"/>
        <v>50</v>
      </c>
      <c r="B51" s="5" t="s">
        <v>266</v>
      </c>
      <c r="C51" s="6" t="s">
        <v>212</v>
      </c>
      <c r="D51" t="s">
        <v>10</v>
      </c>
      <c r="E51" t="s">
        <v>267</v>
      </c>
      <c r="F51" t="s">
        <v>268</v>
      </c>
      <c r="G51" t="s">
        <v>222</v>
      </c>
      <c r="H51" s="7">
        <v>364.81111111111107</v>
      </c>
      <c r="I51" s="16">
        <v>-25.523442206799814</v>
      </c>
      <c r="K51" s="7">
        <v>364.81111111111107</v>
      </c>
      <c r="L51">
        <v>-7.3525999999999998</v>
      </c>
      <c r="N51" s="73">
        <f t="shared" si="0"/>
        <v>18.170842206799815</v>
      </c>
    </row>
    <row r="52" spans="1:14" x14ac:dyDescent="0.2">
      <c r="A52">
        <f t="shared" si="1"/>
        <v>51</v>
      </c>
      <c r="B52" s="5" t="s">
        <v>269</v>
      </c>
      <c r="C52" s="6" t="s">
        <v>212</v>
      </c>
      <c r="D52" t="s">
        <v>20</v>
      </c>
      <c r="E52" t="s">
        <v>267</v>
      </c>
      <c r="F52" t="s">
        <v>268</v>
      </c>
      <c r="G52" s="18" t="s">
        <v>222</v>
      </c>
      <c r="H52" s="7">
        <v>364.81111111111107</v>
      </c>
      <c r="I52" s="16">
        <v>-29.176193331384184</v>
      </c>
      <c r="J52" s="17"/>
      <c r="K52" s="7">
        <v>364.81111111111107</v>
      </c>
      <c r="L52">
        <v>-7.3525999999999998</v>
      </c>
      <c r="N52" s="73">
        <f t="shared" si="0"/>
        <v>21.823593331384185</v>
      </c>
    </row>
    <row r="53" spans="1:14" x14ac:dyDescent="0.2">
      <c r="A53">
        <f t="shared" si="1"/>
        <v>52</v>
      </c>
      <c r="B53" s="5" t="s">
        <v>270</v>
      </c>
      <c r="C53" s="6" t="s">
        <v>271</v>
      </c>
      <c r="D53" t="s">
        <v>20</v>
      </c>
      <c r="E53" t="s">
        <v>267</v>
      </c>
      <c r="F53" t="s">
        <v>268</v>
      </c>
      <c r="G53" s="18" t="s">
        <v>222</v>
      </c>
      <c r="H53" s="7">
        <v>364.81111111111107</v>
      </c>
      <c r="I53" s="16">
        <v>-25.620501757389889</v>
      </c>
      <c r="J53" s="17"/>
      <c r="K53" s="7">
        <v>364.81111111111107</v>
      </c>
      <c r="L53">
        <v>-7.3525999999999998</v>
      </c>
      <c r="N53" s="73">
        <f t="shared" si="0"/>
        <v>18.26790175738989</v>
      </c>
    </row>
    <row r="54" spans="1:14" x14ac:dyDescent="0.2">
      <c r="A54">
        <f t="shared" si="1"/>
        <v>53</v>
      </c>
      <c r="B54" s="5" t="s">
        <v>272</v>
      </c>
      <c r="C54" s="6" t="s">
        <v>219</v>
      </c>
      <c r="D54" t="s">
        <v>10</v>
      </c>
      <c r="E54" t="s">
        <v>273</v>
      </c>
      <c r="F54" t="s">
        <v>268</v>
      </c>
      <c r="G54" t="s">
        <v>222</v>
      </c>
      <c r="H54" s="7">
        <v>364.81111111111107</v>
      </c>
      <c r="I54" s="16">
        <v>-25.83</v>
      </c>
      <c r="K54" s="7">
        <v>364.81111111111107</v>
      </c>
      <c r="L54">
        <v>-7.3525999999999998</v>
      </c>
      <c r="N54" s="73">
        <f t="shared" si="0"/>
        <v>18.477399999999999</v>
      </c>
    </row>
    <row r="55" spans="1:14" x14ac:dyDescent="0.2">
      <c r="A55">
        <f t="shared" si="1"/>
        <v>54</v>
      </c>
      <c r="B55" s="5" t="s">
        <v>274</v>
      </c>
      <c r="C55" s="6" t="s">
        <v>219</v>
      </c>
      <c r="D55" t="s">
        <v>10</v>
      </c>
      <c r="E55" t="s">
        <v>273</v>
      </c>
      <c r="F55" t="s">
        <v>268</v>
      </c>
      <c r="G55" t="s">
        <v>222</v>
      </c>
      <c r="H55" s="7">
        <v>364.81111111111107</v>
      </c>
      <c r="I55" s="16">
        <v>-25.21</v>
      </c>
      <c r="K55" s="7">
        <v>364.81111111111107</v>
      </c>
      <c r="L55">
        <v>-7.3525999999999998</v>
      </c>
      <c r="N55" s="73">
        <f t="shared" si="0"/>
        <v>17.857400000000002</v>
      </c>
    </row>
    <row r="56" spans="1:14" x14ac:dyDescent="0.2">
      <c r="A56">
        <f t="shared" si="1"/>
        <v>55</v>
      </c>
      <c r="B56" s="5" t="s">
        <v>275</v>
      </c>
      <c r="C56" s="6" t="s">
        <v>219</v>
      </c>
      <c r="D56" t="s">
        <v>36</v>
      </c>
      <c r="E56" t="s">
        <v>273</v>
      </c>
      <c r="F56" t="s">
        <v>268</v>
      </c>
      <c r="G56" t="s">
        <v>222</v>
      </c>
      <c r="H56" s="7">
        <v>364.81111111111107</v>
      </c>
      <c r="I56" s="16">
        <v>-25.16</v>
      </c>
      <c r="K56" s="7">
        <v>364.81111111111107</v>
      </c>
      <c r="L56">
        <v>-7.3525999999999998</v>
      </c>
      <c r="N56" s="73">
        <f t="shared" si="0"/>
        <v>17.807400000000001</v>
      </c>
    </row>
    <row r="57" spans="1:14" x14ac:dyDescent="0.2">
      <c r="A57">
        <f t="shared" si="1"/>
        <v>56</v>
      </c>
      <c r="B57" s="5" t="s">
        <v>276</v>
      </c>
      <c r="C57" s="6" t="s">
        <v>219</v>
      </c>
      <c r="D57" t="s">
        <v>36</v>
      </c>
      <c r="E57" t="s">
        <v>273</v>
      </c>
      <c r="F57" t="s">
        <v>268</v>
      </c>
      <c r="G57" t="s">
        <v>222</v>
      </c>
      <c r="H57" s="7">
        <v>364.81111111111107</v>
      </c>
      <c r="I57" s="16">
        <v>-25.40050590219224</v>
      </c>
      <c r="K57" s="7">
        <v>364.81111111111107</v>
      </c>
      <c r="L57">
        <v>-7.3525999999999998</v>
      </c>
      <c r="N57" s="73">
        <f t="shared" si="0"/>
        <v>18.047905902192241</v>
      </c>
    </row>
    <row r="58" spans="1:14" x14ac:dyDescent="0.2">
      <c r="A58">
        <f t="shared" si="1"/>
        <v>57</v>
      </c>
      <c r="B58" s="5" t="s">
        <v>277</v>
      </c>
      <c r="C58" s="6" t="s">
        <v>219</v>
      </c>
      <c r="D58" t="s">
        <v>20</v>
      </c>
      <c r="E58" t="s">
        <v>278</v>
      </c>
      <c r="F58" t="s">
        <v>268</v>
      </c>
      <c r="G58" s="18" t="s">
        <v>222</v>
      </c>
      <c r="H58" s="7">
        <v>364.81111111111107</v>
      </c>
      <c r="I58" s="16">
        <v>-25.78</v>
      </c>
      <c r="K58" s="7">
        <v>364.81111111111107</v>
      </c>
      <c r="L58">
        <v>-7.3525999999999998</v>
      </c>
      <c r="N58" s="73">
        <f t="shared" si="0"/>
        <v>18.427400000000002</v>
      </c>
    </row>
    <row r="59" spans="1:14" x14ac:dyDescent="0.2">
      <c r="A59">
        <f t="shared" si="1"/>
        <v>58</v>
      </c>
      <c r="B59" s="5" t="s">
        <v>279</v>
      </c>
      <c r="C59" s="6" t="s">
        <v>219</v>
      </c>
      <c r="D59" t="s">
        <v>20</v>
      </c>
      <c r="E59" t="s">
        <v>278</v>
      </c>
      <c r="F59" t="s">
        <v>268</v>
      </c>
      <c r="G59" s="18" t="s">
        <v>222</v>
      </c>
      <c r="H59" s="7">
        <v>364.81111111111107</v>
      </c>
      <c r="I59" s="16">
        <v>-25.915555879391036</v>
      </c>
      <c r="K59" s="7">
        <v>364.81111111111107</v>
      </c>
      <c r="L59">
        <v>-7.3525999999999998</v>
      </c>
      <c r="N59" s="73">
        <f t="shared" si="0"/>
        <v>18.562955879391037</v>
      </c>
    </row>
    <row r="60" spans="1:14" x14ac:dyDescent="0.2">
      <c r="A60">
        <f t="shared" si="1"/>
        <v>59</v>
      </c>
      <c r="B60" s="5" t="s">
        <v>280</v>
      </c>
      <c r="C60" s="6" t="s">
        <v>219</v>
      </c>
      <c r="D60" t="s">
        <v>20</v>
      </c>
      <c r="E60" t="s">
        <v>278</v>
      </c>
      <c r="F60" t="s">
        <v>268</v>
      </c>
      <c r="G60" s="18" t="s">
        <v>222</v>
      </c>
      <c r="H60" s="7">
        <v>364.81111111111107</v>
      </c>
      <c r="I60" s="16">
        <v>-26.1</v>
      </c>
      <c r="K60" s="7">
        <v>364.81111111111107</v>
      </c>
      <c r="L60">
        <v>-7.3525999999999998</v>
      </c>
      <c r="N60" s="73">
        <f t="shared" si="0"/>
        <v>18.747400000000003</v>
      </c>
    </row>
    <row r="61" spans="1:14" x14ac:dyDescent="0.2">
      <c r="A61">
        <f t="shared" si="1"/>
        <v>60</v>
      </c>
      <c r="B61" s="5" t="s">
        <v>281</v>
      </c>
      <c r="C61" s="6" t="s">
        <v>212</v>
      </c>
      <c r="D61" t="s">
        <v>20</v>
      </c>
      <c r="E61" t="s">
        <v>278</v>
      </c>
      <c r="F61" t="s">
        <v>268</v>
      </c>
      <c r="G61" s="18" t="s">
        <v>222</v>
      </c>
      <c r="H61" s="7">
        <v>364.81111111111107</v>
      </c>
      <c r="I61" s="20">
        <v>-25.25</v>
      </c>
      <c r="K61" s="7">
        <v>364.81111111111107</v>
      </c>
      <c r="L61">
        <v>-7.3525999999999998</v>
      </c>
      <c r="N61" s="73">
        <f t="shared" si="0"/>
        <v>17.897400000000001</v>
      </c>
    </row>
    <row r="62" spans="1:14" x14ac:dyDescent="0.2">
      <c r="A62">
        <f t="shared" si="1"/>
        <v>61</v>
      </c>
      <c r="B62" s="5" t="s">
        <v>282</v>
      </c>
      <c r="C62" s="6" t="s">
        <v>212</v>
      </c>
      <c r="D62" t="s">
        <v>20</v>
      </c>
      <c r="E62" t="s">
        <v>278</v>
      </c>
      <c r="F62" t="s">
        <v>268</v>
      </c>
      <c r="G62" s="18" t="s">
        <v>222</v>
      </c>
      <c r="H62" s="7">
        <v>364.81111111111107</v>
      </c>
      <c r="I62" s="8">
        <v>-25.556865543754839</v>
      </c>
      <c r="J62" s="17"/>
      <c r="K62" s="7">
        <v>364.81111111111107</v>
      </c>
      <c r="L62">
        <v>-7.3525999999999998</v>
      </c>
      <c r="N62" s="73">
        <f t="shared" si="0"/>
        <v>18.20426554375484</v>
      </c>
    </row>
    <row r="63" spans="1:14" x14ac:dyDescent="0.2">
      <c r="A63">
        <f t="shared" si="1"/>
        <v>62</v>
      </c>
      <c r="B63" s="5" t="s">
        <v>283</v>
      </c>
      <c r="C63" s="6" t="s">
        <v>212</v>
      </c>
      <c r="D63" t="s">
        <v>20</v>
      </c>
      <c r="E63" t="s">
        <v>278</v>
      </c>
      <c r="F63" t="s">
        <v>268</v>
      </c>
      <c r="G63" s="18" t="s">
        <v>222</v>
      </c>
      <c r="H63" s="7">
        <v>364.81111111111107</v>
      </c>
      <c r="I63" s="20">
        <v>-25.58</v>
      </c>
      <c r="J63" s="17"/>
      <c r="K63" s="7">
        <v>364.81111111111107</v>
      </c>
      <c r="L63">
        <v>-7.3525999999999998</v>
      </c>
      <c r="N63" s="73">
        <f t="shared" si="0"/>
        <v>18.227399999999999</v>
      </c>
    </row>
    <row r="64" spans="1:14" x14ac:dyDescent="0.2">
      <c r="A64">
        <f t="shared" si="1"/>
        <v>63</v>
      </c>
      <c r="B64" s="5" t="s">
        <v>284</v>
      </c>
      <c r="C64" s="6" t="s">
        <v>212</v>
      </c>
      <c r="D64" t="s">
        <v>20</v>
      </c>
      <c r="E64" t="s">
        <v>278</v>
      </c>
      <c r="F64" t="s">
        <v>268</v>
      </c>
      <c r="G64" s="18" t="s">
        <v>222</v>
      </c>
      <c r="H64" s="7">
        <v>364.81111111111107</v>
      </c>
      <c r="I64" s="8">
        <v>-25.399809507385726</v>
      </c>
      <c r="J64" s="17"/>
      <c r="K64" s="7">
        <v>364.81111111111107</v>
      </c>
      <c r="L64">
        <v>-7.3525999999999998</v>
      </c>
      <c r="N64" s="73">
        <f t="shared" si="0"/>
        <v>18.047209507385727</v>
      </c>
    </row>
    <row r="65" spans="1:14" x14ac:dyDescent="0.2">
      <c r="A65">
        <f t="shared" si="1"/>
        <v>64</v>
      </c>
      <c r="B65" s="5" t="s">
        <v>285</v>
      </c>
      <c r="C65" s="6" t="s">
        <v>212</v>
      </c>
      <c r="D65" t="s">
        <v>20</v>
      </c>
      <c r="E65" t="s">
        <v>278</v>
      </c>
      <c r="F65" t="s">
        <v>268</v>
      </c>
      <c r="G65" s="18" t="s">
        <v>222</v>
      </c>
      <c r="H65" s="7">
        <v>364.81111111111107</v>
      </c>
      <c r="I65" s="20">
        <v>-25.42</v>
      </c>
      <c r="J65" s="17"/>
      <c r="K65" s="7">
        <v>364.81111111111107</v>
      </c>
      <c r="L65">
        <v>-7.3525999999999998</v>
      </c>
      <c r="N65" s="73">
        <f t="shared" si="0"/>
        <v>18.067400000000003</v>
      </c>
    </row>
    <row r="66" spans="1:14" x14ac:dyDescent="0.2">
      <c r="A66">
        <f t="shared" ref="A66:A94" si="2">A65+1</f>
        <v>65</v>
      </c>
      <c r="B66" s="5" t="s">
        <v>286</v>
      </c>
      <c r="C66" s="6" t="s">
        <v>287</v>
      </c>
      <c r="D66" t="s">
        <v>10</v>
      </c>
      <c r="E66" t="s">
        <v>288</v>
      </c>
      <c r="F66" t="s">
        <v>268</v>
      </c>
      <c r="G66" t="s">
        <v>222</v>
      </c>
      <c r="H66" s="7">
        <v>364.81111111111107</v>
      </c>
      <c r="I66" s="16">
        <v>-26.013000000000002</v>
      </c>
      <c r="J66" s="17"/>
      <c r="K66" s="7">
        <v>364.81111111111107</v>
      </c>
      <c r="L66">
        <v>-7.3525999999999998</v>
      </c>
      <c r="N66" s="73">
        <f t="shared" ref="N66:N129" si="3">L66-I66</f>
        <v>18.660400000000003</v>
      </c>
    </row>
    <row r="67" spans="1:14" x14ac:dyDescent="0.2">
      <c r="A67">
        <f t="shared" si="2"/>
        <v>66</v>
      </c>
      <c r="B67" s="5" t="s">
        <v>289</v>
      </c>
      <c r="C67" s="6" t="s">
        <v>219</v>
      </c>
      <c r="D67" t="s">
        <v>10</v>
      </c>
      <c r="E67" t="s">
        <v>288</v>
      </c>
      <c r="F67" t="s">
        <v>268</v>
      </c>
      <c r="G67" t="s">
        <v>222</v>
      </c>
      <c r="H67" s="7">
        <v>364.81111111111107</v>
      </c>
      <c r="I67" s="16">
        <v>-25.27</v>
      </c>
      <c r="J67" s="17"/>
      <c r="K67" s="7">
        <v>364.81111111111107</v>
      </c>
      <c r="L67">
        <v>-7.3525999999999998</v>
      </c>
      <c r="N67" s="73">
        <f t="shared" si="3"/>
        <v>17.917400000000001</v>
      </c>
    </row>
    <row r="68" spans="1:14" x14ac:dyDescent="0.2">
      <c r="A68">
        <f t="shared" si="2"/>
        <v>67</v>
      </c>
      <c r="B68" s="5" t="s">
        <v>290</v>
      </c>
      <c r="C68" s="6" t="s">
        <v>219</v>
      </c>
      <c r="D68" t="s">
        <v>36</v>
      </c>
      <c r="E68" t="s">
        <v>288</v>
      </c>
      <c r="F68" t="s">
        <v>268</v>
      </c>
      <c r="G68" t="s">
        <v>222</v>
      </c>
      <c r="H68" s="7">
        <v>364.81111111111107</v>
      </c>
      <c r="I68" s="16">
        <v>-25.39</v>
      </c>
      <c r="J68" s="17"/>
      <c r="K68" s="7">
        <v>364.81111111111107</v>
      </c>
      <c r="L68">
        <v>-7.3525999999999998</v>
      </c>
      <c r="N68" s="73">
        <f t="shared" si="3"/>
        <v>18.037400000000002</v>
      </c>
    </row>
    <row r="69" spans="1:14" x14ac:dyDescent="0.2">
      <c r="A69">
        <f t="shared" si="2"/>
        <v>68</v>
      </c>
      <c r="B69" s="5" t="s">
        <v>291</v>
      </c>
      <c r="C69" s="6" t="s">
        <v>219</v>
      </c>
      <c r="D69" t="s">
        <v>10</v>
      </c>
      <c r="E69" t="s">
        <v>288</v>
      </c>
      <c r="F69" t="s">
        <v>268</v>
      </c>
      <c r="G69" t="s">
        <v>222</v>
      </c>
      <c r="H69" s="7">
        <v>364.81111111111107</v>
      </c>
      <c r="I69" s="16">
        <v>-27.010701218499889</v>
      </c>
      <c r="K69" s="7">
        <v>364.81111111111107</v>
      </c>
      <c r="L69">
        <v>-7.3525999999999998</v>
      </c>
      <c r="N69" s="73">
        <f t="shared" si="3"/>
        <v>19.65810121849989</v>
      </c>
    </row>
    <row r="70" spans="1:14" x14ac:dyDescent="0.2">
      <c r="A70">
        <f t="shared" si="2"/>
        <v>69</v>
      </c>
      <c r="B70" s="5" t="s">
        <v>292</v>
      </c>
      <c r="C70" s="6" t="s">
        <v>219</v>
      </c>
      <c r="D70" t="s">
        <v>10</v>
      </c>
      <c r="E70" t="s">
        <v>288</v>
      </c>
      <c r="F70" t="s">
        <v>268</v>
      </c>
      <c r="G70" t="s">
        <v>222</v>
      </c>
      <c r="H70" s="7">
        <v>364.81111111111107</v>
      </c>
      <c r="I70" s="16">
        <v>-25.783258809999893</v>
      </c>
      <c r="K70" s="7">
        <v>364.81111111111107</v>
      </c>
      <c r="L70">
        <v>-7.3525999999999998</v>
      </c>
      <c r="N70" s="73">
        <f t="shared" si="3"/>
        <v>18.430658809999894</v>
      </c>
    </row>
    <row r="71" spans="1:14" x14ac:dyDescent="0.2">
      <c r="A71">
        <f t="shared" si="2"/>
        <v>70</v>
      </c>
      <c r="B71" s="5" t="s">
        <v>293</v>
      </c>
      <c r="C71" s="6" t="s">
        <v>271</v>
      </c>
      <c r="D71" t="s">
        <v>10</v>
      </c>
      <c r="E71" t="s">
        <v>288</v>
      </c>
      <c r="F71" t="s">
        <v>268</v>
      </c>
      <c r="G71" t="s">
        <v>222</v>
      </c>
      <c r="H71" s="7">
        <v>364.81111111111107</v>
      </c>
      <c r="I71" s="16">
        <v>-25.028000000000002</v>
      </c>
      <c r="K71" s="7">
        <v>364.81111111111107</v>
      </c>
      <c r="L71">
        <v>-7.3525999999999998</v>
      </c>
      <c r="N71" s="73">
        <f t="shared" si="3"/>
        <v>17.675400000000003</v>
      </c>
    </row>
    <row r="72" spans="1:14" ht="15" customHeight="1" x14ac:dyDescent="0.2">
      <c r="A72">
        <f t="shared" si="2"/>
        <v>71</v>
      </c>
      <c r="B72" s="5" t="s">
        <v>294</v>
      </c>
      <c r="C72" s="6" t="s">
        <v>271</v>
      </c>
      <c r="D72" t="s">
        <v>10</v>
      </c>
      <c r="E72" t="s">
        <v>288</v>
      </c>
      <c r="F72" t="s">
        <v>268</v>
      </c>
      <c r="G72" t="s">
        <v>222</v>
      </c>
      <c r="H72" s="7">
        <v>364.81111111111107</v>
      </c>
      <c r="I72" s="16">
        <v>-25.4</v>
      </c>
      <c r="K72" s="7">
        <v>364.81111111111107</v>
      </c>
      <c r="L72">
        <v>-7.3525999999999998</v>
      </c>
      <c r="N72" s="73">
        <f t="shared" si="3"/>
        <v>18.0474</v>
      </c>
    </row>
    <row r="73" spans="1:14" x14ac:dyDescent="0.2">
      <c r="A73">
        <f t="shared" si="2"/>
        <v>72</v>
      </c>
      <c r="B73" s="5" t="s">
        <v>295</v>
      </c>
      <c r="C73" s="6" t="s">
        <v>212</v>
      </c>
      <c r="D73" t="s">
        <v>10</v>
      </c>
      <c r="E73" t="s">
        <v>288</v>
      </c>
      <c r="F73" t="s">
        <v>268</v>
      </c>
      <c r="G73" t="s">
        <v>222</v>
      </c>
      <c r="H73" s="7">
        <v>364.81111111111107</v>
      </c>
      <c r="I73" s="16">
        <v>-24.978920741989882</v>
      </c>
      <c r="K73" s="7">
        <v>364.81111111111107</v>
      </c>
      <c r="L73">
        <v>-7.3525999999999998</v>
      </c>
      <c r="N73" s="73">
        <f t="shared" si="3"/>
        <v>17.626320741989883</v>
      </c>
    </row>
    <row r="74" spans="1:14" x14ac:dyDescent="0.2">
      <c r="A74">
        <f t="shared" si="2"/>
        <v>73</v>
      </c>
      <c r="B74" s="5" t="s">
        <v>296</v>
      </c>
      <c r="C74" s="6" t="s">
        <v>212</v>
      </c>
      <c r="D74" t="s">
        <v>10</v>
      </c>
      <c r="E74" t="s">
        <v>288</v>
      </c>
      <c r="F74" t="s">
        <v>268</v>
      </c>
      <c r="G74" t="s">
        <v>222</v>
      </c>
      <c r="H74" s="7">
        <v>364.81111111111107</v>
      </c>
      <c r="I74" s="16">
        <v>-24.47</v>
      </c>
      <c r="K74" s="7">
        <v>364.81111111111107</v>
      </c>
      <c r="L74">
        <v>-7.3525999999999998</v>
      </c>
      <c r="N74" s="73">
        <f t="shared" si="3"/>
        <v>17.1174</v>
      </c>
    </row>
    <row r="75" spans="1:14" x14ac:dyDescent="0.2">
      <c r="A75">
        <f t="shared" si="2"/>
        <v>74</v>
      </c>
      <c r="B75" s="5" t="s">
        <v>297</v>
      </c>
      <c r="C75" s="6" t="s">
        <v>212</v>
      </c>
      <c r="D75" t="s">
        <v>36</v>
      </c>
      <c r="E75" t="s">
        <v>288</v>
      </c>
      <c r="F75" t="s">
        <v>268</v>
      </c>
      <c r="G75" t="s">
        <v>222</v>
      </c>
      <c r="H75" s="7">
        <v>364.81111111111107</v>
      </c>
      <c r="I75" s="16">
        <v>-25.55</v>
      </c>
      <c r="K75" s="7">
        <v>364.81111111111107</v>
      </c>
      <c r="L75">
        <v>-7.3525999999999998</v>
      </c>
      <c r="N75" s="73">
        <f t="shared" si="3"/>
        <v>18.197400000000002</v>
      </c>
    </row>
    <row r="76" spans="1:14" x14ac:dyDescent="0.2">
      <c r="A76">
        <f t="shared" si="2"/>
        <v>75</v>
      </c>
      <c r="B76" s="5" t="s">
        <v>298</v>
      </c>
      <c r="C76" s="6" t="s">
        <v>212</v>
      </c>
      <c r="D76" t="s">
        <v>36</v>
      </c>
      <c r="E76" t="s">
        <v>288</v>
      </c>
      <c r="F76" t="s">
        <v>268</v>
      </c>
      <c r="G76" t="s">
        <v>222</v>
      </c>
      <c r="H76" s="7">
        <v>364.81111111111107</v>
      </c>
      <c r="I76" s="16">
        <v>-25.511172006745365</v>
      </c>
      <c r="K76" s="7">
        <v>364.81111111111107</v>
      </c>
      <c r="L76">
        <v>-7.3525999999999998</v>
      </c>
      <c r="N76" s="73">
        <f t="shared" si="3"/>
        <v>18.158572006745366</v>
      </c>
    </row>
    <row r="77" spans="1:14" x14ac:dyDescent="0.2">
      <c r="A77">
        <f t="shared" si="2"/>
        <v>76</v>
      </c>
      <c r="B77" s="5" t="s">
        <v>299</v>
      </c>
      <c r="C77" s="6" t="s">
        <v>212</v>
      </c>
      <c r="D77" t="s">
        <v>10</v>
      </c>
      <c r="E77" t="s">
        <v>288</v>
      </c>
      <c r="F77" t="s">
        <v>268</v>
      </c>
      <c r="G77" t="s">
        <v>222</v>
      </c>
      <c r="H77" s="7">
        <v>364.81111111111107</v>
      </c>
      <c r="I77" s="16">
        <v>-25.284569983136592</v>
      </c>
      <c r="K77" s="7">
        <v>364.81111111111107</v>
      </c>
      <c r="L77">
        <v>-7.3525999999999998</v>
      </c>
      <c r="N77" s="73">
        <f t="shared" si="3"/>
        <v>17.931969983136593</v>
      </c>
    </row>
    <row r="78" spans="1:14" x14ac:dyDescent="0.2">
      <c r="A78">
        <f t="shared" si="2"/>
        <v>77</v>
      </c>
      <c r="B78" s="5" t="s">
        <v>300</v>
      </c>
      <c r="C78" s="6" t="s">
        <v>212</v>
      </c>
      <c r="D78" t="s">
        <v>10</v>
      </c>
      <c r="E78" t="s">
        <v>288</v>
      </c>
      <c r="F78" t="s">
        <v>268</v>
      </c>
      <c r="G78" t="s">
        <v>222</v>
      </c>
      <c r="H78" s="7">
        <v>364.81111111111107</v>
      </c>
      <c r="I78" s="16">
        <v>-24.54</v>
      </c>
      <c r="K78" s="7">
        <v>364.81111111111107</v>
      </c>
      <c r="L78">
        <v>-7.3525999999999998</v>
      </c>
      <c r="N78" s="73">
        <f t="shared" si="3"/>
        <v>17.1874</v>
      </c>
    </row>
    <row r="79" spans="1:14" x14ac:dyDescent="0.2">
      <c r="A79">
        <f t="shared" si="2"/>
        <v>78</v>
      </c>
      <c r="B79" s="5" t="s">
        <v>301</v>
      </c>
      <c r="C79" s="6" t="s">
        <v>212</v>
      </c>
      <c r="D79" t="s">
        <v>36</v>
      </c>
      <c r="E79" t="s">
        <v>288</v>
      </c>
      <c r="F79" t="s">
        <v>268</v>
      </c>
      <c r="G79" t="s">
        <v>222</v>
      </c>
      <c r="H79" s="7">
        <v>364.81111111111107</v>
      </c>
      <c r="I79" s="16">
        <v>-24.6</v>
      </c>
      <c r="K79" s="7">
        <v>364.81111111111107</v>
      </c>
      <c r="L79">
        <v>-7.3525999999999998</v>
      </c>
      <c r="N79" s="73">
        <f t="shared" si="3"/>
        <v>17.247400000000003</v>
      </c>
    </row>
    <row r="80" spans="1:14" x14ac:dyDescent="0.2">
      <c r="A80">
        <f t="shared" si="2"/>
        <v>79</v>
      </c>
      <c r="B80" s="5" t="s">
        <v>302</v>
      </c>
      <c r="C80" s="6" t="s">
        <v>212</v>
      </c>
      <c r="D80" t="s">
        <v>36</v>
      </c>
      <c r="E80" t="s">
        <v>288</v>
      </c>
      <c r="F80" t="s">
        <v>268</v>
      </c>
      <c r="G80" t="s">
        <v>222</v>
      </c>
      <c r="H80" s="7">
        <v>364.81111111111107</v>
      </c>
      <c r="I80" s="16">
        <v>-25.446880269814507</v>
      </c>
      <c r="K80" s="7">
        <v>364.81111111111107</v>
      </c>
      <c r="L80">
        <v>-7.3525999999999998</v>
      </c>
      <c r="N80" s="73">
        <f t="shared" si="3"/>
        <v>18.094280269814508</v>
      </c>
    </row>
    <row r="81" spans="1:14" x14ac:dyDescent="0.2">
      <c r="A81">
        <f t="shared" si="2"/>
        <v>80</v>
      </c>
      <c r="B81" s="5" t="s">
        <v>303</v>
      </c>
      <c r="C81" s="6" t="s">
        <v>212</v>
      </c>
      <c r="D81" t="s">
        <v>10</v>
      </c>
      <c r="E81" t="s">
        <v>288</v>
      </c>
      <c r="F81" t="s">
        <v>268</v>
      </c>
      <c r="G81" t="s">
        <v>222</v>
      </c>
      <c r="H81" s="7">
        <v>364.81111111111107</v>
      </c>
      <c r="I81" s="16">
        <v>-25.284640181799887</v>
      </c>
      <c r="K81" s="7">
        <v>364.81111111111107</v>
      </c>
      <c r="L81">
        <v>-7.3525999999999998</v>
      </c>
      <c r="N81" s="73">
        <f t="shared" si="3"/>
        <v>17.932040181799888</v>
      </c>
    </row>
    <row r="82" spans="1:14" x14ac:dyDescent="0.2">
      <c r="A82">
        <f t="shared" si="2"/>
        <v>81</v>
      </c>
      <c r="B82" s="5" t="s">
        <v>304</v>
      </c>
      <c r="C82" s="6" t="s">
        <v>212</v>
      </c>
      <c r="D82" t="s">
        <v>10</v>
      </c>
      <c r="E82" t="s">
        <v>288</v>
      </c>
      <c r="F82" t="s">
        <v>268</v>
      </c>
      <c r="G82" t="s">
        <v>222</v>
      </c>
      <c r="H82" s="7">
        <v>364.81111111111107</v>
      </c>
      <c r="I82" s="16">
        <v>-24.92</v>
      </c>
      <c r="K82" s="7">
        <v>364.81111111111107</v>
      </c>
      <c r="L82">
        <v>-7.3525999999999998</v>
      </c>
      <c r="N82" s="73">
        <f t="shared" si="3"/>
        <v>17.567400000000003</v>
      </c>
    </row>
    <row r="83" spans="1:14" x14ac:dyDescent="0.2">
      <c r="A83">
        <f t="shared" si="2"/>
        <v>82</v>
      </c>
      <c r="B83" s="5" t="s">
        <v>305</v>
      </c>
      <c r="C83" s="6" t="s">
        <v>212</v>
      </c>
      <c r="D83" t="s">
        <v>10</v>
      </c>
      <c r="E83" t="s">
        <v>288</v>
      </c>
      <c r="F83" t="s">
        <v>268</v>
      </c>
      <c r="G83" t="s">
        <v>222</v>
      </c>
      <c r="H83" s="7">
        <v>364.81111111111107</v>
      </c>
      <c r="I83" s="16">
        <v>-25.19</v>
      </c>
      <c r="K83" s="7">
        <v>364.81111111111107</v>
      </c>
      <c r="L83">
        <v>-7.3525999999999998</v>
      </c>
      <c r="N83" s="73">
        <f t="shared" si="3"/>
        <v>17.837400000000002</v>
      </c>
    </row>
    <row r="84" spans="1:14" x14ac:dyDescent="0.2">
      <c r="A84">
        <f t="shared" si="2"/>
        <v>83</v>
      </c>
      <c r="B84" s="5" t="s">
        <v>306</v>
      </c>
      <c r="C84" s="6" t="s">
        <v>212</v>
      </c>
      <c r="D84" t="s">
        <v>20</v>
      </c>
      <c r="E84" t="s">
        <v>288</v>
      </c>
      <c r="F84" t="s">
        <v>268</v>
      </c>
      <c r="G84" t="s">
        <v>222</v>
      </c>
      <c r="H84" s="7">
        <v>364.81111111111107</v>
      </c>
      <c r="I84" s="8">
        <v>-24.388664235635474</v>
      </c>
      <c r="J84" s="17"/>
      <c r="K84" s="7">
        <v>364.81111111111107</v>
      </c>
      <c r="L84">
        <v>-7.3525999999999998</v>
      </c>
      <c r="N84" s="73">
        <f t="shared" si="3"/>
        <v>17.036064235635475</v>
      </c>
    </row>
    <row r="85" spans="1:14" x14ac:dyDescent="0.2">
      <c r="A85">
        <f t="shared" si="2"/>
        <v>84</v>
      </c>
      <c r="B85" s="5" t="s">
        <v>307</v>
      </c>
      <c r="C85" s="6" t="s">
        <v>287</v>
      </c>
      <c r="D85" t="s">
        <v>20</v>
      </c>
      <c r="E85" t="s">
        <v>308</v>
      </c>
      <c r="F85" t="s">
        <v>221</v>
      </c>
      <c r="G85" t="s">
        <v>13</v>
      </c>
      <c r="H85" s="7">
        <v>372.68611111111107</v>
      </c>
      <c r="I85" s="16">
        <v>-25.333517165276703</v>
      </c>
      <c r="K85" s="7">
        <v>372.68611111111107</v>
      </c>
      <c r="L85">
        <v>-7.6654999999999998</v>
      </c>
      <c r="N85" s="73">
        <f t="shared" si="3"/>
        <v>17.668017165276702</v>
      </c>
    </row>
    <row r="86" spans="1:14" x14ac:dyDescent="0.2">
      <c r="A86">
        <f t="shared" si="2"/>
        <v>85</v>
      </c>
      <c r="B86" s="5" t="s">
        <v>309</v>
      </c>
      <c r="C86" s="6" t="s">
        <v>287</v>
      </c>
      <c r="D86" t="s">
        <v>36</v>
      </c>
      <c r="E86" t="s">
        <v>308</v>
      </c>
      <c r="F86" t="s">
        <v>221</v>
      </c>
      <c r="G86" t="s">
        <v>13</v>
      </c>
      <c r="H86" s="7">
        <v>372.68611111111107</v>
      </c>
      <c r="I86" s="16">
        <v>-25.712705370098206</v>
      </c>
      <c r="K86" s="7">
        <v>372.68611111111107</v>
      </c>
      <c r="L86">
        <v>-7.6654999999999998</v>
      </c>
      <c r="N86" s="73">
        <f t="shared" si="3"/>
        <v>18.047205370098204</v>
      </c>
    </row>
    <row r="87" spans="1:14" x14ac:dyDescent="0.2">
      <c r="A87">
        <f t="shared" si="2"/>
        <v>86</v>
      </c>
      <c r="B87" s="5" t="s">
        <v>310</v>
      </c>
      <c r="C87" s="6" t="s">
        <v>311</v>
      </c>
      <c r="D87" t="s">
        <v>20</v>
      </c>
      <c r="E87" t="s">
        <v>308</v>
      </c>
      <c r="F87" t="s">
        <v>312</v>
      </c>
      <c r="G87" t="s">
        <v>13</v>
      </c>
      <c r="H87" s="7">
        <v>372.68611111111107</v>
      </c>
      <c r="I87" s="16">
        <v>-27.901491485585552</v>
      </c>
      <c r="K87" s="7">
        <v>372.68611111111107</v>
      </c>
      <c r="L87">
        <v>-7.6654999999999998</v>
      </c>
      <c r="N87" s="73">
        <f t="shared" si="3"/>
        <v>20.235991485585551</v>
      </c>
    </row>
    <row r="88" spans="1:14" x14ac:dyDescent="0.2">
      <c r="A88">
        <f t="shared" si="2"/>
        <v>87</v>
      </c>
      <c r="B88" s="5" t="s">
        <v>313</v>
      </c>
      <c r="C88" t="s">
        <v>311</v>
      </c>
      <c r="D88" t="s">
        <v>20</v>
      </c>
      <c r="E88" t="s">
        <v>308</v>
      </c>
      <c r="F88" t="s">
        <v>312</v>
      </c>
      <c r="G88" t="s">
        <v>13</v>
      </c>
      <c r="H88" s="7">
        <v>372.68611111111107</v>
      </c>
      <c r="I88" s="16">
        <v>-25.290352105798888</v>
      </c>
      <c r="K88" s="7">
        <v>372.68611111111107</v>
      </c>
      <c r="L88">
        <v>-7.6654999999999998</v>
      </c>
      <c r="N88" s="73">
        <f t="shared" si="3"/>
        <v>17.624852105798887</v>
      </c>
    </row>
    <row r="89" spans="1:14" x14ac:dyDescent="0.2">
      <c r="A89">
        <f t="shared" si="2"/>
        <v>88</v>
      </c>
      <c r="B89" s="5" t="s">
        <v>314</v>
      </c>
      <c r="C89" s="6" t="s">
        <v>315</v>
      </c>
      <c r="D89" t="s">
        <v>20</v>
      </c>
      <c r="E89" t="s">
        <v>316</v>
      </c>
      <c r="F89" t="s">
        <v>317</v>
      </c>
      <c r="G89" t="s">
        <v>222</v>
      </c>
      <c r="H89" s="7">
        <v>372.68611111111107</v>
      </c>
      <c r="I89" s="16">
        <v>-28.725506899037896</v>
      </c>
      <c r="K89" s="7">
        <v>372.68611111111107</v>
      </c>
      <c r="L89">
        <v>-7.6654999999999998</v>
      </c>
      <c r="N89" s="73">
        <f t="shared" si="3"/>
        <v>21.060006899037894</v>
      </c>
    </row>
    <row r="90" spans="1:14" x14ac:dyDescent="0.2">
      <c r="A90">
        <f t="shared" si="2"/>
        <v>89</v>
      </c>
      <c r="B90" s="5" t="s">
        <v>318</v>
      </c>
      <c r="C90" s="6" t="s">
        <v>219</v>
      </c>
      <c r="D90" t="s">
        <v>10</v>
      </c>
      <c r="E90" t="s">
        <v>319</v>
      </c>
      <c r="F90" t="s">
        <v>221</v>
      </c>
      <c r="G90" t="s">
        <v>222</v>
      </c>
      <c r="H90" s="7">
        <v>372.68611111111107</v>
      </c>
      <c r="I90" s="16">
        <v>-23.166169969245743</v>
      </c>
      <c r="K90" s="7">
        <v>372.68611111111107</v>
      </c>
      <c r="L90">
        <v>-7.6654999999999998</v>
      </c>
      <c r="N90" s="73">
        <f t="shared" si="3"/>
        <v>15.500669969245743</v>
      </c>
    </row>
    <row r="91" spans="1:14" x14ac:dyDescent="0.2">
      <c r="A91">
        <f t="shared" si="2"/>
        <v>90</v>
      </c>
      <c r="B91" s="5" t="s">
        <v>320</v>
      </c>
      <c r="C91" s="6" t="s">
        <v>219</v>
      </c>
      <c r="D91" t="s">
        <v>321</v>
      </c>
      <c r="E91" t="s">
        <v>322</v>
      </c>
      <c r="F91" t="s">
        <v>221</v>
      </c>
      <c r="G91" t="s">
        <v>222</v>
      </c>
      <c r="H91" s="7">
        <v>372.68611111111107</v>
      </c>
      <c r="I91" s="16">
        <v>-26.431025696953952</v>
      </c>
      <c r="K91" s="7">
        <v>372.68611111111107</v>
      </c>
      <c r="L91">
        <v>-7.6654999999999998</v>
      </c>
      <c r="N91" s="73">
        <f t="shared" si="3"/>
        <v>18.765525696953951</v>
      </c>
    </row>
    <row r="92" spans="1:14" x14ac:dyDescent="0.2">
      <c r="A92">
        <f t="shared" si="2"/>
        <v>91</v>
      </c>
      <c r="B92" s="5" t="s">
        <v>323</v>
      </c>
      <c r="C92" s="6" t="s">
        <v>219</v>
      </c>
      <c r="D92" t="s">
        <v>10</v>
      </c>
      <c r="E92" t="s">
        <v>324</v>
      </c>
      <c r="F92" t="s">
        <v>221</v>
      </c>
      <c r="G92" t="s">
        <v>222</v>
      </c>
      <c r="H92" s="7">
        <v>372.68611111111107</v>
      </c>
      <c r="I92" s="16">
        <v>-26.404745518744789</v>
      </c>
      <c r="K92" s="7">
        <v>372.68611111111107</v>
      </c>
      <c r="L92">
        <v>-7.6654999999999998</v>
      </c>
      <c r="N92" s="73">
        <f t="shared" si="3"/>
        <v>18.739245518744788</v>
      </c>
    </row>
    <row r="93" spans="1:14" x14ac:dyDescent="0.2">
      <c r="A93">
        <f t="shared" si="2"/>
        <v>92</v>
      </c>
      <c r="B93" s="5" t="s">
        <v>325</v>
      </c>
      <c r="C93" s="6" t="s">
        <v>315</v>
      </c>
      <c r="D93" t="s">
        <v>36</v>
      </c>
      <c r="E93" t="s">
        <v>326</v>
      </c>
      <c r="F93" t="s">
        <v>221</v>
      </c>
      <c r="G93" t="s">
        <v>222</v>
      </c>
      <c r="H93" s="7">
        <v>372.68611111111107</v>
      </c>
      <c r="I93" s="16">
        <v>-28.502688208744985</v>
      </c>
      <c r="K93" s="7">
        <v>372.68611111111107</v>
      </c>
      <c r="L93">
        <v>-7.6654999999999998</v>
      </c>
      <c r="N93" s="73">
        <f t="shared" si="3"/>
        <v>20.837188208744983</v>
      </c>
    </row>
    <row r="94" spans="1:14" x14ac:dyDescent="0.2">
      <c r="A94">
        <f t="shared" si="2"/>
        <v>93</v>
      </c>
      <c r="B94" s="5" t="s">
        <v>327</v>
      </c>
      <c r="C94" s="6" t="s">
        <v>219</v>
      </c>
      <c r="D94" s="94" t="s">
        <v>20</v>
      </c>
      <c r="E94" s="94" t="s">
        <v>328</v>
      </c>
      <c r="F94" t="s">
        <v>221</v>
      </c>
      <c r="G94" t="s">
        <v>13</v>
      </c>
      <c r="H94" s="7">
        <v>376.57499999999999</v>
      </c>
      <c r="I94" s="16">
        <v>-27.491594269257689</v>
      </c>
      <c r="K94" s="7">
        <v>376.57499999999999</v>
      </c>
      <c r="L94">
        <v>-7.7774999999999999</v>
      </c>
      <c r="N94" s="73">
        <f t="shared" si="3"/>
        <v>19.714094269257689</v>
      </c>
    </row>
    <row r="95" spans="1:14" s="47" customFormat="1" x14ac:dyDescent="0.2">
      <c r="A95" s="43">
        <v>1</v>
      </c>
      <c r="B95" s="41" t="s">
        <v>329</v>
      </c>
      <c r="C95" s="39" t="s">
        <v>330</v>
      </c>
      <c r="D95" s="43" t="s">
        <v>10</v>
      </c>
      <c r="E95" s="43" t="s">
        <v>16</v>
      </c>
      <c r="F95" s="43" t="s">
        <v>331</v>
      </c>
      <c r="G95" s="43" t="s">
        <v>13</v>
      </c>
      <c r="H95" s="44">
        <v>378.51944444444445</v>
      </c>
      <c r="I95" s="45">
        <v>-26.148000000000003</v>
      </c>
      <c r="J95" s="99"/>
      <c r="K95" s="101">
        <v>378.51944444444445</v>
      </c>
      <c r="L95">
        <v>-6.3112000000000004</v>
      </c>
      <c r="N95" s="73">
        <f t="shared" si="3"/>
        <v>19.836800000000004</v>
      </c>
    </row>
    <row r="96" spans="1:14" s="47" customFormat="1" x14ac:dyDescent="0.2">
      <c r="A96" s="43">
        <f t="shared" ref="A96:A159" si="4">A95+1</f>
        <v>2</v>
      </c>
      <c r="B96" s="41" t="s">
        <v>332</v>
      </c>
      <c r="C96" s="39" t="s">
        <v>330</v>
      </c>
      <c r="D96" s="43" t="s">
        <v>36</v>
      </c>
      <c r="E96" s="43" t="s">
        <v>16</v>
      </c>
      <c r="F96" s="43" t="s">
        <v>331</v>
      </c>
      <c r="G96" s="43" t="s">
        <v>13</v>
      </c>
      <c r="H96" s="44">
        <v>378.51944444444445</v>
      </c>
      <c r="I96" s="45">
        <v>-26.026000000000003</v>
      </c>
      <c r="J96" s="99"/>
      <c r="K96" s="101">
        <v>378.51944444444445</v>
      </c>
      <c r="L96">
        <v>-6.3112000000000004</v>
      </c>
      <c r="N96" s="73">
        <f t="shared" si="3"/>
        <v>19.714800000000004</v>
      </c>
    </row>
    <row r="97" spans="1:14" s="47" customFormat="1" x14ac:dyDescent="0.2">
      <c r="A97" s="43">
        <f t="shared" si="4"/>
        <v>3</v>
      </c>
      <c r="B97" s="41" t="s">
        <v>333</v>
      </c>
      <c r="C97" s="39" t="s">
        <v>330</v>
      </c>
      <c r="D97" s="43" t="s">
        <v>10</v>
      </c>
      <c r="E97" s="43" t="s">
        <v>16</v>
      </c>
      <c r="F97" s="43" t="s">
        <v>331</v>
      </c>
      <c r="G97" s="43" t="s">
        <v>13</v>
      </c>
      <c r="H97" s="44">
        <v>378.51944444444445</v>
      </c>
      <c r="I97" s="45">
        <v>-25.68</v>
      </c>
      <c r="J97" s="99"/>
      <c r="K97" s="101">
        <v>378.51944444444445</v>
      </c>
      <c r="L97">
        <v>-6.3112000000000004</v>
      </c>
      <c r="N97" s="73">
        <f t="shared" si="3"/>
        <v>19.3688</v>
      </c>
    </row>
    <row r="98" spans="1:14" s="47" customFormat="1" x14ac:dyDescent="0.2">
      <c r="A98" s="43">
        <f t="shared" si="4"/>
        <v>4</v>
      </c>
      <c r="B98" s="41" t="s">
        <v>334</v>
      </c>
      <c r="C98" s="39" t="s">
        <v>330</v>
      </c>
      <c r="D98" s="43" t="s">
        <v>10</v>
      </c>
      <c r="E98" s="43" t="s">
        <v>16</v>
      </c>
      <c r="F98" s="43" t="s">
        <v>331</v>
      </c>
      <c r="G98" s="43" t="s">
        <v>13</v>
      </c>
      <c r="H98" s="44">
        <v>378.51944444444445</v>
      </c>
      <c r="I98" s="45">
        <v>-26.37</v>
      </c>
      <c r="J98" s="99"/>
      <c r="K98" s="101">
        <v>378.51944444444445</v>
      </c>
      <c r="L98">
        <v>-6.3112000000000004</v>
      </c>
      <c r="N98" s="73">
        <f t="shared" si="3"/>
        <v>20.058800000000002</v>
      </c>
    </row>
    <row r="99" spans="1:14" x14ac:dyDescent="0.2">
      <c r="A99">
        <f t="shared" si="4"/>
        <v>5</v>
      </c>
      <c r="B99" s="5" t="s">
        <v>335</v>
      </c>
      <c r="C99" s="6" t="s">
        <v>219</v>
      </c>
      <c r="D99" t="s">
        <v>20</v>
      </c>
      <c r="E99" t="s">
        <v>336</v>
      </c>
      <c r="F99" t="s">
        <v>337</v>
      </c>
      <c r="G99" t="s">
        <v>13</v>
      </c>
      <c r="H99" s="7">
        <v>379.49166666666667</v>
      </c>
      <c r="I99" s="16">
        <v>-25.856376158074113</v>
      </c>
      <c r="J99" s="27"/>
      <c r="K99" s="7">
        <v>379.49166666666667</v>
      </c>
      <c r="L99">
        <v>-4.6051000000000002</v>
      </c>
      <c r="N99" s="73">
        <f t="shared" si="3"/>
        <v>21.251276158074113</v>
      </c>
    </row>
    <row r="100" spans="1:14" x14ac:dyDescent="0.2">
      <c r="A100">
        <f t="shared" si="4"/>
        <v>6</v>
      </c>
      <c r="B100" s="5" t="s">
        <v>338</v>
      </c>
      <c r="C100" s="6" t="s">
        <v>287</v>
      </c>
      <c r="D100" t="s">
        <v>20</v>
      </c>
      <c r="E100" t="s">
        <v>339</v>
      </c>
      <c r="F100" t="s">
        <v>337</v>
      </c>
      <c r="G100" t="s">
        <v>13</v>
      </c>
      <c r="H100" s="7">
        <v>379.49166666666667</v>
      </c>
      <c r="I100" s="16">
        <v>-27.624913753972464</v>
      </c>
      <c r="J100" s="27"/>
      <c r="K100" s="7">
        <v>379.49166666666667</v>
      </c>
      <c r="L100">
        <v>-4.6051000000000002</v>
      </c>
      <c r="N100" s="73">
        <f t="shared" si="3"/>
        <v>23.019813753972464</v>
      </c>
    </row>
    <row r="101" spans="1:14" x14ac:dyDescent="0.2">
      <c r="A101">
        <f t="shared" si="4"/>
        <v>7</v>
      </c>
      <c r="B101" s="5" t="s">
        <v>340</v>
      </c>
      <c r="C101" s="6" t="s">
        <v>219</v>
      </c>
      <c r="D101" t="s">
        <v>20</v>
      </c>
      <c r="E101" t="s">
        <v>339</v>
      </c>
      <c r="F101" t="s">
        <v>337</v>
      </c>
      <c r="G101" t="s">
        <v>13</v>
      </c>
      <c r="H101" s="7">
        <v>379.49166666666667</v>
      </c>
      <c r="I101" s="16">
        <v>-26.702288668960819</v>
      </c>
      <c r="K101" s="7">
        <v>379.49166666666667</v>
      </c>
      <c r="L101">
        <v>-4.6051000000000002</v>
      </c>
      <c r="N101" s="73">
        <f t="shared" si="3"/>
        <v>22.097188668960818</v>
      </c>
    </row>
    <row r="102" spans="1:14" x14ac:dyDescent="0.2">
      <c r="A102">
        <f t="shared" si="4"/>
        <v>8</v>
      </c>
      <c r="B102" s="5" t="s">
        <v>341</v>
      </c>
      <c r="C102" s="6" t="s">
        <v>219</v>
      </c>
      <c r="D102" t="s">
        <v>10</v>
      </c>
      <c r="E102" t="s">
        <v>342</v>
      </c>
      <c r="F102" t="s">
        <v>343</v>
      </c>
      <c r="G102" t="s">
        <v>13</v>
      </c>
      <c r="H102" s="7">
        <v>379.49166666666667</v>
      </c>
      <c r="I102" s="16">
        <v>-25.65</v>
      </c>
      <c r="K102" s="7">
        <v>379.49166666666667</v>
      </c>
      <c r="L102">
        <v>-4.6051000000000002</v>
      </c>
      <c r="N102" s="73">
        <f t="shared" si="3"/>
        <v>21.044899999999998</v>
      </c>
    </row>
    <row r="103" spans="1:14" x14ac:dyDescent="0.2">
      <c r="A103">
        <f t="shared" si="4"/>
        <v>9</v>
      </c>
      <c r="B103" s="5" t="s">
        <v>344</v>
      </c>
      <c r="C103" s="6" t="s">
        <v>219</v>
      </c>
      <c r="D103" t="s">
        <v>10</v>
      </c>
      <c r="E103" t="s">
        <v>345</v>
      </c>
      <c r="F103" t="s">
        <v>346</v>
      </c>
      <c r="G103" t="s">
        <v>13</v>
      </c>
      <c r="H103" s="7">
        <v>379.49166666666667</v>
      </c>
      <c r="I103" s="16">
        <v>-25.63</v>
      </c>
      <c r="J103" s="17"/>
      <c r="K103" s="7">
        <v>379.49166666666667</v>
      </c>
      <c r="L103">
        <v>-4.6051000000000002</v>
      </c>
      <c r="N103" s="73">
        <f t="shared" si="3"/>
        <v>21.024899999999999</v>
      </c>
    </row>
    <row r="104" spans="1:14" x14ac:dyDescent="0.2">
      <c r="A104">
        <f t="shared" si="4"/>
        <v>10</v>
      </c>
      <c r="B104" s="5" t="s">
        <v>347</v>
      </c>
      <c r="C104" s="6" t="s">
        <v>219</v>
      </c>
      <c r="D104" t="s">
        <v>10</v>
      </c>
      <c r="E104" t="s">
        <v>345</v>
      </c>
      <c r="F104" t="s">
        <v>346</v>
      </c>
      <c r="G104" t="s">
        <v>13</v>
      </c>
      <c r="H104" s="7">
        <v>379.49166666666667</v>
      </c>
      <c r="I104" s="16">
        <v>-25.69</v>
      </c>
      <c r="J104" s="17"/>
      <c r="K104" s="7">
        <v>379.49166666666667</v>
      </c>
      <c r="L104">
        <v>-4.6051000000000002</v>
      </c>
      <c r="N104" s="73">
        <f t="shared" si="3"/>
        <v>21.084900000000001</v>
      </c>
    </row>
    <row r="105" spans="1:14" x14ac:dyDescent="0.2">
      <c r="A105">
        <f t="shared" si="4"/>
        <v>11</v>
      </c>
      <c r="B105" s="5" t="s">
        <v>348</v>
      </c>
      <c r="C105" s="6" t="s">
        <v>219</v>
      </c>
      <c r="D105" t="s">
        <v>36</v>
      </c>
      <c r="E105" t="s">
        <v>345</v>
      </c>
      <c r="F105" t="s">
        <v>346</v>
      </c>
      <c r="G105" t="s">
        <v>13</v>
      </c>
      <c r="H105" s="7">
        <v>379.49166666666667</v>
      </c>
      <c r="I105" s="16">
        <v>-26.36</v>
      </c>
      <c r="J105" s="17"/>
      <c r="K105" s="7">
        <v>379.49166666666667</v>
      </c>
      <c r="L105">
        <v>-4.6051000000000002</v>
      </c>
      <c r="N105" s="73">
        <f t="shared" si="3"/>
        <v>21.754899999999999</v>
      </c>
    </row>
    <row r="106" spans="1:14" x14ac:dyDescent="0.2">
      <c r="A106">
        <f t="shared" si="4"/>
        <v>12</v>
      </c>
      <c r="B106" s="5" t="s">
        <v>349</v>
      </c>
      <c r="C106" s="6" t="s">
        <v>219</v>
      </c>
      <c r="D106" t="s">
        <v>36</v>
      </c>
      <c r="E106" t="s">
        <v>345</v>
      </c>
      <c r="F106" t="s">
        <v>346</v>
      </c>
      <c r="G106" t="s">
        <v>13</v>
      </c>
      <c r="H106" s="7">
        <v>379.49166666666667</v>
      </c>
      <c r="I106" s="16">
        <v>-25.77</v>
      </c>
      <c r="J106" s="17"/>
      <c r="K106" s="7">
        <v>379.49166666666667</v>
      </c>
      <c r="L106">
        <v>-4.6051000000000002</v>
      </c>
      <c r="N106" s="73">
        <f t="shared" si="3"/>
        <v>21.164899999999999</v>
      </c>
    </row>
    <row r="107" spans="1:14" x14ac:dyDescent="0.2">
      <c r="A107">
        <f t="shared" si="4"/>
        <v>13</v>
      </c>
      <c r="B107" s="5" t="s">
        <v>350</v>
      </c>
      <c r="C107" s="6" t="s">
        <v>315</v>
      </c>
      <c r="D107" t="s">
        <v>20</v>
      </c>
      <c r="E107" t="s">
        <v>351</v>
      </c>
      <c r="F107" t="s">
        <v>352</v>
      </c>
      <c r="G107" t="s">
        <v>13</v>
      </c>
      <c r="H107" s="7">
        <v>379.49166666666667</v>
      </c>
      <c r="I107" s="16">
        <v>-28.318675450461001</v>
      </c>
      <c r="K107" s="7">
        <v>379.49166666666667</v>
      </c>
      <c r="L107">
        <v>-4.6051000000000002</v>
      </c>
      <c r="N107" s="73">
        <f t="shared" si="3"/>
        <v>23.713575450461001</v>
      </c>
    </row>
    <row r="108" spans="1:14" x14ac:dyDescent="0.2">
      <c r="A108">
        <f t="shared" si="4"/>
        <v>14</v>
      </c>
      <c r="B108" s="5" t="s">
        <v>353</v>
      </c>
      <c r="C108" s="6" t="s">
        <v>315</v>
      </c>
      <c r="D108" t="s">
        <v>20</v>
      </c>
      <c r="E108" t="s">
        <v>351</v>
      </c>
      <c r="F108" t="s">
        <v>352</v>
      </c>
      <c r="G108" t="s">
        <v>13</v>
      </c>
      <c r="H108" s="7">
        <v>379.49166666666667</v>
      </c>
      <c r="I108" s="16">
        <v>-28.040722656618982</v>
      </c>
      <c r="K108" s="7">
        <v>379.49166666666667</v>
      </c>
      <c r="L108">
        <v>-4.6051000000000002</v>
      </c>
      <c r="N108" s="73">
        <f t="shared" si="3"/>
        <v>23.435622656618982</v>
      </c>
    </row>
    <row r="109" spans="1:14" x14ac:dyDescent="0.2">
      <c r="A109">
        <f t="shared" si="4"/>
        <v>15</v>
      </c>
      <c r="B109" s="5" t="s">
        <v>354</v>
      </c>
      <c r="C109" s="6" t="s">
        <v>315</v>
      </c>
      <c r="D109" t="s">
        <v>20</v>
      </c>
      <c r="E109" t="s">
        <v>351</v>
      </c>
      <c r="F109" t="s">
        <v>352</v>
      </c>
      <c r="G109" t="s">
        <v>13</v>
      </c>
      <c r="H109" s="7">
        <v>379.49166666666667</v>
      </c>
      <c r="I109" s="16">
        <v>-28.555579906792559</v>
      </c>
      <c r="J109" s="27"/>
      <c r="K109" s="7">
        <v>379.49166666666667</v>
      </c>
      <c r="L109">
        <v>-4.6051000000000002</v>
      </c>
      <c r="N109" s="73">
        <f t="shared" si="3"/>
        <v>23.950479906792559</v>
      </c>
    </row>
    <row r="110" spans="1:14" x14ac:dyDescent="0.2">
      <c r="A110">
        <f t="shared" si="4"/>
        <v>16</v>
      </c>
      <c r="B110" s="5" t="s">
        <v>355</v>
      </c>
      <c r="C110" s="6" t="s">
        <v>219</v>
      </c>
      <c r="D110" t="s">
        <v>20</v>
      </c>
      <c r="E110" t="s">
        <v>351</v>
      </c>
      <c r="F110" t="s">
        <v>352</v>
      </c>
      <c r="G110" t="s">
        <v>13</v>
      </c>
      <c r="H110" s="7">
        <v>379.49166666666667</v>
      </c>
      <c r="I110" s="16">
        <v>-26.669708296135628</v>
      </c>
      <c r="J110" s="27"/>
      <c r="K110" s="7">
        <v>379.49166666666667</v>
      </c>
      <c r="L110">
        <v>-4.6051000000000002</v>
      </c>
      <c r="N110" s="73">
        <f t="shared" si="3"/>
        <v>22.064608296135628</v>
      </c>
    </row>
    <row r="111" spans="1:14" x14ac:dyDescent="0.2">
      <c r="A111">
        <f t="shared" si="4"/>
        <v>17</v>
      </c>
      <c r="B111" s="5" t="s">
        <v>356</v>
      </c>
      <c r="C111" t="s">
        <v>219</v>
      </c>
      <c r="D111" t="s">
        <v>20</v>
      </c>
      <c r="E111" t="s">
        <v>351</v>
      </c>
      <c r="F111" t="s">
        <v>352</v>
      </c>
      <c r="G111" t="s">
        <v>13</v>
      </c>
      <c r="H111" s="7">
        <v>379.49166666666667</v>
      </c>
      <c r="I111" s="16">
        <v>-28.434510657375426</v>
      </c>
      <c r="J111" s="27"/>
      <c r="K111" s="7">
        <v>379.49166666666667</v>
      </c>
      <c r="L111">
        <v>-4.6051000000000002</v>
      </c>
      <c r="N111" s="73">
        <f t="shared" si="3"/>
        <v>23.829410657375426</v>
      </c>
    </row>
    <row r="112" spans="1:14" x14ac:dyDescent="0.2">
      <c r="A112">
        <f t="shared" si="4"/>
        <v>18</v>
      </c>
      <c r="B112" s="5" t="s">
        <v>357</v>
      </c>
      <c r="C112" s="6" t="s">
        <v>358</v>
      </c>
      <c r="D112" t="s">
        <v>20</v>
      </c>
      <c r="E112" t="s">
        <v>359</v>
      </c>
      <c r="F112" t="s">
        <v>352</v>
      </c>
      <c r="G112" t="s">
        <v>13</v>
      </c>
      <c r="H112" s="7">
        <v>379.49166666666667</v>
      </c>
      <c r="I112" s="16">
        <v>-27.359211438437342</v>
      </c>
      <c r="K112" s="7">
        <v>379.49166666666667</v>
      </c>
      <c r="L112">
        <v>-4.6051000000000002</v>
      </c>
      <c r="N112" s="73">
        <f t="shared" si="3"/>
        <v>22.754111438437342</v>
      </c>
    </row>
    <row r="113" spans="1:14" x14ac:dyDescent="0.2">
      <c r="A113">
        <f t="shared" si="4"/>
        <v>19</v>
      </c>
      <c r="B113" s="5" t="s">
        <v>360</v>
      </c>
      <c r="C113" s="6" t="s">
        <v>219</v>
      </c>
      <c r="D113" t="s">
        <v>20</v>
      </c>
      <c r="E113" t="s">
        <v>70</v>
      </c>
      <c r="F113" t="s">
        <v>361</v>
      </c>
      <c r="G113" t="s">
        <v>13</v>
      </c>
      <c r="H113" s="7">
        <v>379.49166666666667</v>
      </c>
      <c r="I113" s="16">
        <v>-28.31</v>
      </c>
      <c r="K113" s="7">
        <v>379.49166666666667</v>
      </c>
      <c r="L113">
        <v>-4.6051000000000002</v>
      </c>
      <c r="N113" s="73">
        <f t="shared" si="3"/>
        <v>23.704899999999999</v>
      </c>
    </row>
    <row r="114" spans="1:14" x14ac:dyDescent="0.2">
      <c r="A114">
        <f t="shared" si="4"/>
        <v>20</v>
      </c>
      <c r="B114" s="5" t="s">
        <v>362</v>
      </c>
      <c r="C114" s="6" t="s">
        <v>219</v>
      </c>
      <c r="D114" t="s">
        <v>20</v>
      </c>
      <c r="E114" t="s">
        <v>70</v>
      </c>
      <c r="F114" t="s">
        <v>361</v>
      </c>
      <c r="G114" t="s">
        <v>13</v>
      </c>
      <c r="H114" s="7">
        <v>379.49166666666667</v>
      </c>
      <c r="I114" s="16">
        <v>-28.643575463618618</v>
      </c>
      <c r="K114" s="7">
        <v>379.49166666666667</v>
      </c>
      <c r="L114">
        <v>-4.6051000000000002</v>
      </c>
      <c r="N114" s="73">
        <f t="shared" si="3"/>
        <v>24.038475463618617</v>
      </c>
    </row>
    <row r="115" spans="1:14" x14ac:dyDescent="0.2">
      <c r="A115">
        <f t="shared" si="4"/>
        <v>21</v>
      </c>
      <c r="B115" s="5" t="s">
        <v>363</v>
      </c>
      <c r="C115" s="6" t="s">
        <v>219</v>
      </c>
      <c r="D115" t="s">
        <v>20</v>
      </c>
      <c r="E115" t="s">
        <v>364</v>
      </c>
      <c r="F115" s="95" t="s">
        <v>365</v>
      </c>
      <c r="G115" t="s">
        <v>13</v>
      </c>
      <c r="H115" s="7">
        <v>379.49166666666667</v>
      </c>
      <c r="I115" s="16">
        <v>-28.381543856221811</v>
      </c>
      <c r="K115" s="7">
        <v>379.49166666666667</v>
      </c>
      <c r="L115">
        <v>-4.6051000000000002</v>
      </c>
      <c r="N115" s="73">
        <f t="shared" si="3"/>
        <v>23.77644385622181</v>
      </c>
    </row>
    <row r="116" spans="1:14" x14ac:dyDescent="0.2">
      <c r="A116">
        <f t="shared" si="4"/>
        <v>22</v>
      </c>
      <c r="B116" s="5" t="s">
        <v>366</v>
      </c>
      <c r="C116" s="6" t="s">
        <v>219</v>
      </c>
      <c r="D116" t="s">
        <v>20</v>
      </c>
      <c r="E116" t="s">
        <v>364</v>
      </c>
      <c r="F116" s="95" t="s">
        <v>365</v>
      </c>
      <c r="G116" t="s">
        <v>13</v>
      </c>
      <c r="H116" s="7">
        <v>379.49166666666667</v>
      </c>
      <c r="I116" s="16">
        <v>-27.935472941679564</v>
      </c>
      <c r="J116" s="27"/>
      <c r="K116" s="7">
        <v>379.49166666666667</v>
      </c>
      <c r="L116">
        <v>-4.6051000000000002</v>
      </c>
      <c r="N116" s="73">
        <f t="shared" si="3"/>
        <v>23.330372941679563</v>
      </c>
    </row>
    <row r="117" spans="1:14" x14ac:dyDescent="0.2">
      <c r="A117">
        <f t="shared" si="4"/>
        <v>23</v>
      </c>
      <c r="B117" s="5" t="s">
        <v>367</v>
      </c>
      <c r="C117" s="6" t="s">
        <v>368</v>
      </c>
      <c r="D117" t="s">
        <v>10</v>
      </c>
      <c r="E117" t="s">
        <v>369</v>
      </c>
      <c r="F117" t="s">
        <v>12</v>
      </c>
      <c r="G117" t="s">
        <v>13</v>
      </c>
      <c r="H117" s="7">
        <v>380.46388888888885</v>
      </c>
      <c r="I117" s="16">
        <v>-25.92</v>
      </c>
      <c r="K117" s="7">
        <v>380.46388888888885</v>
      </c>
      <c r="L117">
        <v>-8.1110000000000007</v>
      </c>
      <c r="N117" s="73">
        <f t="shared" si="3"/>
        <v>17.809000000000001</v>
      </c>
    </row>
    <row r="118" spans="1:14" x14ac:dyDescent="0.2">
      <c r="A118">
        <f t="shared" si="4"/>
        <v>24</v>
      </c>
      <c r="B118" s="5" t="s">
        <v>370</v>
      </c>
      <c r="C118" s="6" t="s">
        <v>368</v>
      </c>
      <c r="D118" t="s">
        <v>10</v>
      </c>
      <c r="E118" t="s">
        <v>369</v>
      </c>
      <c r="F118" t="s">
        <v>12</v>
      </c>
      <c r="G118" t="s">
        <v>13</v>
      </c>
      <c r="H118" s="7">
        <v>380.46388888888885</v>
      </c>
      <c r="I118" s="16">
        <v>-25.93908094435076</v>
      </c>
      <c r="K118" s="7">
        <v>380.46388888888885</v>
      </c>
      <c r="L118">
        <v>-8.1110000000000007</v>
      </c>
      <c r="N118" s="73">
        <f t="shared" si="3"/>
        <v>17.828080944350759</v>
      </c>
    </row>
    <row r="119" spans="1:14" x14ac:dyDescent="0.2">
      <c r="A119">
        <f t="shared" si="4"/>
        <v>25</v>
      </c>
      <c r="B119" s="5" t="s">
        <v>371</v>
      </c>
      <c r="C119" s="6" t="s">
        <v>368</v>
      </c>
      <c r="D119" t="s">
        <v>36</v>
      </c>
      <c r="E119" t="s">
        <v>369</v>
      </c>
      <c r="F119" t="s">
        <v>12</v>
      </c>
      <c r="G119" t="s">
        <v>13</v>
      </c>
      <c r="H119" s="7">
        <v>380.46388888888885</v>
      </c>
      <c r="I119" s="16">
        <v>-26.209949409780776</v>
      </c>
      <c r="K119" s="7">
        <v>380.46388888888885</v>
      </c>
      <c r="L119">
        <v>-8.1110000000000007</v>
      </c>
      <c r="N119" s="73">
        <f t="shared" si="3"/>
        <v>18.098949409780776</v>
      </c>
    </row>
    <row r="120" spans="1:14" x14ac:dyDescent="0.2">
      <c r="A120">
        <f t="shared" si="4"/>
        <v>26</v>
      </c>
      <c r="B120" s="5" t="s">
        <v>372</v>
      </c>
      <c r="C120" s="6" t="s">
        <v>368</v>
      </c>
      <c r="D120" t="s">
        <v>36</v>
      </c>
      <c r="E120" t="s">
        <v>369</v>
      </c>
      <c r="F120" t="s">
        <v>12</v>
      </c>
      <c r="G120" t="s">
        <v>13</v>
      </c>
      <c r="H120" s="7">
        <v>380.46388888888885</v>
      </c>
      <c r="I120" s="16">
        <v>-25.961214165261385</v>
      </c>
      <c r="K120" s="7">
        <v>380.46388888888885</v>
      </c>
      <c r="L120">
        <v>-8.1110000000000007</v>
      </c>
      <c r="N120" s="73">
        <f t="shared" si="3"/>
        <v>17.850214165261384</v>
      </c>
    </row>
    <row r="121" spans="1:14" x14ac:dyDescent="0.2">
      <c r="A121">
        <f t="shared" si="4"/>
        <v>27</v>
      </c>
      <c r="B121" s="5" t="s">
        <v>373</v>
      </c>
      <c r="C121" s="6" t="s">
        <v>219</v>
      </c>
      <c r="D121" t="s">
        <v>10</v>
      </c>
      <c r="E121" t="s">
        <v>11</v>
      </c>
      <c r="F121" t="s">
        <v>346</v>
      </c>
      <c r="G121" t="s">
        <v>13</v>
      </c>
      <c r="H121" s="7">
        <v>380.46388888888885</v>
      </c>
      <c r="I121" s="16">
        <v>-26.9</v>
      </c>
      <c r="J121" s="17"/>
      <c r="K121" s="7">
        <v>380.46388888888885</v>
      </c>
      <c r="L121">
        <v>-8.1110000000000007</v>
      </c>
      <c r="N121" s="73">
        <f t="shared" si="3"/>
        <v>18.788999999999998</v>
      </c>
    </row>
    <row r="122" spans="1:14" x14ac:dyDescent="0.2">
      <c r="A122">
        <f t="shared" si="4"/>
        <v>28</v>
      </c>
      <c r="B122" s="5" t="s">
        <v>374</v>
      </c>
      <c r="C122" s="6" t="s">
        <v>219</v>
      </c>
      <c r="D122" t="s">
        <v>10</v>
      </c>
      <c r="E122" t="s">
        <v>11</v>
      </c>
      <c r="F122" t="s">
        <v>346</v>
      </c>
      <c r="G122" t="s">
        <v>13</v>
      </c>
      <c r="H122" s="7">
        <v>380.46388888888885</v>
      </c>
      <c r="I122" s="16">
        <v>-25.81</v>
      </c>
      <c r="K122" s="7">
        <v>380.46388888888885</v>
      </c>
      <c r="L122">
        <v>-8.1110000000000007</v>
      </c>
      <c r="N122" s="73">
        <f t="shared" si="3"/>
        <v>17.698999999999998</v>
      </c>
    </row>
    <row r="123" spans="1:14" x14ac:dyDescent="0.2">
      <c r="A123">
        <f t="shared" si="4"/>
        <v>29</v>
      </c>
      <c r="B123" s="5" t="s">
        <v>375</v>
      </c>
      <c r="C123" s="6" t="s">
        <v>219</v>
      </c>
      <c r="D123" t="s">
        <v>10</v>
      </c>
      <c r="E123" t="s">
        <v>11</v>
      </c>
      <c r="F123" t="s">
        <v>346</v>
      </c>
      <c r="G123" t="s">
        <v>13</v>
      </c>
      <c r="H123" s="7">
        <v>380.46388888888885</v>
      </c>
      <c r="I123" s="16">
        <v>-25.6</v>
      </c>
      <c r="K123" s="7">
        <v>380.46388888888885</v>
      </c>
      <c r="L123">
        <v>-8.1110000000000007</v>
      </c>
      <c r="N123" s="73">
        <f t="shared" si="3"/>
        <v>17.489000000000001</v>
      </c>
    </row>
    <row r="124" spans="1:14" x14ac:dyDescent="0.2">
      <c r="A124">
        <f t="shared" si="4"/>
        <v>30</v>
      </c>
      <c r="B124" s="5" t="s">
        <v>376</v>
      </c>
      <c r="C124" s="6" t="s">
        <v>219</v>
      </c>
      <c r="D124" t="s">
        <v>10</v>
      </c>
      <c r="E124" t="s">
        <v>11</v>
      </c>
      <c r="F124" t="s">
        <v>346</v>
      </c>
      <c r="G124" t="s">
        <v>13</v>
      </c>
      <c r="H124" s="7">
        <v>380.46388888888885</v>
      </c>
      <c r="I124" s="16">
        <v>-25.58</v>
      </c>
      <c r="K124" s="7">
        <v>380.46388888888885</v>
      </c>
      <c r="L124">
        <v>-8.1110000000000007</v>
      </c>
      <c r="N124" s="73">
        <f t="shared" si="3"/>
        <v>17.468999999999998</v>
      </c>
    </row>
    <row r="125" spans="1:14" x14ac:dyDescent="0.2">
      <c r="A125">
        <f t="shared" si="4"/>
        <v>31</v>
      </c>
      <c r="B125" s="5" t="s">
        <v>377</v>
      </c>
      <c r="C125" s="6" t="s">
        <v>219</v>
      </c>
      <c r="D125" t="s">
        <v>10</v>
      </c>
      <c r="E125" t="s">
        <v>11</v>
      </c>
      <c r="F125" t="s">
        <v>378</v>
      </c>
      <c r="G125" t="s">
        <v>13</v>
      </c>
      <c r="H125" s="7">
        <v>380.46388888888885</v>
      </c>
      <c r="I125" s="16">
        <v>-26.575836192914153</v>
      </c>
      <c r="K125" s="7">
        <v>380.46388888888885</v>
      </c>
      <c r="L125">
        <v>-8.1110000000000007</v>
      </c>
      <c r="N125" s="73">
        <f t="shared" si="3"/>
        <v>18.464836192914152</v>
      </c>
    </row>
    <row r="126" spans="1:14" x14ac:dyDescent="0.2">
      <c r="A126">
        <f t="shared" si="4"/>
        <v>32</v>
      </c>
      <c r="B126" s="5" t="s">
        <v>8</v>
      </c>
      <c r="C126" s="6" t="s">
        <v>9</v>
      </c>
      <c r="D126" t="s">
        <v>10</v>
      </c>
      <c r="E126" t="s">
        <v>11</v>
      </c>
      <c r="F126" t="s">
        <v>12</v>
      </c>
      <c r="G126" t="s">
        <v>13</v>
      </c>
      <c r="H126" s="7">
        <v>380.46388888888885</v>
      </c>
      <c r="I126" s="8">
        <v>-26.507000000000001</v>
      </c>
      <c r="K126" s="7">
        <v>380.46388888888885</v>
      </c>
      <c r="L126">
        <v>-8.1110000000000007</v>
      </c>
      <c r="N126" s="73">
        <f t="shared" si="3"/>
        <v>18.396000000000001</v>
      </c>
    </row>
    <row r="127" spans="1:14" ht="17" x14ac:dyDescent="0.2">
      <c r="A127">
        <f t="shared" si="4"/>
        <v>33</v>
      </c>
      <c r="B127" s="5" t="s">
        <v>379</v>
      </c>
      <c r="C127" s="6" t="s">
        <v>219</v>
      </c>
      <c r="D127" s="17" t="s">
        <v>20</v>
      </c>
      <c r="E127" s="19" t="s">
        <v>380</v>
      </c>
      <c r="F127" t="s">
        <v>378</v>
      </c>
      <c r="G127" t="s">
        <v>13</v>
      </c>
      <c r="H127" s="7">
        <v>380.46388888888885</v>
      </c>
      <c r="I127" s="16">
        <v>-26.525492799122162</v>
      </c>
      <c r="J127" s="27"/>
      <c r="K127" s="7">
        <v>380.46388888888885</v>
      </c>
      <c r="L127">
        <v>-8.1110000000000007</v>
      </c>
      <c r="N127" s="73">
        <f t="shared" si="3"/>
        <v>18.414492799122161</v>
      </c>
    </row>
    <row r="128" spans="1:14" x14ac:dyDescent="0.2">
      <c r="A128">
        <f t="shared" si="4"/>
        <v>34</v>
      </c>
      <c r="B128" s="5" t="s">
        <v>381</v>
      </c>
      <c r="C128" s="6" t="s">
        <v>368</v>
      </c>
      <c r="D128" t="s">
        <v>20</v>
      </c>
      <c r="E128" t="s">
        <v>382</v>
      </c>
      <c r="F128" t="s">
        <v>12</v>
      </c>
      <c r="G128" t="s">
        <v>13</v>
      </c>
      <c r="H128" s="7">
        <v>380.46388888888885</v>
      </c>
      <c r="I128" s="8">
        <v>-27.133499647382791</v>
      </c>
      <c r="K128" s="7">
        <v>380.46388888888885</v>
      </c>
      <c r="L128">
        <v>-8.1110000000000007</v>
      </c>
      <c r="N128" s="73">
        <f t="shared" si="3"/>
        <v>19.022499647382791</v>
      </c>
    </row>
    <row r="129" spans="1:14" s="37" customFormat="1" x14ac:dyDescent="0.2">
      <c r="A129">
        <f t="shared" si="4"/>
        <v>35</v>
      </c>
      <c r="B129" s="5" t="s">
        <v>383</v>
      </c>
      <c r="C129" s="6" t="s">
        <v>384</v>
      </c>
      <c r="D129" t="s">
        <v>10</v>
      </c>
      <c r="E129" t="s">
        <v>385</v>
      </c>
      <c r="F129" t="s">
        <v>12</v>
      </c>
      <c r="G129" t="s">
        <v>13</v>
      </c>
      <c r="H129" s="7">
        <v>380.46388888888885</v>
      </c>
      <c r="I129" s="16">
        <v>-22.295000000000002</v>
      </c>
      <c r="J129"/>
      <c r="K129" s="7">
        <v>380.46388888888885</v>
      </c>
      <c r="L129">
        <v>-8.1110000000000007</v>
      </c>
      <c r="N129" s="73">
        <f t="shared" si="3"/>
        <v>14.184000000000001</v>
      </c>
    </row>
    <row r="130" spans="1:14" x14ac:dyDescent="0.2">
      <c r="A130">
        <f t="shared" si="4"/>
        <v>36</v>
      </c>
      <c r="B130" s="5" t="s">
        <v>386</v>
      </c>
      <c r="C130" s="6" t="s">
        <v>368</v>
      </c>
      <c r="D130" t="s">
        <v>10</v>
      </c>
      <c r="E130" t="s">
        <v>387</v>
      </c>
      <c r="F130" t="s">
        <v>12</v>
      </c>
      <c r="G130" t="s">
        <v>13</v>
      </c>
      <c r="H130" s="7">
        <v>380.46388888888885</v>
      </c>
      <c r="I130" s="16">
        <v>-25.104158108805905</v>
      </c>
      <c r="K130" s="7">
        <v>380.46388888888885</v>
      </c>
      <c r="L130">
        <v>-8.1110000000000007</v>
      </c>
      <c r="N130" s="73">
        <f t="shared" ref="N130:N193" si="5">L130-I130</f>
        <v>16.993158108805904</v>
      </c>
    </row>
    <row r="131" spans="1:14" x14ac:dyDescent="0.2">
      <c r="A131">
        <f t="shared" si="4"/>
        <v>37</v>
      </c>
      <c r="B131" s="5" t="s">
        <v>388</v>
      </c>
      <c r="C131" s="6" t="s">
        <v>389</v>
      </c>
      <c r="D131" t="s">
        <v>10</v>
      </c>
      <c r="E131" t="s">
        <v>390</v>
      </c>
      <c r="F131" t="s">
        <v>346</v>
      </c>
      <c r="G131" t="s">
        <v>13</v>
      </c>
      <c r="H131" s="7">
        <v>380.46388888888885</v>
      </c>
      <c r="I131" s="16">
        <v>-26.54</v>
      </c>
      <c r="K131" s="7">
        <v>380.46388888888885</v>
      </c>
      <c r="L131">
        <v>-8.1110000000000007</v>
      </c>
      <c r="N131" s="73">
        <f t="shared" si="5"/>
        <v>18.428999999999998</v>
      </c>
    </row>
    <row r="132" spans="1:14" x14ac:dyDescent="0.2">
      <c r="A132">
        <f t="shared" si="4"/>
        <v>38</v>
      </c>
      <c r="B132" s="5" t="s">
        <v>391</v>
      </c>
      <c r="C132" s="6" t="s">
        <v>389</v>
      </c>
      <c r="D132" t="s">
        <v>10</v>
      </c>
      <c r="E132" t="s">
        <v>390</v>
      </c>
      <c r="F132" t="s">
        <v>346</v>
      </c>
      <c r="G132" t="s">
        <v>13</v>
      </c>
      <c r="H132" s="7">
        <v>380.46388888888885</v>
      </c>
      <c r="I132" s="16">
        <v>-26.32</v>
      </c>
      <c r="J132" s="17"/>
      <c r="K132" s="7">
        <v>380.46388888888885</v>
      </c>
      <c r="L132">
        <v>-8.1110000000000007</v>
      </c>
      <c r="N132" s="73">
        <f t="shared" si="5"/>
        <v>18.209</v>
      </c>
    </row>
    <row r="133" spans="1:14" s="37" customFormat="1" x14ac:dyDescent="0.2">
      <c r="A133">
        <f t="shared" si="4"/>
        <v>39</v>
      </c>
      <c r="B133" s="5" t="s">
        <v>392</v>
      </c>
      <c r="C133" s="6" t="s">
        <v>393</v>
      </c>
      <c r="D133" t="s">
        <v>20</v>
      </c>
      <c r="E133" t="s">
        <v>390</v>
      </c>
      <c r="F133" t="s">
        <v>346</v>
      </c>
      <c r="G133" t="s">
        <v>13</v>
      </c>
      <c r="H133" s="7">
        <v>380.46388888888885</v>
      </c>
      <c r="I133" s="16">
        <v>-27.512397284633607</v>
      </c>
      <c r="J133" s="17"/>
      <c r="K133" s="7">
        <v>380.46388888888885</v>
      </c>
      <c r="L133">
        <v>-8.1110000000000007</v>
      </c>
      <c r="N133" s="73">
        <f t="shared" si="5"/>
        <v>19.401397284633607</v>
      </c>
    </row>
    <row r="134" spans="1:14" x14ac:dyDescent="0.2">
      <c r="A134">
        <f t="shared" si="4"/>
        <v>40</v>
      </c>
      <c r="B134" s="5" t="s">
        <v>394</v>
      </c>
      <c r="C134" s="6" t="s">
        <v>395</v>
      </c>
      <c r="D134" t="s">
        <v>20</v>
      </c>
      <c r="E134" t="s">
        <v>390</v>
      </c>
      <c r="F134" t="s">
        <v>346</v>
      </c>
      <c r="G134" t="s">
        <v>13</v>
      </c>
      <c r="H134" s="7">
        <v>380.46388888888885</v>
      </c>
      <c r="I134" s="16">
        <v>-26.090652629869624</v>
      </c>
      <c r="J134" s="17"/>
      <c r="K134" s="7">
        <v>380.46388888888885</v>
      </c>
      <c r="L134">
        <v>-8.1110000000000007</v>
      </c>
      <c r="N134" s="73">
        <f t="shared" si="5"/>
        <v>17.979652629869623</v>
      </c>
    </row>
    <row r="135" spans="1:14" x14ac:dyDescent="0.2">
      <c r="A135">
        <f t="shared" si="4"/>
        <v>41</v>
      </c>
      <c r="B135" s="5" t="s">
        <v>396</v>
      </c>
      <c r="C135" s="6" t="s">
        <v>393</v>
      </c>
      <c r="D135" t="s">
        <v>20</v>
      </c>
      <c r="E135" t="s">
        <v>390</v>
      </c>
      <c r="F135" t="s">
        <v>346</v>
      </c>
      <c r="G135" t="s">
        <v>13</v>
      </c>
      <c r="H135" s="7">
        <v>380.46388888888885</v>
      </c>
      <c r="I135" s="16">
        <v>-27.023723347568875</v>
      </c>
      <c r="J135" s="17"/>
      <c r="K135" s="7">
        <v>380.46388888888885</v>
      </c>
      <c r="L135">
        <v>-8.1110000000000007</v>
      </c>
      <c r="N135" s="73">
        <f t="shared" si="5"/>
        <v>18.912723347568875</v>
      </c>
    </row>
    <row r="136" spans="1:14" x14ac:dyDescent="0.2">
      <c r="A136">
        <f t="shared" si="4"/>
        <v>42</v>
      </c>
      <c r="B136" s="5" t="s">
        <v>397</v>
      </c>
      <c r="C136" s="6" t="s">
        <v>368</v>
      </c>
      <c r="D136" t="s">
        <v>10</v>
      </c>
      <c r="E136" t="s">
        <v>390</v>
      </c>
      <c r="F136" t="s">
        <v>12</v>
      </c>
      <c r="G136" t="s">
        <v>13</v>
      </c>
      <c r="H136" s="7">
        <v>380.46388888888885</v>
      </c>
      <c r="I136" s="16">
        <v>-24.94</v>
      </c>
      <c r="K136" s="7">
        <v>380.46388888888885</v>
      </c>
      <c r="L136">
        <v>-8.1110000000000007</v>
      </c>
      <c r="N136" s="73">
        <f t="shared" si="5"/>
        <v>16.829000000000001</v>
      </c>
    </row>
    <row r="137" spans="1:14" x14ac:dyDescent="0.2">
      <c r="A137">
        <f t="shared" si="4"/>
        <v>43</v>
      </c>
      <c r="B137" s="5" t="s">
        <v>398</v>
      </c>
      <c r="C137" s="6" t="s">
        <v>368</v>
      </c>
      <c r="D137" t="s">
        <v>10</v>
      </c>
      <c r="E137" t="s">
        <v>390</v>
      </c>
      <c r="F137" t="s">
        <v>12</v>
      </c>
      <c r="G137" t="s">
        <v>13</v>
      </c>
      <c r="H137" s="7">
        <v>380.46388888888885</v>
      </c>
      <c r="I137" s="16">
        <v>-24.94</v>
      </c>
      <c r="K137" s="7">
        <v>380.46388888888885</v>
      </c>
      <c r="L137">
        <v>-8.1110000000000007</v>
      </c>
      <c r="N137" s="73">
        <f t="shared" si="5"/>
        <v>16.829000000000001</v>
      </c>
    </row>
    <row r="138" spans="1:14" x14ac:dyDescent="0.2">
      <c r="A138">
        <f t="shared" si="4"/>
        <v>44</v>
      </c>
      <c r="B138" s="5" t="s">
        <v>399</v>
      </c>
      <c r="C138" s="6" t="s">
        <v>384</v>
      </c>
      <c r="D138" t="s">
        <v>10</v>
      </c>
      <c r="E138" t="s">
        <v>390</v>
      </c>
      <c r="F138" t="s">
        <v>12</v>
      </c>
      <c r="G138" t="s">
        <v>13</v>
      </c>
      <c r="H138" s="7">
        <v>380.46388888888885</v>
      </c>
      <c r="I138" s="16">
        <v>-27.88</v>
      </c>
      <c r="K138" s="7">
        <v>380.46388888888885</v>
      </c>
      <c r="L138">
        <v>-8.1110000000000007</v>
      </c>
      <c r="N138" s="73">
        <f t="shared" si="5"/>
        <v>19.768999999999998</v>
      </c>
    </row>
    <row r="139" spans="1:14" x14ac:dyDescent="0.2">
      <c r="A139">
        <f t="shared" si="4"/>
        <v>45</v>
      </c>
      <c r="B139" s="5" t="s">
        <v>400</v>
      </c>
      <c r="C139" s="6" t="s">
        <v>384</v>
      </c>
      <c r="D139" t="s">
        <v>10</v>
      </c>
      <c r="E139" t="s">
        <v>390</v>
      </c>
      <c r="F139" t="s">
        <v>12</v>
      </c>
      <c r="G139" t="s">
        <v>13</v>
      </c>
      <c r="H139" s="7">
        <v>380.46388888888885</v>
      </c>
      <c r="I139" s="16">
        <v>-27.85</v>
      </c>
      <c r="K139" s="7">
        <v>380.46388888888885</v>
      </c>
      <c r="L139">
        <v>-8.1110000000000007</v>
      </c>
      <c r="N139" s="73">
        <f t="shared" si="5"/>
        <v>19.739000000000001</v>
      </c>
    </row>
    <row r="140" spans="1:14" x14ac:dyDescent="0.2">
      <c r="A140">
        <f t="shared" si="4"/>
        <v>46</v>
      </c>
      <c r="B140" s="5" t="s">
        <v>401</v>
      </c>
      <c r="C140" s="6" t="s">
        <v>368</v>
      </c>
      <c r="D140" t="s">
        <v>10</v>
      </c>
      <c r="E140" t="s">
        <v>390</v>
      </c>
      <c r="F140" t="s">
        <v>12</v>
      </c>
      <c r="G140" t="s">
        <v>13</v>
      </c>
      <c r="H140" s="7">
        <v>380.46388888888885</v>
      </c>
      <c r="I140" s="16">
        <v>-26.32</v>
      </c>
      <c r="K140" s="7">
        <v>380.46388888888885</v>
      </c>
      <c r="L140">
        <v>-8.1110000000000007</v>
      </c>
      <c r="N140" s="73">
        <f t="shared" si="5"/>
        <v>18.209</v>
      </c>
    </row>
    <row r="141" spans="1:14" x14ac:dyDescent="0.2">
      <c r="A141">
        <f t="shared" si="4"/>
        <v>47</v>
      </c>
      <c r="B141" s="5" t="s">
        <v>402</v>
      </c>
      <c r="C141" s="6" t="s">
        <v>368</v>
      </c>
      <c r="D141" t="s">
        <v>10</v>
      </c>
      <c r="E141" t="s">
        <v>390</v>
      </c>
      <c r="F141" t="s">
        <v>12</v>
      </c>
      <c r="G141" t="s">
        <v>13</v>
      </c>
      <c r="H141" s="7">
        <v>380.46388888888885</v>
      </c>
      <c r="I141" s="16">
        <v>-26.27</v>
      </c>
      <c r="K141" s="7">
        <v>380.46388888888885</v>
      </c>
      <c r="L141">
        <v>-8.1110000000000007</v>
      </c>
      <c r="N141" s="73">
        <f t="shared" si="5"/>
        <v>18.158999999999999</v>
      </c>
    </row>
    <row r="142" spans="1:14" x14ac:dyDescent="0.2">
      <c r="A142">
        <f t="shared" si="4"/>
        <v>48</v>
      </c>
      <c r="B142" s="5" t="s">
        <v>403</v>
      </c>
      <c r="C142" s="6" t="s">
        <v>368</v>
      </c>
      <c r="D142" t="s">
        <v>10</v>
      </c>
      <c r="E142" t="s">
        <v>390</v>
      </c>
      <c r="F142" t="s">
        <v>12</v>
      </c>
      <c r="G142" t="s">
        <v>13</v>
      </c>
      <c r="H142" s="7">
        <v>380.46388888888885</v>
      </c>
      <c r="I142" s="16">
        <v>-24.8</v>
      </c>
      <c r="K142" s="7">
        <v>380.46388888888885</v>
      </c>
      <c r="L142">
        <v>-8.1110000000000007</v>
      </c>
      <c r="N142" s="73">
        <f t="shared" si="5"/>
        <v>16.689</v>
      </c>
    </row>
    <row r="143" spans="1:14" x14ac:dyDescent="0.2">
      <c r="A143">
        <f t="shared" si="4"/>
        <v>49</v>
      </c>
      <c r="B143" s="5" t="s">
        <v>404</v>
      </c>
      <c r="C143" s="6" t="s">
        <v>368</v>
      </c>
      <c r="D143" t="s">
        <v>10</v>
      </c>
      <c r="E143" t="s">
        <v>390</v>
      </c>
      <c r="F143" t="s">
        <v>12</v>
      </c>
      <c r="G143" t="s">
        <v>13</v>
      </c>
      <c r="H143" s="7">
        <v>380.46388888888885</v>
      </c>
      <c r="I143" s="16">
        <v>-25.01</v>
      </c>
      <c r="K143" s="7">
        <v>380.46388888888885</v>
      </c>
      <c r="L143">
        <v>-8.1110000000000007</v>
      </c>
      <c r="N143" s="73">
        <f t="shared" si="5"/>
        <v>16.899000000000001</v>
      </c>
    </row>
    <row r="144" spans="1:14" x14ac:dyDescent="0.2">
      <c r="A144">
        <f t="shared" si="4"/>
        <v>50</v>
      </c>
      <c r="B144" s="5" t="s">
        <v>405</v>
      </c>
      <c r="C144" s="6" t="s">
        <v>368</v>
      </c>
      <c r="D144" t="s">
        <v>10</v>
      </c>
      <c r="E144" t="s">
        <v>390</v>
      </c>
      <c r="F144" t="s">
        <v>12</v>
      </c>
      <c r="G144" t="s">
        <v>13</v>
      </c>
      <c r="H144" s="7">
        <v>380.46388888888885</v>
      </c>
      <c r="I144" s="16">
        <v>-25.76</v>
      </c>
      <c r="K144" s="7">
        <v>380.46388888888885</v>
      </c>
      <c r="L144">
        <v>-8.1110000000000007</v>
      </c>
      <c r="N144" s="73">
        <f t="shared" si="5"/>
        <v>17.649000000000001</v>
      </c>
    </row>
    <row r="145" spans="1:14" x14ac:dyDescent="0.2">
      <c r="A145">
        <f t="shared" si="4"/>
        <v>51</v>
      </c>
      <c r="B145" s="5" t="s">
        <v>406</v>
      </c>
      <c r="C145" s="6" t="s">
        <v>368</v>
      </c>
      <c r="D145" t="s">
        <v>10</v>
      </c>
      <c r="E145" t="s">
        <v>390</v>
      </c>
      <c r="F145" t="s">
        <v>12</v>
      </c>
      <c r="G145" t="s">
        <v>13</v>
      </c>
      <c r="H145" s="7">
        <v>380.46388888888885</v>
      </c>
      <c r="I145" s="16">
        <v>-25.88</v>
      </c>
      <c r="K145" s="7">
        <v>380.46388888888885</v>
      </c>
      <c r="L145">
        <v>-8.1110000000000007</v>
      </c>
      <c r="N145" s="73">
        <f t="shared" si="5"/>
        <v>17.768999999999998</v>
      </c>
    </row>
    <row r="146" spans="1:14" x14ac:dyDescent="0.2">
      <c r="A146">
        <f t="shared" si="4"/>
        <v>52</v>
      </c>
      <c r="B146" s="5" t="s">
        <v>407</v>
      </c>
      <c r="C146" s="6" t="s">
        <v>368</v>
      </c>
      <c r="D146" t="s">
        <v>10</v>
      </c>
      <c r="E146" t="s">
        <v>390</v>
      </c>
      <c r="F146" t="s">
        <v>12</v>
      </c>
      <c r="G146" t="s">
        <v>13</v>
      </c>
      <c r="H146" s="7">
        <v>380.46388888888885</v>
      </c>
      <c r="I146" s="16">
        <v>-25.43</v>
      </c>
      <c r="K146" s="7">
        <v>380.46388888888885</v>
      </c>
      <c r="L146">
        <v>-8.1110000000000007</v>
      </c>
      <c r="N146" s="73">
        <f t="shared" si="5"/>
        <v>17.318999999999999</v>
      </c>
    </row>
    <row r="147" spans="1:14" x14ac:dyDescent="0.2">
      <c r="A147">
        <f t="shared" si="4"/>
        <v>53</v>
      </c>
      <c r="B147" s="5" t="s">
        <v>408</v>
      </c>
      <c r="C147" s="6" t="s">
        <v>368</v>
      </c>
      <c r="D147" t="s">
        <v>10</v>
      </c>
      <c r="E147" t="s">
        <v>390</v>
      </c>
      <c r="F147" t="s">
        <v>12</v>
      </c>
      <c r="G147" t="s">
        <v>13</v>
      </c>
      <c r="H147" s="7">
        <v>380.46388888888885</v>
      </c>
      <c r="I147" s="16">
        <v>-25.4</v>
      </c>
      <c r="K147" s="7">
        <v>380.46388888888885</v>
      </c>
      <c r="L147">
        <v>-8.1110000000000007</v>
      </c>
      <c r="N147" s="73">
        <f t="shared" si="5"/>
        <v>17.288999999999998</v>
      </c>
    </row>
    <row r="148" spans="1:14" x14ac:dyDescent="0.2">
      <c r="A148">
        <f t="shared" si="4"/>
        <v>54</v>
      </c>
      <c r="B148" s="5" t="s">
        <v>409</v>
      </c>
      <c r="C148" s="6" t="s">
        <v>368</v>
      </c>
      <c r="D148" t="s">
        <v>10</v>
      </c>
      <c r="E148" t="s">
        <v>390</v>
      </c>
      <c r="F148" t="s">
        <v>12</v>
      </c>
      <c r="G148" t="s">
        <v>13</v>
      </c>
      <c r="H148" s="7">
        <v>380.46388888888885</v>
      </c>
      <c r="I148" s="16">
        <v>-26.45</v>
      </c>
      <c r="K148" s="7">
        <v>380.46388888888885</v>
      </c>
      <c r="L148">
        <v>-8.1110000000000007</v>
      </c>
      <c r="N148" s="73">
        <f t="shared" si="5"/>
        <v>18.338999999999999</v>
      </c>
    </row>
    <row r="149" spans="1:14" x14ac:dyDescent="0.2">
      <c r="A149">
        <f t="shared" si="4"/>
        <v>55</v>
      </c>
      <c r="B149" s="5" t="s">
        <v>410</v>
      </c>
      <c r="C149" s="6" t="s">
        <v>368</v>
      </c>
      <c r="D149" t="s">
        <v>10</v>
      </c>
      <c r="E149" t="s">
        <v>390</v>
      </c>
      <c r="F149" t="s">
        <v>12</v>
      </c>
      <c r="G149" t="s">
        <v>13</v>
      </c>
      <c r="H149" s="7">
        <v>380.46388888888885</v>
      </c>
      <c r="I149" s="16">
        <v>-25.56</v>
      </c>
      <c r="K149" s="7">
        <v>380.46388888888885</v>
      </c>
      <c r="L149">
        <v>-8.1110000000000007</v>
      </c>
      <c r="N149" s="73">
        <f t="shared" si="5"/>
        <v>17.448999999999998</v>
      </c>
    </row>
    <row r="150" spans="1:14" x14ac:dyDescent="0.2">
      <c r="A150">
        <f t="shared" si="4"/>
        <v>56</v>
      </c>
      <c r="B150" s="5" t="s">
        <v>411</v>
      </c>
      <c r="C150" s="6" t="s">
        <v>368</v>
      </c>
      <c r="D150" t="s">
        <v>20</v>
      </c>
      <c r="E150" t="s">
        <v>390</v>
      </c>
      <c r="F150" t="s">
        <v>12</v>
      </c>
      <c r="G150" t="s">
        <v>13</v>
      </c>
      <c r="H150" s="7">
        <v>380.46388888888885</v>
      </c>
      <c r="I150" s="16">
        <v>-26.386011879579087</v>
      </c>
      <c r="K150" s="7">
        <v>380.46388888888885</v>
      </c>
      <c r="L150">
        <v>-8.1110000000000007</v>
      </c>
      <c r="N150" s="73">
        <f t="shared" si="5"/>
        <v>18.275011879579086</v>
      </c>
    </row>
    <row r="151" spans="1:14" x14ac:dyDescent="0.2">
      <c r="A151">
        <f t="shared" si="4"/>
        <v>57</v>
      </c>
      <c r="B151" s="5" t="s">
        <v>412</v>
      </c>
      <c r="C151" s="6" t="s">
        <v>368</v>
      </c>
      <c r="D151" t="s">
        <v>20</v>
      </c>
      <c r="E151" t="s">
        <v>390</v>
      </c>
      <c r="F151" t="s">
        <v>12</v>
      </c>
      <c r="G151" t="s">
        <v>13</v>
      </c>
      <c r="H151" s="7">
        <v>380.46388888888885</v>
      </c>
      <c r="I151" s="16">
        <v>-27.353591411876778</v>
      </c>
      <c r="K151" s="7">
        <v>380.46388888888885</v>
      </c>
      <c r="L151">
        <v>-8.1110000000000007</v>
      </c>
      <c r="N151" s="73">
        <f t="shared" si="5"/>
        <v>19.242591411876777</v>
      </c>
    </row>
    <row r="152" spans="1:14" x14ac:dyDescent="0.2">
      <c r="A152">
        <f t="shared" si="4"/>
        <v>58</v>
      </c>
      <c r="B152" s="5" t="s">
        <v>413</v>
      </c>
      <c r="C152" s="6" t="s">
        <v>368</v>
      </c>
      <c r="D152" t="s">
        <v>20</v>
      </c>
      <c r="E152" t="s">
        <v>390</v>
      </c>
      <c r="F152" t="s">
        <v>12</v>
      </c>
      <c r="G152" t="s">
        <v>13</v>
      </c>
      <c r="H152" s="7">
        <v>380.46388888888885</v>
      </c>
      <c r="I152" s="16">
        <v>-28.099494126846821</v>
      </c>
      <c r="K152" s="7">
        <v>380.46388888888885</v>
      </c>
      <c r="L152">
        <v>-8.1110000000000007</v>
      </c>
      <c r="N152" s="73">
        <f t="shared" si="5"/>
        <v>19.98849412684682</v>
      </c>
    </row>
    <row r="153" spans="1:14" x14ac:dyDescent="0.2">
      <c r="A153">
        <f t="shared" si="4"/>
        <v>59</v>
      </c>
      <c r="B153" s="5" t="s">
        <v>414</v>
      </c>
      <c r="C153" s="6" t="s">
        <v>368</v>
      </c>
      <c r="D153" t="s">
        <v>20</v>
      </c>
      <c r="E153" t="s">
        <v>390</v>
      </c>
      <c r="F153" t="s">
        <v>12</v>
      </c>
      <c r="G153" t="s">
        <v>13</v>
      </c>
      <c r="H153" s="7">
        <v>380.46388888888885</v>
      </c>
      <c r="I153" s="16">
        <v>-28.08942350119321</v>
      </c>
      <c r="K153" s="7">
        <v>380.46388888888885</v>
      </c>
      <c r="L153">
        <v>-8.1110000000000007</v>
      </c>
      <c r="N153" s="73">
        <f t="shared" si="5"/>
        <v>19.978423501193209</v>
      </c>
    </row>
    <row r="154" spans="1:14" x14ac:dyDescent="0.2">
      <c r="A154">
        <f t="shared" si="4"/>
        <v>60</v>
      </c>
      <c r="B154" s="5" t="s">
        <v>415</v>
      </c>
      <c r="C154" s="6" t="s">
        <v>368</v>
      </c>
      <c r="D154" t="s">
        <v>20</v>
      </c>
      <c r="E154" t="s">
        <v>390</v>
      </c>
      <c r="F154" t="s">
        <v>12</v>
      </c>
      <c r="G154" t="s">
        <v>13</v>
      </c>
      <c r="H154" s="7">
        <v>380.46388888888885</v>
      </c>
      <c r="I154" s="16">
        <v>-27.189826629162212</v>
      </c>
      <c r="K154" s="7">
        <v>380.46388888888885</v>
      </c>
      <c r="L154">
        <v>-8.1110000000000007</v>
      </c>
      <c r="N154" s="73">
        <f t="shared" si="5"/>
        <v>19.078826629162212</v>
      </c>
    </row>
    <row r="155" spans="1:14" x14ac:dyDescent="0.2">
      <c r="A155">
        <f t="shared" si="4"/>
        <v>61</v>
      </c>
      <c r="B155" s="5" t="s">
        <v>416</v>
      </c>
      <c r="C155" s="6" t="s">
        <v>384</v>
      </c>
      <c r="D155" t="s">
        <v>20</v>
      </c>
      <c r="E155" t="s">
        <v>390</v>
      </c>
      <c r="F155" t="s">
        <v>12</v>
      </c>
      <c r="G155" t="s">
        <v>13</v>
      </c>
      <c r="H155" s="7">
        <v>380.46388888888885</v>
      </c>
      <c r="I155" s="16">
        <v>-25.367386640342716</v>
      </c>
      <c r="K155" s="7">
        <v>380.46388888888885</v>
      </c>
      <c r="L155">
        <v>-8.1110000000000007</v>
      </c>
      <c r="N155" s="73">
        <f t="shared" si="5"/>
        <v>17.256386640342715</v>
      </c>
    </row>
    <row r="156" spans="1:14" x14ac:dyDescent="0.2">
      <c r="A156">
        <f t="shared" si="4"/>
        <v>62</v>
      </c>
      <c r="B156" s="5" t="s">
        <v>417</v>
      </c>
      <c r="C156" s="6" t="s">
        <v>368</v>
      </c>
      <c r="D156" t="s">
        <v>20</v>
      </c>
      <c r="E156" t="s">
        <v>418</v>
      </c>
      <c r="F156" t="s">
        <v>12</v>
      </c>
      <c r="G156" t="s">
        <v>13</v>
      </c>
      <c r="H156" s="7">
        <v>380.46388888888885</v>
      </c>
      <c r="I156" s="16">
        <v>-29.282343000747915</v>
      </c>
      <c r="K156" s="7">
        <v>380.46388888888885</v>
      </c>
      <c r="L156">
        <v>-8.1110000000000007</v>
      </c>
      <c r="N156" s="73">
        <f t="shared" si="5"/>
        <v>21.171343000747914</v>
      </c>
    </row>
    <row r="157" spans="1:14" x14ac:dyDescent="0.2">
      <c r="A157">
        <f t="shared" si="4"/>
        <v>63</v>
      </c>
      <c r="B157" s="5" t="s">
        <v>419</v>
      </c>
      <c r="C157" s="6" t="s">
        <v>368</v>
      </c>
      <c r="D157" t="s">
        <v>20</v>
      </c>
      <c r="E157" t="s">
        <v>418</v>
      </c>
      <c r="F157" t="s">
        <v>12</v>
      </c>
      <c r="G157" t="s">
        <v>13</v>
      </c>
      <c r="H157" s="7">
        <v>380.46388888888885</v>
      </c>
      <c r="I157" s="16">
        <v>-25.502780667565958</v>
      </c>
      <c r="K157" s="7">
        <v>380.46388888888885</v>
      </c>
      <c r="L157">
        <v>-8.1110000000000007</v>
      </c>
      <c r="N157" s="73">
        <f t="shared" si="5"/>
        <v>17.391780667565957</v>
      </c>
    </row>
    <row r="158" spans="1:14" x14ac:dyDescent="0.2">
      <c r="A158">
        <f t="shared" si="4"/>
        <v>64</v>
      </c>
      <c r="B158" s="5" t="s">
        <v>420</v>
      </c>
      <c r="C158" s="6" t="s">
        <v>368</v>
      </c>
      <c r="D158" t="s">
        <v>20</v>
      </c>
      <c r="E158" t="s">
        <v>418</v>
      </c>
      <c r="F158" t="s">
        <v>12</v>
      </c>
      <c r="G158" t="s">
        <v>13</v>
      </c>
      <c r="H158" s="7">
        <v>380.46388888888885</v>
      </c>
      <c r="I158" s="16">
        <v>-25.702724151891516</v>
      </c>
      <c r="K158" s="7">
        <v>380.46388888888885</v>
      </c>
      <c r="L158">
        <v>-8.1110000000000007</v>
      </c>
      <c r="N158" s="73">
        <f t="shared" si="5"/>
        <v>17.591724151891516</v>
      </c>
    </row>
    <row r="159" spans="1:14" s="37" customFormat="1" x14ac:dyDescent="0.2">
      <c r="A159">
        <f t="shared" si="4"/>
        <v>65</v>
      </c>
      <c r="B159" s="5" t="s">
        <v>421</v>
      </c>
      <c r="C159" s="6" t="s">
        <v>311</v>
      </c>
      <c r="D159" t="s">
        <v>10</v>
      </c>
      <c r="E159" t="s">
        <v>422</v>
      </c>
      <c r="F159" t="s">
        <v>346</v>
      </c>
      <c r="G159" t="s">
        <v>13</v>
      </c>
      <c r="H159" s="7">
        <v>381.43611111111107</v>
      </c>
      <c r="I159" s="16">
        <v>-26.29</v>
      </c>
      <c r="J159"/>
      <c r="K159" s="7">
        <v>381.43611111111107</v>
      </c>
      <c r="L159">
        <v>-8.0950000000000006</v>
      </c>
      <c r="N159" s="73">
        <f t="shared" si="5"/>
        <v>18.195</v>
      </c>
    </row>
    <row r="160" spans="1:14" s="37" customFormat="1" x14ac:dyDescent="0.2">
      <c r="A160">
        <f t="shared" ref="A160:A174" si="6">A159+1</f>
        <v>66</v>
      </c>
      <c r="B160" s="5" t="s">
        <v>423</v>
      </c>
      <c r="C160" s="6" t="s">
        <v>311</v>
      </c>
      <c r="D160" t="s">
        <v>10</v>
      </c>
      <c r="E160" t="s">
        <v>422</v>
      </c>
      <c r="F160" t="s">
        <v>346</v>
      </c>
      <c r="G160" t="s">
        <v>13</v>
      </c>
      <c r="H160" s="7">
        <v>381.43611111111107</v>
      </c>
      <c r="I160" s="16">
        <v>-26.38</v>
      </c>
      <c r="J160"/>
      <c r="K160" s="7">
        <v>381.43611111111107</v>
      </c>
      <c r="L160">
        <v>-8.0950000000000006</v>
      </c>
      <c r="N160" s="73">
        <f t="shared" si="5"/>
        <v>18.284999999999997</v>
      </c>
    </row>
    <row r="161" spans="1:14" s="37" customFormat="1" x14ac:dyDescent="0.2">
      <c r="A161">
        <f t="shared" si="6"/>
        <v>67</v>
      </c>
      <c r="B161" s="5" t="s">
        <v>424</v>
      </c>
      <c r="C161" s="6" t="s">
        <v>311</v>
      </c>
      <c r="D161" t="s">
        <v>10</v>
      </c>
      <c r="E161" t="s">
        <v>422</v>
      </c>
      <c r="F161" t="s">
        <v>346</v>
      </c>
      <c r="G161" t="s">
        <v>13</v>
      </c>
      <c r="H161" s="7">
        <v>381.43611111111107</v>
      </c>
      <c r="I161" s="16">
        <v>-24.9</v>
      </c>
      <c r="J161"/>
      <c r="K161" s="7">
        <v>381.43611111111107</v>
      </c>
      <c r="L161">
        <v>-8.0950000000000006</v>
      </c>
      <c r="N161" s="73">
        <f t="shared" si="5"/>
        <v>16.805</v>
      </c>
    </row>
    <row r="162" spans="1:14" s="37" customFormat="1" x14ac:dyDescent="0.2">
      <c r="A162">
        <f t="shared" si="6"/>
        <v>68</v>
      </c>
      <c r="B162" s="5" t="s">
        <v>425</v>
      </c>
      <c r="C162" s="6" t="s">
        <v>311</v>
      </c>
      <c r="D162" t="s">
        <v>10</v>
      </c>
      <c r="E162" t="s">
        <v>422</v>
      </c>
      <c r="F162" t="s">
        <v>346</v>
      </c>
      <c r="G162" t="s">
        <v>13</v>
      </c>
      <c r="H162" s="7">
        <v>381.43611111111107</v>
      </c>
      <c r="I162" s="16">
        <v>-25.57</v>
      </c>
      <c r="J162"/>
      <c r="K162" s="7">
        <v>381.43611111111107</v>
      </c>
      <c r="L162">
        <v>-8.0950000000000006</v>
      </c>
      <c r="N162" s="73">
        <f t="shared" si="5"/>
        <v>17.475000000000001</v>
      </c>
    </row>
    <row r="163" spans="1:14" s="37" customFormat="1" x14ac:dyDescent="0.2">
      <c r="A163">
        <f t="shared" si="6"/>
        <v>69</v>
      </c>
      <c r="B163" s="5" t="s">
        <v>426</v>
      </c>
      <c r="C163" t="s">
        <v>427</v>
      </c>
      <c r="D163" t="s">
        <v>10</v>
      </c>
      <c r="E163" t="s">
        <v>422</v>
      </c>
      <c r="F163" t="s">
        <v>346</v>
      </c>
      <c r="G163" t="s">
        <v>13</v>
      </c>
      <c r="H163" s="7">
        <v>381.43611111111107</v>
      </c>
      <c r="I163" s="16">
        <v>-25.908999999999999</v>
      </c>
      <c r="J163"/>
      <c r="K163" s="7">
        <v>381.43611111111107</v>
      </c>
      <c r="L163">
        <v>-8.0950000000000006</v>
      </c>
      <c r="N163" s="73">
        <f t="shared" si="5"/>
        <v>17.814</v>
      </c>
    </row>
    <row r="164" spans="1:14" s="37" customFormat="1" x14ac:dyDescent="0.2">
      <c r="A164">
        <f t="shared" si="6"/>
        <v>70</v>
      </c>
      <c r="B164" s="5" t="s">
        <v>428</v>
      </c>
      <c r="C164" t="s">
        <v>427</v>
      </c>
      <c r="D164" t="s">
        <v>10</v>
      </c>
      <c r="E164" t="s">
        <v>422</v>
      </c>
      <c r="F164" t="s">
        <v>346</v>
      </c>
      <c r="G164" t="s">
        <v>13</v>
      </c>
      <c r="H164" s="7">
        <v>381.43611111111107</v>
      </c>
      <c r="I164" s="16">
        <v>-25.57</v>
      </c>
      <c r="J164"/>
      <c r="K164" s="7">
        <v>381.43611111111107</v>
      </c>
      <c r="L164">
        <v>-8.0950000000000006</v>
      </c>
      <c r="N164" s="73">
        <f t="shared" si="5"/>
        <v>17.475000000000001</v>
      </c>
    </row>
    <row r="165" spans="1:14" s="37" customFormat="1" x14ac:dyDescent="0.2">
      <c r="A165">
        <f t="shared" si="6"/>
        <v>71</v>
      </c>
      <c r="B165" s="5" t="s">
        <v>429</v>
      </c>
      <c r="C165" s="6" t="s">
        <v>395</v>
      </c>
      <c r="D165" t="s">
        <v>10</v>
      </c>
      <c r="E165" t="s">
        <v>422</v>
      </c>
      <c r="F165" t="s">
        <v>346</v>
      </c>
      <c r="G165" t="s">
        <v>13</v>
      </c>
      <c r="H165" s="7">
        <v>381.43611111111107</v>
      </c>
      <c r="I165" s="16">
        <v>-26.32</v>
      </c>
      <c r="J165"/>
      <c r="K165" s="7">
        <v>381.43611111111107</v>
      </c>
      <c r="L165">
        <v>-8.0950000000000006</v>
      </c>
      <c r="N165" s="73">
        <f t="shared" si="5"/>
        <v>18.225000000000001</v>
      </c>
    </row>
    <row r="166" spans="1:14" s="37" customFormat="1" x14ac:dyDescent="0.2">
      <c r="A166">
        <f t="shared" si="6"/>
        <v>72</v>
      </c>
      <c r="B166" s="5" t="s">
        <v>430</v>
      </c>
      <c r="C166" s="6" t="s">
        <v>395</v>
      </c>
      <c r="D166" t="s">
        <v>10</v>
      </c>
      <c r="E166" t="s">
        <v>422</v>
      </c>
      <c r="F166" t="s">
        <v>346</v>
      </c>
      <c r="G166" t="s">
        <v>13</v>
      </c>
      <c r="H166" s="7">
        <v>381.43611111111107</v>
      </c>
      <c r="I166" s="16">
        <v>-26.58</v>
      </c>
      <c r="J166"/>
      <c r="K166" s="7">
        <v>381.43611111111107</v>
      </c>
      <c r="L166">
        <v>-8.0950000000000006</v>
      </c>
      <c r="N166" s="73">
        <f t="shared" si="5"/>
        <v>18.484999999999999</v>
      </c>
    </row>
    <row r="167" spans="1:14" s="37" customFormat="1" x14ac:dyDescent="0.2">
      <c r="A167">
        <f t="shared" si="6"/>
        <v>73</v>
      </c>
      <c r="B167" s="5" t="s">
        <v>431</v>
      </c>
      <c r="C167" s="6" t="s">
        <v>395</v>
      </c>
      <c r="D167" t="s">
        <v>20</v>
      </c>
      <c r="E167" t="s">
        <v>422</v>
      </c>
      <c r="F167" t="s">
        <v>346</v>
      </c>
      <c r="G167" t="s">
        <v>13</v>
      </c>
      <c r="H167" s="7">
        <v>381.43611111111107</v>
      </c>
      <c r="I167" s="16">
        <v>-26.614492080060472</v>
      </c>
      <c r="J167" s="17"/>
      <c r="K167" s="7">
        <v>381.43611111111107</v>
      </c>
      <c r="L167">
        <v>-8.0950000000000006</v>
      </c>
      <c r="N167" s="73">
        <f t="shared" si="5"/>
        <v>18.519492080060473</v>
      </c>
    </row>
    <row r="168" spans="1:14" x14ac:dyDescent="0.2">
      <c r="A168">
        <f t="shared" si="6"/>
        <v>74</v>
      </c>
      <c r="B168" s="5" t="s">
        <v>432</v>
      </c>
      <c r="C168" s="6" t="s">
        <v>395</v>
      </c>
      <c r="D168" t="s">
        <v>20</v>
      </c>
      <c r="E168" t="s">
        <v>422</v>
      </c>
      <c r="F168" t="s">
        <v>346</v>
      </c>
      <c r="G168" t="s">
        <v>13</v>
      </c>
      <c r="H168" s="7">
        <v>381.43611111111107</v>
      </c>
      <c r="I168" s="16">
        <v>-26.467197142227747</v>
      </c>
      <c r="K168" s="7">
        <v>381.43611111111107</v>
      </c>
      <c r="L168">
        <v>-8.0950000000000006</v>
      </c>
      <c r="N168" s="73">
        <f t="shared" si="5"/>
        <v>18.372197142227748</v>
      </c>
    </row>
    <row r="169" spans="1:14" x14ac:dyDescent="0.2">
      <c r="A169">
        <f t="shared" si="6"/>
        <v>75</v>
      </c>
      <c r="B169" s="5" t="s">
        <v>433</v>
      </c>
      <c r="C169" s="6" t="s">
        <v>219</v>
      </c>
      <c r="D169" s="17" t="s">
        <v>20</v>
      </c>
      <c r="E169" s="17" t="s">
        <v>434</v>
      </c>
      <c r="F169" t="s">
        <v>435</v>
      </c>
      <c r="G169" t="s">
        <v>13</v>
      </c>
      <c r="H169" s="7">
        <v>381.43611111111107</v>
      </c>
      <c r="I169" s="16">
        <v>-27.528346720360787</v>
      </c>
      <c r="J169" s="27"/>
      <c r="K169" s="7">
        <v>381.43611111111107</v>
      </c>
      <c r="L169">
        <v>-8.0950000000000006</v>
      </c>
      <c r="N169" s="73">
        <f t="shared" si="5"/>
        <v>19.433346720360788</v>
      </c>
    </row>
    <row r="170" spans="1:14" x14ac:dyDescent="0.2">
      <c r="A170" s="10">
        <f t="shared" si="6"/>
        <v>76</v>
      </c>
      <c r="B170" s="11" t="s">
        <v>14</v>
      </c>
      <c r="C170" s="12" t="s">
        <v>15</v>
      </c>
      <c r="D170" s="10" t="s">
        <v>10</v>
      </c>
      <c r="E170" s="10" t="s">
        <v>16</v>
      </c>
      <c r="F170" s="10" t="s">
        <v>17</v>
      </c>
      <c r="G170" s="10" t="s">
        <v>18</v>
      </c>
      <c r="H170" s="13">
        <v>382.4083333333333</v>
      </c>
      <c r="I170" s="14">
        <v>-23.986000000000001</v>
      </c>
      <c r="J170" s="10"/>
      <c r="K170" s="13">
        <v>382.4083333333333</v>
      </c>
      <c r="L170">
        <v>-6.5016999999999996</v>
      </c>
      <c r="N170" s="73">
        <f t="shared" si="5"/>
        <v>17.484300000000001</v>
      </c>
    </row>
    <row r="171" spans="1:14" x14ac:dyDescent="0.2">
      <c r="A171" s="10">
        <f t="shared" si="6"/>
        <v>77</v>
      </c>
      <c r="B171" s="11" t="s">
        <v>19</v>
      </c>
      <c r="C171" s="12" t="s">
        <v>15</v>
      </c>
      <c r="D171" s="10" t="s">
        <v>10</v>
      </c>
      <c r="E171" s="10" t="s">
        <v>16</v>
      </c>
      <c r="F171" s="10" t="s">
        <v>17</v>
      </c>
      <c r="G171" s="10" t="s">
        <v>18</v>
      </c>
      <c r="H171" s="13">
        <v>382.4083333333333</v>
      </c>
      <c r="I171" s="14">
        <v>-24.54</v>
      </c>
      <c r="J171" s="10"/>
      <c r="K171" s="13">
        <v>382.4083333333333</v>
      </c>
      <c r="L171">
        <v>-6.5016999999999996</v>
      </c>
      <c r="N171" s="73">
        <f t="shared" si="5"/>
        <v>18.0383</v>
      </c>
    </row>
    <row r="172" spans="1:14" x14ac:dyDescent="0.2">
      <c r="A172" s="10">
        <f t="shared" si="6"/>
        <v>78</v>
      </c>
      <c r="B172" s="11" t="s">
        <v>436</v>
      </c>
      <c r="C172" s="15" t="s">
        <v>368</v>
      </c>
      <c r="D172" s="10" t="s">
        <v>10</v>
      </c>
      <c r="E172" s="10" t="s">
        <v>16</v>
      </c>
      <c r="F172" s="10" t="s">
        <v>437</v>
      </c>
      <c r="G172" s="10" t="s">
        <v>438</v>
      </c>
      <c r="H172" s="13">
        <v>382.4083333333333</v>
      </c>
      <c r="I172" s="14">
        <v>-23.926000000000002</v>
      </c>
      <c r="J172" s="10"/>
      <c r="K172" s="13">
        <v>382.4083333333333</v>
      </c>
      <c r="L172">
        <v>-6.5016999999999996</v>
      </c>
      <c r="N172" s="73">
        <f t="shared" si="5"/>
        <v>17.424300000000002</v>
      </c>
    </row>
    <row r="173" spans="1:14" x14ac:dyDescent="0.2">
      <c r="A173" s="10">
        <f t="shared" si="6"/>
        <v>79</v>
      </c>
      <c r="B173" s="11" t="s">
        <v>439</v>
      </c>
      <c r="C173" s="15" t="s">
        <v>440</v>
      </c>
      <c r="D173" s="10" t="s">
        <v>10</v>
      </c>
      <c r="E173" s="10" t="s">
        <v>16</v>
      </c>
      <c r="F173" s="10" t="s">
        <v>441</v>
      </c>
      <c r="G173" s="10" t="s">
        <v>18</v>
      </c>
      <c r="H173" s="13">
        <v>383.23846153846154</v>
      </c>
      <c r="I173" s="14">
        <v>-23.725000000000001</v>
      </c>
      <c r="J173" s="10"/>
      <c r="K173" s="13">
        <v>383.23846153846154</v>
      </c>
      <c r="L173">
        <v>-9.0904000000000007</v>
      </c>
      <c r="N173" s="73">
        <f t="shared" si="5"/>
        <v>14.634600000000001</v>
      </c>
    </row>
    <row r="174" spans="1:14" x14ac:dyDescent="0.2">
      <c r="A174" s="10">
        <f t="shared" si="6"/>
        <v>80</v>
      </c>
      <c r="B174" s="11" t="s">
        <v>442</v>
      </c>
      <c r="C174" s="15" t="s">
        <v>443</v>
      </c>
      <c r="D174" s="10" t="s">
        <v>10</v>
      </c>
      <c r="E174" s="10" t="s">
        <v>16</v>
      </c>
      <c r="F174" s="10" t="s">
        <v>441</v>
      </c>
      <c r="G174" s="10" t="s">
        <v>18</v>
      </c>
      <c r="H174" s="13">
        <v>383.23846153846154</v>
      </c>
      <c r="I174" s="14">
        <v>-20.82</v>
      </c>
      <c r="J174" s="10"/>
      <c r="K174" s="13">
        <v>383.23846153846154</v>
      </c>
      <c r="L174">
        <v>-9.0904000000000007</v>
      </c>
      <c r="N174" s="73">
        <f t="shared" si="5"/>
        <v>11.7296</v>
      </c>
    </row>
    <row r="175" spans="1:14" x14ac:dyDescent="0.2">
      <c r="A175" s="10">
        <f>A174+1</f>
        <v>81</v>
      </c>
      <c r="B175" s="11" t="s">
        <v>444</v>
      </c>
      <c r="C175" s="15" t="s">
        <v>445</v>
      </c>
      <c r="D175" s="10" t="s">
        <v>20</v>
      </c>
      <c r="E175" s="10" t="s">
        <v>446</v>
      </c>
      <c r="F175" s="10" t="s">
        <v>21</v>
      </c>
      <c r="G175" s="10" t="s">
        <v>18</v>
      </c>
      <c r="H175" s="13">
        <v>384.77692307692308</v>
      </c>
      <c r="I175" s="14">
        <v>-23.306709320055347</v>
      </c>
      <c r="J175" s="10"/>
      <c r="K175" s="13">
        <v>384.77692307692308</v>
      </c>
      <c r="L175">
        <v>-7.6837999999999997</v>
      </c>
      <c r="N175" s="73">
        <f t="shared" si="5"/>
        <v>15.622909320055347</v>
      </c>
    </row>
    <row r="176" spans="1:14" x14ac:dyDescent="0.2">
      <c r="A176">
        <f>A175+1</f>
        <v>82</v>
      </c>
      <c r="B176" s="5" t="s">
        <v>447</v>
      </c>
      <c r="C176" s="6" t="s">
        <v>448</v>
      </c>
      <c r="D176" t="s">
        <v>10</v>
      </c>
      <c r="E176" t="s">
        <v>449</v>
      </c>
      <c r="F176" t="s">
        <v>450</v>
      </c>
      <c r="G176" t="s">
        <v>18</v>
      </c>
      <c r="H176" s="7">
        <v>385.5461538461538</v>
      </c>
      <c r="I176" s="16">
        <v>-23.756</v>
      </c>
      <c r="K176" s="7">
        <v>385.5461538461538</v>
      </c>
      <c r="L176">
        <v>-7.0517000000000003</v>
      </c>
      <c r="N176" s="73">
        <f t="shared" si="5"/>
        <v>16.7043</v>
      </c>
    </row>
    <row r="177" spans="1:14" x14ac:dyDescent="0.2">
      <c r="A177">
        <f t="shared" ref="A177:A190" si="7">A176+1</f>
        <v>83</v>
      </c>
      <c r="B177" s="5" t="s">
        <v>451</v>
      </c>
      <c r="C177" s="6" t="s">
        <v>448</v>
      </c>
      <c r="D177" t="s">
        <v>10</v>
      </c>
      <c r="E177" t="s">
        <v>449</v>
      </c>
      <c r="F177" t="s">
        <v>450</v>
      </c>
      <c r="G177" t="s">
        <v>18</v>
      </c>
      <c r="H177" s="7">
        <v>385.5461538461538</v>
      </c>
      <c r="I177" s="16">
        <v>-20.810000000000002</v>
      </c>
      <c r="K177" s="7">
        <v>385.5461538461538</v>
      </c>
      <c r="L177">
        <v>-7.0517000000000003</v>
      </c>
      <c r="N177" s="73">
        <f t="shared" si="5"/>
        <v>13.758300000000002</v>
      </c>
    </row>
    <row r="178" spans="1:14" x14ac:dyDescent="0.2">
      <c r="A178">
        <f t="shared" si="7"/>
        <v>84</v>
      </c>
      <c r="B178" s="5" t="s">
        <v>452</v>
      </c>
      <c r="C178" s="6" t="s">
        <v>448</v>
      </c>
      <c r="D178" t="s">
        <v>10</v>
      </c>
      <c r="E178" t="s">
        <v>449</v>
      </c>
      <c r="F178" t="s">
        <v>450</v>
      </c>
      <c r="G178" t="s">
        <v>18</v>
      </c>
      <c r="H178" s="7">
        <v>385.5461538461538</v>
      </c>
      <c r="I178" s="16">
        <v>-22.849000000000004</v>
      </c>
      <c r="K178" s="7">
        <v>385.5461538461538</v>
      </c>
      <c r="L178">
        <v>-7.0517000000000003</v>
      </c>
      <c r="N178" s="73">
        <f t="shared" si="5"/>
        <v>15.797300000000003</v>
      </c>
    </row>
    <row r="179" spans="1:14" x14ac:dyDescent="0.2">
      <c r="A179">
        <f t="shared" si="7"/>
        <v>85</v>
      </c>
      <c r="B179" s="5" t="s">
        <v>453</v>
      </c>
      <c r="C179" s="6" t="s">
        <v>448</v>
      </c>
      <c r="D179" t="s">
        <v>10</v>
      </c>
      <c r="E179" t="s">
        <v>449</v>
      </c>
      <c r="F179" t="s">
        <v>450</v>
      </c>
      <c r="G179" t="s">
        <v>18</v>
      </c>
      <c r="H179" s="7">
        <v>385.5461538461538</v>
      </c>
      <c r="I179" s="16">
        <v>-20.337617431899844</v>
      </c>
      <c r="K179" s="7">
        <v>385.5461538461538</v>
      </c>
      <c r="L179">
        <v>-7.0517000000000003</v>
      </c>
      <c r="N179" s="73">
        <f t="shared" si="5"/>
        <v>13.285917431899843</v>
      </c>
    </row>
    <row r="180" spans="1:14" x14ac:dyDescent="0.2">
      <c r="A180">
        <f t="shared" si="7"/>
        <v>86</v>
      </c>
      <c r="B180" s="5" t="s">
        <v>454</v>
      </c>
      <c r="C180" s="6" t="s">
        <v>445</v>
      </c>
      <c r="D180" t="s">
        <v>10</v>
      </c>
      <c r="E180" t="s">
        <v>449</v>
      </c>
      <c r="F180" t="s">
        <v>450</v>
      </c>
      <c r="G180" t="s">
        <v>18</v>
      </c>
      <c r="H180" s="7">
        <v>385.5461538461538</v>
      </c>
      <c r="I180" s="16">
        <v>-22.169706567699905</v>
      </c>
      <c r="K180" s="7">
        <v>385.5461538461538</v>
      </c>
      <c r="L180">
        <v>-7.0517000000000003</v>
      </c>
      <c r="N180" s="73">
        <f t="shared" si="5"/>
        <v>15.118006567699904</v>
      </c>
    </row>
    <row r="181" spans="1:14" x14ac:dyDescent="0.2">
      <c r="A181">
        <f t="shared" si="7"/>
        <v>87</v>
      </c>
      <c r="B181" s="5" t="s">
        <v>455</v>
      </c>
      <c r="C181" s="6" t="s">
        <v>445</v>
      </c>
      <c r="D181" t="s">
        <v>10</v>
      </c>
      <c r="E181" t="s">
        <v>449</v>
      </c>
      <c r="F181" t="s">
        <v>450</v>
      </c>
      <c r="G181" t="s">
        <v>18</v>
      </c>
      <c r="H181" s="7">
        <v>385.5461538461538</v>
      </c>
      <c r="I181" s="16">
        <v>-21.918486837399882</v>
      </c>
      <c r="K181" s="7">
        <v>385.5461538461538</v>
      </c>
      <c r="L181">
        <v>-7.0517000000000003</v>
      </c>
      <c r="N181" s="73">
        <f t="shared" si="5"/>
        <v>14.866786837399882</v>
      </c>
    </row>
    <row r="182" spans="1:14" x14ac:dyDescent="0.2">
      <c r="A182">
        <f t="shared" si="7"/>
        <v>88</v>
      </c>
      <c r="B182" s="5" t="s">
        <v>456</v>
      </c>
      <c r="C182" s="6" t="s">
        <v>445</v>
      </c>
      <c r="D182" t="s">
        <v>10</v>
      </c>
      <c r="E182" t="s">
        <v>449</v>
      </c>
      <c r="F182" t="s">
        <v>450</v>
      </c>
      <c r="G182" t="s">
        <v>18</v>
      </c>
      <c r="H182" s="7">
        <v>385.5461538461538</v>
      </c>
      <c r="I182" s="16">
        <v>-21.075993293199872</v>
      </c>
      <c r="K182" s="7">
        <v>385.5461538461538</v>
      </c>
      <c r="L182">
        <v>-7.0517000000000003</v>
      </c>
      <c r="N182" s="73">
        <f t="shared" si="5"/>
        <v>14.024293293199872</v>
      </c>
    </row>
    <row r="183" spans="1:14" x14ac:dyDescent="0.2">
      <c r="A183">
        <f t="shared" si="7"/>
        <v>89</v>
      </c>
      <c r="B183" s="5" t="s">
        <v>457</v>
      </c>
      <c r="C183" s="6" t="s">
        <v>445</v>
      </c>
      <c r="D183" t="s">
        <v>10</v>
      </c>
      <c r="E183" t="s">
        <v>449</v>
      </c>
      <c r="F183" t="s">
        <v>450</v>
      </c>
      <c r="G183" t="s">
        <v>18</v>
      </c>
      <c r="H183" s="7">
        <v>385.5461538461538</v>
      </c>
      <c r="I183" s="16">
        <v>-20.745491290599944</v>
      </c>
      <c r="K183" s="7">
        <v>385.5461538461538</v>
      </c>
      <c r="L183">
        <v>-7.0517000000000003</v>
      </c>
      <c r="N183" s="73">
        <f t="shared" si="5"/>
        <v>13.693791290599943</v>
      </c>
    </row>
    <row r="184" spans="1:14" x14ac:dyDescent="0.2">
      <c r="A184">
        <f t="shared" si="7"/>
        <v>90</v>
      </c>
      <c r="B184" s="5" t="s">
        <v>458</v>
      </c>
      <c r="C184" s="6" t="s">
        <v>445</v>
      </c>
      <c r="D184" t="s">
        <v>10</v>
      </c>
      <c r="E184" t="s">
        <v>449</v>
      </c>
      <c r="F184" t="s">
        <v>450</v>
      </c>
      <c r="G184" t="s">
        <v>18</v>
      </c>
      <c r="H184" s="7">
        <v>385.5461538461538</v>
      </c>
      <c r="I184" s="16">
        <v>-22.72</v>
      </c>
      <c r="K184" s="7">
        <v>385.5461538461538</v>
      </c>
      <c r="L184">
        <v>-7.0517000000000003</v>
      </c>
      <c r="N184" s="73">
        <f t="shared" si="5"/>
        <v>15.668299999999999</v>
      </c>
    </row>
    <row r="185" spans="1:14" x14ac:dyDescent="0.2">
      <c r="A185">
        <f t="shared" si="7"/>
        <v>91</v>
      </c>
      <c r="B185" s="5" t="s">
        <v>459</v>
      </c>
      <c r="C185" s="6" t="s">
        <v>445</v>
      </c>
      <c r="D185" t="s">
        <v>10</v>
      </c>
      <c r="E185" t="s">
        <v>449</v>
      </c>
      <c r="F185" t="s">
        <v>450</v>
      </c>
      <c r="G185" t="s">
        <v>18</v>
      </c>
      <c r="H185" s="7">
        <v>385.5461538461538</v>
      </c>
      <c r="I185" s="16">
        <v>-22.65</v>
      </c>
      <c r="K185" s="7">
        <v>385.5461538461538</v>
      </c>
      <c r="L185">
        <v>-7.0517000000000003</v>
      </c>
      <c r="N185" s="73">
        <f t="shared" si="5"/>
        <v>15.598299999999998</v>
      </c>
    </row>
    <row r="186" spans="1:14" x14ac:dyDescent="0.2">
      <c r="A186">
        <f t="shared" si="7"/>
        <v>92</v>
      </c>
      <c r="B186" s="5" t="s">
        <v>460</v>
      </c>
      <c r="C186" s="6" t="s">
        <v>448</v>
      </c>
      <c r="D186" t="s">
        <v>20</v>
      </c>
      <c r="E186" t="s">
        <v>449</v>
      </c>
      <c r="F186" t="s">
        <v>450</v>
      </c>
      <c r="G186" t="s">
        <v>18</v>
      </c>
      <c r="H186" s="7">
        <v>385.5461538461538</v>
      </c>
      <c r="I186" s="16">
        <v>-21.8</v>
      </c>
      <c r="K186" s="7">
        <v>385.5461538461538</v>
      </c>
      <c r="L186">
        <v>-7.0517000000000003</v>
      </c>
      <c r="N186" s="73">
        <f t="shared" si="5"/>
        <v>14.7483</v>
      </c>
    </row>
    <row r="187" spans="1:14" s="96" customFormat="1" x14ac:dyDescent="0.2">
      <c r="A187">
        <f t="shared" si="7"/>
        <v>93</v>
      </c>
      <c r="B187" s="5" t="s">
        <v>461</v>
      </c>
      <c r="C187" s="6" t="s">
        <v>448</v>
      </c>
      <c r="D187" t="s">
        <v>20</v>
      </c>
      <c r="E187" t="s">
        <v>449</v>
      </c>
      <c r="F187" t="s">
        <v>450</v>
      </c>
      <c r="G187" t="s">
        <v>18</v>
      </c>
      <c r="H187" s="7">
        <v>385.5461538461538</v>
      </c>
      <c r="I187" s="16">
        <v>-22.677772764322185</v>
      </c>
      <c r="J187"/>
      <c r="K187" s="7">
        <v>385.5461538461538</v>
      </c>
      <c r="L187">
        <v>-7.0517000000000003</v>
      </c>
      <c r="N187" s="73">
        <f t="shared" si="5"/>
        <v>15.626072764322185</v>
      </c>
    </row>
    <row r="188" spans="1:14" s="96" customFormat="1" x14ac:dyDescent="0.2">
      <c r="A188">
        <f t="shared" si="7"/>
        <v>94</v>
      </c>
      <c r="B188" s="5" t="s">
        <v>462</v>
      </c>
      <c r="C188" s="6" t="s">
        <v>445</v>
      </c>
      <c r="D188" t="s">
        <v>20</v>
      </c>
      <c r="E188" t="s">
        <v>449</v>
      </c>
      <c r="F188" t="s">
        <v>450</v>
      </c>
      <c r="G188" t="s">
        <v>18</v>
      </c>
      <c r="H188" s="7">
        <v>385.5461538461538</v>
      </c>
      <c r="I188" s="16">
        <v>-23.346625116162841</v>
      </c>
      <c r="J188"/>
      <c r="K188" s="7">
        <v>385.5461538461538</v>
      </c>
      <c r="L188">
        <v>-7.0517000000000003</v>
      </c>
      <c r="N188" s="73">
        <f t="shared" si="5"/>
        <v>16.29492511616284</v>
      </c>
    </row>
    <row r="189" spans="1:14" s="96" customFormat="1" x14ac:dyDescent="0.2">
      <c r="A189">
        <f t="shared" si="7"/>
        <v>95</v>
      </c>
      <c r="B189" s="5" t="s">
        <v>22</v>
      </c>
      <c r="C189" s="6" t="s">
        <v>23</v>
      </c>
      <c r="D189" t="s">
        <v>20</v>
      </c>
      <c r="E189" t="s">
        <v>24</v>
      </c>
      <c r="F189" t="s">
        <v>25</v>
      </c>
      <c r="G189" s="18" t="s">
        <v>18</v>
      </c>
      <c r="H189" s="7">
        <v>387.85384615384612</v>
      </c>
      <c r="I189" s="8">
        <v>-24.504001102850907</v>
      </c>
      <c r="J189"/>
      <c r="K189" s="7">
        <v>387.85384615384612</v>
      </c>
      <c r="L189">
        <v>-5.8967999999999998</v>
      </c>
      <c r="N189" s="73">
        <f t="shared" si="5"/>
        <v>18.607201102850908</v>
      </c>
    </row>
    <row r="190" spans="1:14" s="96" customFormat="1" x14ac:dyDescent="0.2">
      <c r="A190">
        <f t="shared" si="7"/>
        <v>96</v>
      </c>
      <c r="B190" s="5" t="s">
        <v>26</v>
      </c>
      <c r="C190" s="6" t="s">
        <v>23</v>
      </c>
      <c r="D190" t="s">
        <v>20</v>
      </c>
      <c r="E190" t="s">
        <v>27</v>
      </c>
      <c r="F190" t="s">
        <v>25</v>
      </c>
      <c r="G190" s="18" t="s">
        <v>18</v>
      </c>
      <c r="H190" s="7">
        <v>387.85384615384612</v>
      </c>
      <c r="I190" s="16">
        <v>-25.322307703533056</v>
      </c>
      <c r="J190"/>
      <c r="K190" s="7">
        <v>387.85384615384612</v>
      </c>
      <c r="L190">
        <v>-5.8967999999999998</v>
      </c>
      <c r="N190" s="73">
        <f t="shared" si="5"/>
        <v>19.425507703533057</v>
      </c>
    </row>
    <row r="191" spans="1:14" s="98" customFormat="1" x14ac:dyDescent="0.2">
      <c r="A191" s="43">
        <f>A190+1</f>
        <v>97</v>
      </c>
      <c r="B191" s="41" t="s">
        <v>28</v>
      </c>
      <c r="C191" s="39" t="s">
        <v>23</v>
      </c>
      <c r="D191" s="43" t="s">
        <v>20</v>
      </c>
      <c r="E191" s="43" t="s">
        <v>29</v>
      </c>
      <c r="F191" s="43" t="s">
        <v>21</v>
      </c>
      <c r="G191" s="43" t="s">
        <v>30</v>
      </c>
      <c r="H191" s="44">
        <v>387.85384615384612</v>
      </c>
      <c r="I191" s="45">
        <v>-23.322788683835711</v>
      </c>
      <c r="J191" s="43"/>
      <c r="K191" s="101">
        <v>387.85384615384612</v>
      </c>
      <c r="L191">
        <v>-5.8967999999999998</v>
      </c>
      <c r="N191" s="73">
        <f t="shared" si="5"/>
        <v>17.425988683835712</v>
      </c>
    </row>
    <row r="192" spans="1:14" s="47" customFormat="1" x14ac:dyDescent="0.2">
      <c r="A192" s="43">
        <f>A191+1</f>
        <v>98</v>
      </c>
      <c r="B192" s="41" t="s">
        <v>463</v>
      </c>
      <c r="C192" s="39" t="s">
        <v>464</v>
      </c>
      <c r="D192" s="43" t="s">
        <v>20</v>
      </c>
      <c r="E192" s="43" t="s">
        <v>465</v>
      </c>
      <c r="F192" s="43" t="s">
        <v>21</v>
      </c>
      <c r="G192" s="43" t="s">
        <v>30</v>
      </c>
      <c r="H192" s="44">
        <v>387.89649122807015</v>
      </c>
      <c r="I192" s="45">
        <v>-23.043774031889257</v>
      </c>
      <c r="J192" s="43"/>
      <c r="K192" s="101">
        <v>387.89649122807015</v>
      </c>
      <c r="L192">
        <v>-5.9413999999999998</v>
      </c>
      <c r="N192" s="73">
        <f t="shared" si="5"/>
        <v>17.102374031889255</v>
      </c>
    </row>
    <row r="193" spans="1:14" s="98" customFormat="1" x14ac:dyDescent="0.2">
      <c r="A193" s="43">
        <f>A192+1</f>
        <v>99</v>
      </c>
      <c r="B193" s="41" t="s">
        <v>466</v>
      </c>
      <c r="C193" s="39" t="s">
        <v>467</v>
      </c>
      <c r="D193" s="43" t="s">
        <v>20</v>
      </c>
      <c r="E193" s="43" t="s">
        <v>465</v>
      </c>
      <c r="F193" s="43" t="s">
        <v>21</v>
      </c>
      <c r="G193" s="43" t="s">
        <v>30</v>
      </c>
      <c r="H193" s="44">
        <v>387.89649122807015</v>
      </c>
      <c r="I193" s="45">
        <v>-21.577012721617052</v>
      </c>
      <c r="J193" s="43"/>
      <c r="K193" s="101">
        <v>387.89649122807015</v>
      </c>
      <c r="L193">
        <v>-5.9413999999999998</v>
      </c>
      <c r="N193" s="73">
        <f t="shared" si="5"/>
        <v>15.635612721617052</v>
      </c>
    </row>
    <row r="194" spans="1:14" s="47" customFormat="1" x14ac:dyDescent="0.2">
      <c r="A194" s="43">
        <f>A193+1</f>
        <v>100</v>
      </c>
      <c r="B194" s="41" t="s">
        <v>468</v>
      </c>
      <c r="C194" s="39" t="s">
        <v>469</v>
      </c>
      <c r="D194" s="43" t="s">
        <v>20</v>
      </c>
      <c r="E194" s="43" t="s">
        <v>465</v>
      </c>
      <c r="F194" s="43" t="s">
        <v>21</v>
      </c>
      <c r="G194" s="43" t="s">
        <v>30</v>
      </c>
      <c r="H194" s="44">
        <v>387.89649122807015</v>
      </c>
      <c r="I194" s="45">
        <v>-22.406129739263747</v>
      </c>
      <c r="J194" s="43"/>
      <c r="K194" s="101">
        <v>387.89649122807015</v>
      </c>
      <c r="L194">
        <v>-5.9413999999999998</v>
      </c>
      <c r="N194" s="73">
        <f t="shared" ref="N194:N257" si="8">L194-I194</f>
        <v>16.464729739263746</v>
      </c>
    </row>
    <row r="195" spans="1:14" s="47" customFormat="1" ht="17" x14ac:dyDescent="0.2">
      <c r="A195" s="47">
        <f>A194+1</f>
        <v>101</v>
      </c>
      <c r="B195" s="46" t="s">
        <v>31</v>
      </c>
      <c r="C195" s="39" t="s">
        <v>9</v>
      </c>
      <c r="D195" s="47" t="s">
        <v>10</v>
      </c>
      <c r="E195" s="47" t="s">
        <v>32</v>
      </c>
      <c r="F195" s="50" t="s">
        <v>33</v>
      </c>
      <c r="G195" s="47" t="s">
        <v>34</v>
      </c>
      <c r="H195" s="48">
        <v>394.0526315789474</v>
      </c>
      <c r="I195" s="45">
        <v>-23.95</v>
      </c>
      <c r="K195" s="7">
        <v>394.0526315789474</v>
      </c>
      <c r="L195">
        <v>-7.4725999999999999</v>
      </c>
      <c r="N195" s="73">
        <f t="shared" si="8"/>
        <v>16.477399999999999</v>
      </c>
    </row>
    <row r="196" spans="1:14" s="47" customFormat="1" ht="17" x14ac:dyDescent="0.2">
      <c r="A196" s="47">
        <f t="shared" ref="A196:A201" si="9">A195+1</f>
        <v>102</v>
      </c>
      <c r="B196" s="46" t="s">
        <v>35</v>
      </c>
      <c r="C196" s="39" t="s">
        <v>9</v>
      </c>
      <c r="D196" s="47" t="s">
        <v>36</v>
      </c>
      <c r="E196" s="47" t="s">
        <v>32</v>
      </c>
      <c r="F196" s="50" t="s">
        <v>33</v>
      </c>
      <c r="G196" s="47" t="s">
        <v>34</v>
      </c>
      <c r="H196" s="48">
        <v>394.0526315789474</v>
      </c>
      <c r="I196" s="45">
        <v>-23.41</v>
      </c>
      <c r="K196" s="7">
        <v>394.0526315789474</v>
      </c>
      <c r="L196">
        <v>-7.4725999999999999</v>
      </c>
      <c r="N196" s="73">
        <f t="shared" si="8"/>
        <v>15.9374</v>
      </c>
    </row>
    <row r="197" spans="1:14" s="47" customFormat="1" ht="17" x14ac:dyDescent="0.2">
      <c r="A197" s="47">
        <f t="shared" si="9"/>
        <v>103</v>
      </c>
      <c r="B197" s="46" t="s">
        <v>37</v>
      </c>
      <c r="C197" s="39" t="s">
        <v>9</v>
      </c>
      <c r="D197" s="47" t="s">
        <v>36</v>
      </c>
      <c r="E197" s="47" t="s">
        <v>32</v>
      </c>
      <c r="F197" s="50" t="s">
        <v>33</v>
      </c>
      <c r="G197" s="47" t="s">
        <v>34</v>
      </c>
      <c r="H197" s="48">
        <v>394.0526315789474</v>
      </c>
      <c r="I197" s="45">
        <v>-23.45</v>
      </c>
      <c r="K197" s="7">
        <v>394.0526315789474</v>
      </c>
      <c r="L197">
        <v>-7.4725999999999999</v>
      </c>
      <c r="N197" s="73">
        <f t="shared" si="8"/>
        <v>15.977399999999999</v>
      </c>
    </row>
    <row r="198" spans="1:14" s="47" customFormat="1" x14ac:dyDescent="0.2">
      <c r="A198" s="47">
        <f t="shared" si="9"/>
        <v>104</v>
      </c>
      <c r="B198" s="46" t="s">
        <v>38</v>
      </c>
      <c r="C198" s="39" t="s">
        <v>39</v>
      </c>
      <c r="D198" s="47" t="s">
        <v>20</v>
      </c>
      <c r="E198" s="47" t="s">
        <v>32</v>
      </c>
      <c r="F198" s="47" t="s">
        <v>33</v>
      </c>
      <c r="G198" s="47" t="s">
        <v>34</v>
      </c>
      <c r="H198" s="48">
        <v>394.0526315789474</v>
      </c>
      <c r="I198" s="45">
        <v>-25.46193995647036</v>
      </c>
      <c r="K198" s="7">
        <v>394.0526315789474</v>
      </c>
      <c r="L198">
        <v>-7.4725999999999999</v>
      </c>
      <c r="N198" s="73">
        <f t="shared" si="8"/>
        <v>17.98933995647036</v>
      </c>
    </row>
    <row r="199" spans="1:14" s="47" customFormat="1" x14ac:dyDescent="0.2">
      <c r="A199" s="47">
        <f t="shared" si="9"/>
        <v>105</v>
      </c>
      <c r="B199" s="46" t="s">
        <v>470</v>
      </c>
      <c r="C199" s="42" t="s">
        <v>471</v>
      </c>
      <c r="D199" s="47" t="s">
        <v>20</v>
      </c>
      <c r="E199" s="47" t="s">
        <v>32</v>
      </c>
      <c r="F199" s="47" t="s">
        <v>33</v>
      </c>
      <c r="G199" s="47" t="s">
        <v>34</v>
      </c>
      <c r="H199" s="48">
        <v>394.0526315789474</v>
      </c>
      <c r="I199" s="45">
        <v>-24.549578545460804</v>
      </c>
      <c r="K199" s="7">
        <v>394.0526315789474</v>
      </c>
      <c r="L199">
        <v>-7.4725999999999999</v>
      </c>
      <c r="N199" s="73">
        <f t="shared" si="8"/>
        <v>17.076978545460804</v>
      </c>
    </row>
    <row r="200" spans="1:14" s="47" customFormat="1" ht="17" x14ac:dyDescent="0.2">
      <c r="A200" s="47">
        <f t="shared" si="9"/>
        <v>106</v>
      </c>
      <c r="B200" s="46" t="s">
        <v>472</v>
      </c>
      <c r="C200" s="39" t="s">
        <v>473</v>
      </c>
      <c r="D200" s="47" t="s">
        <v>10</v>
      </c>
      <c r="E200" s="47" t="s">
        <v>32</v>
      </c>
      <c r="F200" s="50" t="s">
        <v>33</v>
      </c>
      <c r="G200" s="47" t="s">
        <v>34</v>
      </c>
      <c r="H200" s="48">
        <v>394.0526315789474</v>
      </c>
      <c r="I200" s="49">
        <v>-24.414999999999999</v>
      </c>
      <c r="K200" s="7">
        <v>394.0526315789474</v>
      </c>
      <c r="L200">
        <v>-7.4725999999999999</v>
      </c>
      <c r="N200" s="73">
        <f t="shared" si="8"/>
        <v>16.942399999999999</v>
      </c>
    </row>
    <row r="201" spans="1:14" s="47" customFormat="1" ht="17" x14ac:dyDescent="0.2">
      <c r="A201" s="47">
        <f t="shared" si="9"/>
        <v>107</v>
      </c>
      <c r="B201" s="46" t="s">
        <v>474</v>
      </c>
      <c r="C201" s="42" t="s">
        <v>475</v>
      </c>
      <c r="D201" s="47" t="s">
        <v>20</v>
      </c>
      <c r="E201" s="47" t="s">
        <v>32</v>
      </c>
      <c r="F201" s="50" t="s">
        <v>33</v>
      </c>
      <c r="G201" s="47" t="s">
        <v>34</v>
      </c>
      <c r="H201" s="48">
        <v>394.0526315789474</v>
      </c>
      <c r="I201" s="45">
        <v>-23.305133238003009</v>
      </c>
      <c r="J201" s="98"/>
      <c r="K201" s="7">
        <v>394.0526315789474</v>
      </c>
      <c r="L201">
        <v>-7.4725999999999999</v>
      </c>
      <c r="N201" s="73">
        <f t="shared" si="8"/>
        <v>15.832533238003009</v>
      </c>
    </row>
    <row r="202" spans="1:14" s="47" customFormat="1" x14ac:dyDescent="0.2">
      <c r="A202" s="47">
        <f>A201+1</f>
        <v>108</v>
      </c>
      <c r="B202" s="46" t="s">
        <v>476</v>
      </c>
      <c r="C202" s="39" t="s">
        <v>477</v>
      </c>
      <c r="D202" s="47" t="s">
        <v>20</v>
      </c>
      <c r="E202" s="47" t="s">
        <v>478</v>
      </c>
      <c r="F202" s="47" t="s">
        <v>479</v>
      </c>
      <c r="G202" s="47" t="s">
        <v>44</v>
      </c>
      <c r="H202" s="48">
        <v>397.06315789473683</v>
      </c>
      <c r="I202" s="100">
        <v>-24.67</v>
      </c>
      <c r="K202" s="7">
        <v>397.06315789473683</v>
      </c>
      <c r="L202">
        <v>-8.2651000000000003</v>
      </c>
      <c r="N202" s="73">
        <f t="shared" si="8"/>
        <v>16.404900000000001</v>
      </c>
    </row>
    <row r="203" spans="1:14" s="47" customFormat="1" x14ac:dyDescent="0.2">
      <c r="A203" s="47">
        <f t="shared" ref="A203:A266" si="10">A202+1</f>
        <v>109</v>
      </c>
      <c r="B203" s="46" t="s">
        <v>480</v>
      </c>
      <c r="C203" s="39" t="s">
        <v>477</v>
      </c>
      <c r="D203" s="47" t="s">
        <v>20</v>
      </c>
      <c r="E203" s="47" t="s">
        <v>478</v>
      </c>
      <c r="F203" s="47" t="s">
        <v>479</v>
      </c>
      <c r="G203" s="47" t="s">
        <v>44</v>
      </c>
      <c r="H203" s="48">
        <v>397.06315789473683</v>
      </c>
      <c r="I203" s="45">
        <v>-24.342963062127069</v>
      </c>
      <c r="K203" s="7">
        <v>397.06315789473683</v>
      </c>
      <c r="L203">
        <v>-8.2651000000000003</v>
      </c>
      <c r="N203" s="73">
        <f t="shared" si="8"/>
        <v>16.077863062127069</v>
      </c>
    </row>
    <row r="204" spans="1:14" s="47" customFormat="1" x14ac:dyDescent="0.2">
      <c r="A204" s="47">
        <f t="shared" si="10"/>
        <v>110</v>
      </c>
      <c r="B204" s="46" t="s">
        <v>481</v>
      </c>
      <c r="C204" s="39" t="s">
        <v>473</v>
      </c>
      <c r="D204" s="98" t="s">
        <v>10</v>
      </c>
      <c r="E204" s="98" t="s">
        <v>482</v>
      </c>
      <c r="F204" s="47" t="s">
        <v>52</v>
      </c>
      <c r="G204" s="47" t="s">
        <v>44</v>
      </c>
      <c r="H204" s="48">
        <v>400.07368421052632</v>
      </c>
      <c r="I204" s="49">
        <v>-26.273065275634735</v>
      </c>
      <c r="K204" s="7">
        <v>400.07368421052632</v>
      </c>
      <c r="L204">
        <v>-8.3475999999999999</v>
      </c>
      <c r="N204" s="73">
        <f t="shared" si="8"/>
        <v>17.925465275634735</v>
      </c>
    </row>
    <row r="205" spans="1:14" s="47" customFormat="1" x14ac:dyDescent="0.2">
      <c r="A205" s="43">
        <f t="shared" si="10"/>
        <v>111</v>
      </c>
      <c r="B205" s="41" t="s">
        <v>40</v>
      </c>
      <c r="C205" s="39" t="s">
        <v>41</v>
      </c>
      <c r="D205" s="43" t="s">
        <v>20</v>
      </c>
      <c r="E205" s="43" t="s">
        <v>42</v>
      </c>
      <c r="F205" s="43" t="s">
        <v>43</v>
      </c>
      <c r="G205" s="43" t="s">
        <v>44</v>
      </c>
      <c r="H205" s="44">
        <v>401.5789473684211</v>
      </c>
      <c r="I205" s="45">
        <v>-25.484208402431364</v>
      </c>
      <c r="J205" s="43"/>
      <c r="K205" s="101">
        <v>401.5789473684211</v>
      </c>
      <c r="L205">
        <v>-8.2205999999999992</v>
      </c>
      <c r="N205" s="73">
        <f t="shared" si="8"/>
        <v>17.263608402431366</v>
      </c>
    </row>
    <row r="206" spans="1:14" x14ac:dyDescent="0.2">
      <c r="A206">
        <f t="shared" si="10"/>
        <v>112</v>
      </c>
      <c r="B206" s="5" t="s">
        <v>45</v>
      </c>
      <c r="C206" s="6" t="s">
        <v>46</v>
      </c>
      <c r="D206" t="s">
        <v>10</v>
      </c>
      <c r="E206" t="s">
        <v>47</v>
      </c>
      <c r="F206" t="s">
        <v>48</v>
      </c>
      <c r="G206" t="s">
        <v>44</v>
      </c>
      <c r="H206" s="7">
        <v>402.33157894736843</v>
      </c>
      <c r="I206" s="16">
        <v>-24.926000000000002</v>
      </c>
      <c r="K206" s="7">
        <v>402.33157894736843</v>
      </c>
      <c r="L206">
        <v>-8.2481000000000009</v>
      </c>
      <c r="N206" s="73">
        <f t="shared" si="8"/>
        <v>16.677900000000001</v>
      </c>
    </row>
    <row r="207" spans="1:14" x14ac:dyDescent="0.2">
      <c r="A207">
        <f t="shared" si="10"/>
        <v>113</v>
      </c>
      <c r="B207" s="5" t="s">
        <v>49</v>
      </c>
      <c r="C207" s="6" t="s">
        <v>46</v>
      </c>
      <c r="D207" t="s">
        <v>10</v>
      </c>
      <c r="E207" t="s">
        <v>47</v>
      </c>
      <c r="F207" t="s">
        <v>48</v>
      </c>
      <c r="G207" t="s">
        <v>44</v>
      </c>
      <c r="H207" s="7">
        <v>402.33157894736843</v>
      </c>
      <c r="I207" s="16">
        <v>-25.27</v>
      </c>
      <c r="J207" s="17"/>
      <c r="K207" s="7">
        <v>402.33157894736843</v>
      </c>
      <c r="L207">
        <v>-8.2481000000000009</v>
      </c>
      <c r="N207" s="73">
        <f t="shared" si="8"/>
        <v>17.021899999999999</v>
      </c>
    </row>
    <row r="208" spans="1:14" x14ac:dyDescent="0.2">
      <c r="A208">
        <f t="shared" si="10"/>
        <v>114</v>
      </c>
      <c r="B208" s="5" t="s">
        <v>483</v>
      </c>
      <c r="C208" s="6" t="s">
        <v>484</v>
      </c>
      <c r="D208" t="s">
        <v>20</v>
      </c>
      <c r="E208" t="s">
        <v>485</v>
      </c>
      <c r="F208" t="s">
        <v>52</v>
      </c>
      <c r="G208" t="s">
        <v>44</v>
      </c>
      <c r="H208" s="7">
        <v>402.33157894736843</v>
      </c>
      <c r="I208" s="16">
        <v>-25.73</v>
      </c>
      <c r="K208" s="7">
        <v>402.33157894736843</v>
      </c>
      <c r="L208">
        <v>-8.2481000000000009</v>
      </c>
      <c r="N208" s="73">
        <f t="shared" si="8"/>
        <v>17.4819</v>
      </c>
    </row>
    <row r="209" spans="1:14" x14ac:dyDescent="0.2">
      <c r="A209">
        <f t="shared" si="10"/>
        <v>115</v>
      </c>
      <c r="B209" s="5" t="s">
        <v>486</v>
      </c>
      <c r="C209" s="6" t="s">
        <v>484</v>
      </c>
      <c r="D209" t="s">
        <v>20</v>
      </c>
      <c r="E209" t="s">
        <v>485</v>
      </c>
      <c r="F209" t="s">
        <v>52</v>
      </c>
      <c r="G209" t="s">
        <v>44</v>
      </c>
      <c r="H209" s="7">
        <v>402.33157894736843</v>
      </c>
      <c r="I209" s="16">
        <v>-25.255492365044461</v>
      </c>
      <c r="K209" s="7">
        <v>402.33157894736843</v>
      </c>
      <c r="L209">
        <v>-8.2481000000000009</v>
      </c>
      <c r="N209" s="73">
        <f t="shared" si="8"/>
        <v>17.00739236504446</v>
      </c>
    </row>
    <row r="210" spans="1:14" x14ac:dyDescent="0.2">
      <c r="A210">
        <f t="shared" si="10"/>
        <v>116</v>
      </c>
      <c r="B210" s="5" t="s">
        <v>487</v>
      </c>
      <c r="C210" s="6" t="s">
        <v>488</v>
      </c>
      <c r="D210" t="s">
        <v>20</v>
      </c>
      <c r="E210" t="s">
        <v>51</v>
      </c>
      <c r="F210" t="s">
        <v>52</v>
      </c>
      <c r="G210" t="s">
        <v>44</v>
      </c>
      <c r="H210" s="7">
        <v>402.33157894736843</v>
      </c>
      <c r="I210" s="20">
        <v>-25.42</v>
      </c>
      <c r="K210" s="7">
        <v>402.33157894736843</v>
      </c>
      <c r="L210">
        <v>-8.2481000000000009</v>
      </c>
      <c r="N210" s="73">
        <f t="shared" si="8"/>
        <v>17.171900000000001</v>
      </c>
    </row>
    <row r="211" spans="1:14" x14ac:dyDescent="0.2">
      <c r="A211">
        <f t="shared" si="10"/>
        <v>117</v>
      </c>
      <c r="B211" s="5" t="s">
        <v>489</v>
      </c>
      <c r="C211" s="6" t="s">
        <v>488</v>
      </c>
      <c r="D211" t="s">
        <v>20</v>
      </c>
      <c r="E211" t="s">
        <v>51</v>
      </c>
      <c r="F211" t="s">
        <v>52</v>
      </c>
      <c r="G211" t="s">
        <v>44</v>
      </c>
      <c r="H211" s="7">
        <v>402.33157894736843</v>
      </c>
      <c r="I211" s="8">
        <v>-25.301586872504686</v>
      </c>
      <c r="K211" s="7">
        <v>402.33157894736843</v>
      </c>
      <c r="L211">
        <v>-8.2481000000000009</v>
      </c>
      <c r="N211" s="73">
        <f t="shared" si="8"/>
        <v>17.053486872504685</v>
      </c>
    </row>
    <row r="212" spans="1:14" x14ac:dyDescent="0.2">
      <c r="A212">
        <f t="shared" si="10"/>
        <v>118</v>
      </c>
      <c r="B212" s="5" t="s">
        <v>490</v>
      </c>
      <c r="C212" s="21" t="s">
        <v>475</v>
      </c>
      <c r="D212" s="17" t="s">
        <v>20</v>
      </c>
      <c r="E212" t="s">
        <v>51</v>
      </c>
      <c r="F212" t="s">
        <v>52</v>
      </c>
      <c r="G212" t="s">
        <v>44</v>
      </c>
      <c r="H212" s="7">
        <v>402.33157894736843</v>
      </c>
      <c r="I212" s="16">
        <v>-27.286212910207496</v>
      </c>
      <c r="K212" s="7">
        <v>402.33157894736843</v>
      </c>
      <c r="L212">
        <v>-8.2481000000000009</v>
      </c>
      <c r="N212" s="73">
        <f t="shared" si="8"/>
        <v>19.038112910207495</v>
      </c>
    </row>
    <row r="213" spans="1:14" x14ac:dyDescent="0.2">
      <c r="A213">
        <f t="shared" si="10"/>
        <v>119</v>
      </c>
      <c r="B213" s="5" t="s">
        <v>490</v>
      </c>
      <c r="C213" s="21" t="s">
        <v>475</v>
      </c>
      <c r="D213" s="17" t="s">
        <v>20</v>
      </c>
      <c r="E213" t="s">
        <v>51</v>
      </c>
      <c r="F213" t="s">
        <v>52</v>
      </c>
      <c r="G213" t="s">
        <v>44</v>
      </c>
      <c r="H213" s="7">
        <v>402.33157894736843</v>
      </c>
      <c r="I213" s="16">
        <v>-26.132546584194415</v>
      </c>
      <c r="K213" s="7">
        <v>402.33157894736843</v>
      </c>
      <c r="L213">
        <v>-8.2481000000000009</v>
      </c>
      <c r="N213" s="73">
        <f t="shared" si="8"/>
        <v>17.884446584194414</v>
      </c>
    </row>
    <row r="214" spans="1:14" x14ac:dyDescent="0.2">
      <c r="A214">
        <f t="shared" si="10"/>
        <v>120</v>
      </c>
      <c r="B214" s="5" t="s">
        <v>491</v>
      </c>
      <c r="C214" s="21" t="s">
        <v>475</v>
      </c>
      <c r="D214" s="17" t="s">
        <v>20</v>
      </c>
      <c r="E214" t="s">
        <v>51</v>
      </c>
      <c r="F214" t="s">
        <v>52</v>
      </c>
      <c r="G214" t="s">
        <v>44</v>
      </c>
      <c r="H214" s="7">
        <v>402.33157894736843</v>
      </c>
      <c r="I214" s="16">
        <v>-27.448096285054362</v>
      </c>
      <c r="K214" s="7">
        <v>402.33157894736843</v>
      </c>
      <c r="L214">
        <v>-8.2481000000000009</v>
      </c>
      <c r="N214" s="73">
        <f t="shared" si="8"/>
        <v>19.199996285054361</v>
      </c>
    </row>
    <row r="215" spans="1:14" s="96" customFormat="1" x14ac:dyDescent="0.2">
      <c r="A215">
        <f t="shared" si="10"/>
        <v>121</v>
      </c>
      <c r="B215" s="5" t="s">
        <v>492</v>
      </c>
      <c r="C215" s="6" t="s">
        <v>473</v>
      </c>
      <c r="D215" s="17" t="s">
        <v>20</v>
      </c>
      <c r="E215" t="s">
        <v>51</v>
      </c>
      <c r="F215" t="s">
        <v>52</v>
      </c>
      <c r="G215" t="s">
        <v>44</v>
      </c>
      <c r="H215" s="7">
        <v>402.33157894736843</v>
      </c>
      <c r="I215" s="8">
        <v>-26.942214423239534</v>
      </c>
      <c r="J215"/>
      <c r="K215" s="7">
        <v>402.33157894736843</v>
      </c>
      <c r="L215">
        <v>-8.2481000000000009</v>
      </c>
      <c r="N215" s="73">
        <f t="shared" si="8"/>
        <v>18.694114423239533</v>
      </c>
    </row>
    <row r="216" spans="1:14" s="96" customFormat="1" x14ac:dyDescent="0.2">
      <c r="A216">
        <f t="shared" si="10"/>
        <v>122</v>
      </c>
      <c r="B216" s="5" t="s">
        <v>493</v>
      </c>
      <c r="C216" s="22" t="s">
        <v>475</v>
      </c>
      <c r="D216" s="17" t="s">
        <v>20</v>
      </c>
      <c r="E216" t="s">
        <v>51</v>
      </c>
      <c r="F216" t="s">
        <v>52</v>
      </c>
      <c r="G216" t="s">
        <v>44</v>
      </c>
      <c r="H216" s="7">
        <v>402.33157894736843</v>
      </c>
      <c r="I216" s="8">
        <v>-22.060036551695248</v>
      </c>
      <c r="J216" s="17"/>
      <c r="K216" s="7">
        <v>402.33157894736843</v>
      </c>
      <c r="L216">
        <v>-8.2481000000000009</v>
      </c>
      <c r="N216" s="73">
        <f t="shared" si="8"/>
        <v>13.811936551695247</v>
      </c>
    </row>
    <row r="217" spans="1:14" x14ac:dyDescent="0.2">
      <c r="A217">
        <f t="shared" si="10"/>
        <v>123</v>
      </c>
      <c r="B217" s="5" t="s">
        <v>50</v>
      </c>
      <c r="C217" s="6" t="s">
        <v>46</v>
      </c>
      <c r="D217" t="s">
        <v>20</v>
      </c>
      <c r="E217" t="s">
        <v>51</v>
      </c>
      <c r="F217" t="s">
        <v>52</v>
      </c>
      <c r="G217" t="s">
        <v>44</v>
      </c>
      <c r="H217" s="7">
        <v>402.33157894736843</v>
      </c>
      <c r="I217" s="20">
        <v>-28.02</v>
      </c>
      <c r="K217" s="7">
        <v>402.33157894736843</v>
      </c>
      <c r="L217">
        <v>-8.2481000000000009</v>
      </c>
      <c r="N217" s="73">
        <f t="shared" si="8"/>
        <v>19.771899999999999</v>
      </c>
    </row>
    <row r="218" spans="1:14" x14ac:dyDescent="0.2">
      <c r="A218">
        <f t="shared" si="10"/>
        <v>124</v>
      </c>
      <c r="B218" s="5" t="s">
        <v>53</v>
      </c>
      <c r="C218" s="6" t="s">
        <v>46</v>
      </c>
      <c r="D218" t="s">
        <v>20</v>
      </c>
      <c r="E218" t="s">
        <v>51</v>
      </c>
      <c r="F218" t="s">
        <v>52</v>
      </c>
      <c r="G218" t="s">
        <v>44</v>
      </c>
      <c r="H218" s="7">
        <v>402.33157894736843</v>
      </c>
      <c r="I218" s="8">
        <v>-27.689186403360281</v>
      </c>
      <c r="K218" s="7">
        <v>402.33157894736843</v>
      </c>
      <c r="L218">
        <v>-8.2481000000000009</v>
      </c>
      <c r="N218" s="73">
        <f t="shared" si="8"/>
        <v>19.441086403360281</v>
      </c>
    </row>
    <row r="219" spans="1:14" x14ac:dyDescent="0.2">
      <c r="A219">
        <f t="shared" si="10"/>
        <v>125</v>
      </c>
      <c r="B219" s="5" t="s">
        <v>494</v>
      </c>
      <c r="C219" s="6" t="s">
        <v>495</v>
      </c>
      <c r="D219" t="s">
        <v>10</v>
      </c>
      <c r="E219" t="s">
        <v>496</v>
      </c>
      <c r="F219" t="s">
        <v>52</v>
      </c>
      <c r="G219" t="s">
        <v>44</v>
      </c>
      <c r="H219" s="7">
        <v>402.33157894736843</v>
      </c>
      <c r="I219" s="16">
        <v>-24.7</v>
      </c>
      <c r="K219" s="7">
        <v>402.33157894736843</v>
      </c>
      <c r="L219">
        <v>-8.2481000000000009</v>
      </c>
      <c r="N219" s="73">
        <f t="shared" si="8"/>
        <v>16.451899999999998</v>
      </c>
    </row>
    <row r="220" spans="1:14" x14ac:dyDescent="0.2">
      <c r="A220">
        <f t="shared" si="10"/>
        <v>126</v>
      </c>
      <c r="B220" s="5" t="s">
        <v>497</v>
      </c>
      <c r="C220" s="6" t="s">
        <v>495</v>
      </c>
      <c r="D220" t="s">
        <v>10</v>
      </c>
      <c r="E220" t="s">
        <v>496</v>
      </c>
      <c r="F220" t="s">
        <v>52</v>
      </c>
      <c r="G220" t="s">
        <v>44</v>
      </c>
      <c r="H220" s="7">
        <v>402.33157894736843</v>
      </c>
      <c r="I220" s="16">
        <v>-24.699365933037939</v>
      </c>
      <c r="K220" s="7">
        <v>402.33157894736843</v>
      </c>
      <c r="L220">
        <v>-8.2481000000000009</v>
      </c>
      <c r="N220" s="73">
        <f t="shared" si="8"/>
        <v>16.451265933037938</v>
      </c>
    </row>
    <row r="221" spans="1:14" x14ac:dyDescent="0.2">
      <c r="A221">
        <f t="shared" si="10"/>
        <v>127</v>
      </c>
      <c r="B221" s="5" t="s">
        <v>498</v>
      </c>
      <c r="C221" s="22" t="s">
        <v>484</v>
      </c>
      <c r="D221" t="s">
        <v>20</v>
      </c>
      <c r="E221" t="s">
        <v>496</v>
      </c>
      <c r="F221" t="s">
        <v>52</v>
      </c>
      <c r="G221" t="s">
        <v>44</v>
      </c>
      <c r="H221" s="7">
        <v>402.33157894736843</v>
      </c>
      <c r="I221" s="8">
        <v>-25.169879107291649</v>
      </c>
      <c r="K221" s="7">
        <v>402.33157894736843</v>
      </c>
      <c r="L221">
        <v>-8.2481000000000009</v>
      </c>
      <c r="N221" s="73">
        <f t="shared" si="8"/>
        <v>16.921779107291648</v>
      </c>
    </row>
    <row r="222" spans="1:14" x14ac:dyDescent="0.2">
      <c r="A222">
        <f t="shared" si="10"/>
        <v>128</v>
      </c>
      <c r="B222" s="5" t="s">
        <v>54</v>
      </c>
      <c r="C222" s="6" t="s">
        <v>55</v>
      </c>
      <c r="D222" t="s">
        <v>20</v>
      </c>
      <c r="E222" s="17" t="s">
        <v>56</v>
      </c>
      <c r="F222" t="s">
        <v>48</v>
      </c>
      <c r="G222" t="s">
        <v>44</v>
      </c>
      <c r="H222" s="7">
        <v>402.33157894736843</v>
      </c>
      <c r="I222" s="20">
        <v>-23.86</v>
      </c>
      <c r="K222" s="7">
        <v>402.33157894736843</v>
      </c>
      <c r="L222">
        <v>-8.2481000000000009</v>
      </c>
      <c r="N222" s="73">
        <f t="shared" si="8"/>
        <v>15.611899999999999</v>
      </c>
    </row>
    <row r="223" spans="1:14" x14ac:dyDescent="0.2">
      <c r="A223">
        <f t="shared" si="10"/>
        <v>129</v>
      </c>
      <c r="B223" s="5" t="s">
        <v>57</v>
      </c>
      <c r="C223" s="6" t="s">
        <v>55</v>
      </c>
      <c r="D223" t="s">
        <v>20</v>
      </c>
      <c r="E223" s="17" t="s">
        <v>56</v>
      </c>
      <c r="F223" t="s">
        <v>48</v>
      </c>
      <c r="G223" t="s">
        <v>44</v>
      </c>
      <c r="H223" s="7">
        <v>402.33157894736843</v>
      </c>
      <c r="I223" s="8">
        <v>-23.93888305315761</v>
      </c>
      <c r="K223" s="7">
        <v>402.33157894736843</v>
      </c>
      <c r="L223">
        <v>-8.2481000000000009</v>
      </c>
      <c r="N223" s="73">
        <f t="shared" si="8"/>
        <v>15.69078305315761</v>
      </c>
    </row>
    <row r="224" spans="1:14" x14ac:dyDescent="0.2">
      <c r="A224">
        <f t="shared" si="10"/>
        <v>130</v>
      </c>
      <c r="B224" s="5" t="s">
        <v>499</v>
      </c>
      <c r="C224" s="6" t="s">
        <v>473</v>
      </c>
      <c r="D224" t="s">
        <v>10</v>
      </c>
      <c r="E224" t="s">
        <v>500</v>
      </c>
      <c r="F224" t="s">
        <v>501</v>
      </c>
      <c r="G224" t="s">
        <v>44</v>
      </c>
      <c r="H224" s="7">
        <v>402.33157894736843</v>
      </c>
      <c r="I224" s="16">
        <v>-21.53</v>
      </c>
      <c r="K224" s="7">
        <v>402.33157894736843</v>
      </c>
      <c r="L224">
        <v>-8.2481000000000009</v>
      </c>
      <c r="N224" s="73">
        <f t="shared" si="8"/>
        <v>13.2819</v>
      </c>
    </row>
    <row r="225" spans="1:14" x14ac:dyDescent="0.2">
      <c r="A225">
        <f t="shared" si="10"/>
        <v>131</v>
      </c>
      <c r="B225" s="5" t="s">
        <v>502</v>
      </c>
      <c r="C225" s="6" t="s">
        <v>473</v>
      </c>
      <c r="D225" t="s">
        <v>10</v>
      </c>
      <c r="E225" t="s">
        <v>500</v>
      </c>
      <c r="F225" t="s">
        <v>501</v>
      </c>
      <c r="G225" t="s">
        <v>44</v>
      </c>
      <c r="H225" s="7">
        <v>402.33157894736843</v>
      </c>
      <c r="I225" s="16">
        <v>-21.86</v>
      </c>
      <c r="K225" s="7">
        <v>402.33157894736843</v>
      </c>
      <c r="L225">
        <v>-8.2481000000000009</v>
      </c>
      <c r="N225" s="73">
        <f t="shared" si="8"/>
        <v>13.611899999999999</v>
      </c>
    </row>
    <row r="226" spans="1:14" x14ac:dyDescent="0.2">
      <c r="A226">
        <f t="shared" si="10"/>
        <v>132</v>
      </c>
      <c r="B226" s="5" t="s">
        <v>503</v>
      </c>
      <c r="C226" s="6" t="s">
        <v>473</v>
      </c>
      <c r="D226" t="s">
        <v>10</v>
      </c>
      <c r="E226" t="s">
        <v>500</v>
      </c>
      <c r="F226" t="s">
        <v>501</v>
      </c>
      <c r="G226" t="s">
        <v>44</v>
      </c>
      <c r="H226" s="7">
        <v>402.33157894736843</v>
      </c>
      <c r="I226" s="16">
        <v>-24.643760539629007</v>
      </c>
      <c r="K226" s="7">
        <v>402.33157894736843</v>
      </c>
      <c r="L226">
        <v>-8.2481000000000009</v>
      </c>
      <c r="N226" s="73">
        <f t="shared" si="8"/>
        <v>16.395660539629006</v>
      </c>
    </row>
    <row r="227" spans="1:14" x14ac:dyDescent="0.2">
      <c r="A227">
        <f t="shared" si="10"/>
        <v>133</v>
      </c>
      <c r="B227" s="5" t="s">
        <v>504</v>
      </c>
      <c r="C227" s="6" t="s">
        <v>473</v>
      </c>
      <c r="D227" t="s">
        <v>10</v>
      </c>
      <c r="E227" t="s">
        <v>500</v>
      </c>
      <c r="F227" t="s">
        <v>501</v>
      </c>
      <c r="G227" t="s">
        <v>44</v>
      </c>
      <c r="H227" s="7">
        <v>402.33157894736843</v>
      </c>
      <c r="I227" s="16">
        <v>-24.946247892074201</v>
      </c>
      <c r="K227" s="7">
        <v>402.33157894736843</v>
      </c>
      <c r="L227">
        <v>-8.2481000000000009</v>
      </c>
      <c r="N227" s="73">
        <f t="shared" si="8"/>
        <v>16.6981478920742</v>
      </c>
    </row>
    <row r="228" spans="1:14" ht="17" x14ac:dyDescent="0.2">
      <c r="A228">
        <f t="shared" si="10"/>
        <v>134</v>
      </c>
      <c r="B228" s="5" t="s">
        <v>58</v>
      </c>
      <c r="C228" s="6" t="s">
        <v>9</v>
      </c>
      <c r="D228" t="s">
        <v>10</v>
      </c>
      <c r="E228" s="19" t="s">
        <v>59</v>
      </c>
      <c r="F228" t="s">
        <v>48</v>
      </c>
      <c r="G228" t="s">
        <v>44</v>
      </c>
      <c r="H228" s="7">
        <v>402.33157894736843</v>
      </c>
      <c r="I228" s="8">
        <v>-27.49</v>
      </c>
      <c r="K228" s="7">
        <v>402.33157894736843</v>
      </c>
      <c r="L228">
        <v>-8.2481000000000009</v>
      </c>
      <c r="N228" s="73">
        <f t="shared" si="8"/>
        <v>19.241899999999998</v>
      </c>
    </row>
    <row r="229" spans="1:14" ht="17" x14ac:dyDescent="0.2">
      <c r="A229">
        <f t="shared" si="10"/>
        <v>135</v>
      </c>
      <c r="B229" s="5" t="s">
        <v>60</v>
      </c>
      <c r="C229" s="6" t="s">
        <v>9</v>
      </c>
      <c r="D229" t="s">
        <v>10</v>
      </c>
      <c r="E229" s="19" t="s">
        <v>59</v>
      </c>
      <c r="F229" t="s">
        <v>48</v>
      </c>
      <c r="G229" t="s">
        <v>44</v>
      </c>
      <c r="H229" s="7">
        <v>402.33157894736843</v>
      </c>
      <c r="I229" s="8">
        <v>-27.339797639123105</v>
      </c>
      <c r="K229" s="7">
        <v>402.33157894736843</v>
      </c>
      <c r="L229">
        <v>-8.2481000000000009</v>
      </c>
      <c r="N229" s="73">
        <f t="shared" si="8"/>
        <v>19.091697639123105</v>
      </c>
    </row>
    <row r="230" spans="1:14" ht="17" x14ac:dyDescent="0.2">
      <c r="A230">
        <f t="shared" si="10"/>
        <v>136</v>
      </c>
      <c r="B230" s="5" t="s">
        <v>61</v>
      </c>
      <c r="C230" s="6" t="s">
        <v>9</v>
      </c>
      <c r="D230" t="s">
        <v>36</v>
      </c>
      <c r="E230" s="19" t="s">
        <v>59</v>
      </c>
      <c r="F230" t="s">
        <v>48</v>
      </c>
      <c r="G230" t="s">
        <v>44</v>
      </c>
      <c r="H230" s="7">
        <v>402.33157894736843</v>
      </c>
      <c r="I230" s="8">
        <v>-26.693718381112987</v>
      </c>
      <c r="K230" s="7">
        <v>402.33157894736843</v>
      </c>
      <c r="L230">
        <v>-8.2481000000000009</v>
      </c>
      <c r="N230" s="73">
        <f t="shared" si="8"/>
        <v>18.445618381112986</v>
      </c>
    </row>
    <row r="231" spans="1:14" ht="17" x14ac:dyDescent="0.2">
      <c r="A231">
        <f t="shared" si="10"/>
        <v>137</v>
      </c>
      <c r="B231" s="5" t="s">
        <v>62</v>
      </c>
      <c r="C231" s="6" t="s">
        <v>9</v>
      </c>
      <c r="D231" t="s">
        <v>10</v>
      </c>
      <c r="E231" s="19" t="s">
        <v>59</v>
      </c>
      <c r="F231" t="s">
        <v>48</v>
      </c>
      <c r="G231" t="s">
        <v>44</v>
      </c>
      <c r="H231" s="7">
        <v>402.33157894736843</v>
      </c>
      <c r="I231" s="8">
        <v>-27.73</v>
      </c>
      <c r="K231" s="7">
        <v>402.33157894736843</v>
      </c>
      <c r="L231">
        <v>-8.2481000000000009</v>
      </c>
      <c r="N231" s="73">
        <f t="shared" si="8"/>
        <v>19.4819</v>
      </c>
    </row>
    <row r="232" spans="1:14" ht="17" x14ac:dyDescent="0.2">
      <c r="A232">
        <f t="shared" si="10"/>
        <v>138</v>
      </c>
      <c r="B232" s="5" t="s">
        <v>63</v>
      </c>
      <c r="C232" s="6" t="s">
        <v>9</v>
      </c>
      <c r="D232" t="s">
        <v>36</v>
      </c>
      <c r="E232" s="19" t="s">
        <v>59</v>
      </c>
      <c r="F232" t="s">
        <v>48</v>
      </c>
      <c r="G232" t="s">
        <v>44</v>
      </c>
      <c r="H232" s="7">
        <v>402.33157894736843</v>
      </c>
      <c r="I232" s="8">
        <v>-26.02</v>
      </c>
      <c r="K232" s="7">
        <v>402.33157894736843</v>
      </c>
      <c r="L232">
        <v>-8.2481000000000009</v>
      </c>
      <c r="N232" s="73">
        <f t="shared" si="8"/>
        <v>17.771899999999999</v>
      </c>
    </row>
    <row r="233" spans="1:14" ht="17" x14ac:dyDescent="0.2">
      <c r="A233">
        <f t="shared" si="10"/>
        <v>139</v>
      </c>
      <c r="B233" s="5" t="s">
        <v>64</v>
      </c>
      <c r="C233" s="6" t="s">
        <v>9</v>
      </c>
      <c r="D233" t="s">
        <v>36</v>
      </c>
      <c r="E233" s="19" t="s">
        <v>59</v>
      </c>
      <c r="F233" t="s">
        <v>48</v>
      </c>
      <c r="G233" t="s">
        <v>44</v>
      </c>
      <c r="H233" s="7">
        <v>402.33157894736843</v>
      </c>
      <c r="I233" s="8">
        <v>-26.16</v>
      </c>
      <c r="K233" s="7">
        <v>402.33157894736843</v>
      </c>
      <c r="L233">
        <v>-8.2481000000000009</v>
      </c>
      <c r="N233" s="73">
        <f t="shared" si="8"/>
        <v>17.911899999999999</v>
      </c>
    </row>
    <row r="234" spans="1:14" ht="17" x14ac:dyDescent="0.2">
      <c r="A234">
        <f t="shared" si="10"/>
        <v>140</v>
      </c>
      <c r="B234" s="5" t="s">
        <v>65</v>
      </c>
      <c r="C234" s="6" t="s">
        <v>23</v>
      </c>
      <c r="D234" s="17" t="s">
        <v>10</v>
      </c>
      <c r="E234" s="19" t="s">
        <v>59</v>
      </c>
      <c r="F234" t="s">
        <v>48</v>
      </c>
      <c r="G234" t="s">
        <v>44</v>
      </c>
      <c r="H234" s="7">
        <v>402.33157894736843</v>
      </c>
      <c r="I234" s="8">
        <v>-25.76</v>
      </c>
      <c r="K234" s="7">
        <v>402.33157894736843</v>
      </c>
      <c r="L234">
        <v>-8.2481000000000009</v>
      </c>
      <c r="N234" s="73">
        <f t="shared" si="8"/>
        <v>17.511900000000001</v>
      </c>
    </row>
    <row r="235" spans="1:14" ht="17" x14ac:dyDescent="0.2">
      <c r="A235">
        <f t="shared" si="10"/>
        <v>141</v>
      </c>
      <c r="B235" s="5" t="s">
        <v>66</v>
      </c>
      <c r="C235" s="6" t="s">
        <v>23</v>
      </c>
      <c r="D235" s="17" t="s">
        <v>10</v>
      </c>
      <c r="E235" s="19" t="s">
        <v>59</v>
      </c>
      <c r="F235" t="s">
        <v>48</v>
      </c>
      <c r="G235" t="s">
        <v>44</v>
      </c>
      <c r="H235" s="7">
        <v>402.33157894736843</v>
      </c>
      <c r="I235" s="8">
        <v>-26.02</v>
      </c>
      <c r="K235" s="7">
        <v>402.33157894736843</v>
      </c>
      <c r="L235">
        <v>-8.2481000000000009</v>
      </c>
      <c r="N235" s="73">
        <f t="shared" si="8"/>
        <v>17.771899999999999</v>
      </c>
    </row>
    <row r="236" spans="1:14" ht="17" x14ac:dyDescent="0.2">
      <c r="A236">
        <f t="shared" si="10"/>
        <v>142</v>
      </c>
      <c r="B236" s="5" t="s">
        <v>67</v>
      </c>
      <c r="C236" s="6" t="s">
        <v>23</v>
      </c>
      <c r="D236" t="s">
        <v>20</v>
      </c>
      <c r="E236" s="19" t="s">
        <v>59</v>
      </c>
      <c r="F236" t="s">
        <v>48</v>
      </c>
      <c r="G236" t="s">
        <v>44</v>
      </c>
      <c r="H236" s="7">
        <v>402.33157894736843</v>
      </c>
      <c r="I236" s="8">
        <v>-27.92</v>
      </c>
      <c r="K236" s="7">
        <v>402.33157894736843</v>
      </c>
      <c r="L236">
        <v>-8.2481000000000009</v>
      </c>
      <c r="N236" s="73">
        <f t="shared" si="8"/>
        <v>19.671900000000001</v>
      </c>
    </row>
    <row r="237" spans="1:14" ht="17" x14ac:dyDescent="0.2">
      <c r="A237">
        <f t="shared" si="10"/>
        <v>143</v>
      </c>
      <c r="B237" s="5" t="s">
        <v>68</v>
      </c>
      <c r="C237" s="6" t="s">
        <v>23</v>
      </c>
      <c r="D237" s="17" t="s">
        <v>20</v>
      </c>
      <c r="E237" s="19" t="s">
        <v>59</v>
      </c>
      <c r="F237" t="s">
        <v>48</v>
      </c>
      <c r="G237" t="s">
        <v>44</v>
      </c>
      <c r="H237" s="7">
        <v>402.33157894736843</v>
      </c>
      <c r="I237" s="16">
        <v>-28.459053867957778</v>
      </c>
      <c r="K237" s="7">
        <v>402.33157894736843</v>
      </c>
      <c r="L237">
        <v>-8.2481000000000009</v>
      </c>
      <c r="N237" s="73">
        <f t="shared" si="8"/>
        <v>20.210953867957777</v>
      </c>
    </row>
    <row r="238" spans="1:14" x14ac:dyDescent="0.2">
      <c r="A238">
        <f t="shared" si="10"/>
        <v>144</v>
      </c>
      <c r="B238" s="5" t="s">
        <v>505</v>
      </c>
      <c r="C238" s="6" t="s">
        <v>484</v>
      </c>
      <c r="D238" t="s">
        <v>10</v>
      </c>
      <c r="E238" t="s">
        <v>70</v>
      </c>
      <c r="F238" t="s">
        <v>52</v>
      </c>
      <c r="G238" t="s">
        <v>44</v>
      </c>
      <c r="H238" s="7">
        <v>402.33157894736843</v>
      </c>
      <c r="I238" s="16">
        <v>-25.009</v>
      </c>
      <c r="K238" s="7">
        <v>402.33157894736843</v>
      </c>
      <c r="L238">
        <v>-8.2481000000000009</v>
      </c>
      <c r="N238" s="73">
        <f t="shared" si="8"/>
        <v>16.760899999999999</v>
      </c>
    </row>
    <row r="239" spans="1:14" x14ac:dyDescent="0.2">
      <c r="A239">
        <f t="shared" si="10"/>
        <v>145</v>
      </c>
      <c r="B239" s="5" t="s">
        <v>506</v>
      </c>
      <c r="C239" s="6" t="s">
        <v>484</v>
      </c>
      <c r="D239" t="s">
        <v>10</v>
      </c>
      <c r="E239" t="s">
        <v>70</v>
      </c>
      <c r="F239" t="s">
        <v>52</v>
      </c>
      <c r="G239" t="s">
        <v>44</v>
      </c>
      <c r="H239" s="7">
        <v>402.33157894736843</v>
      </c>
      <c r="I239" s="16">
        <v>-26.604131534569984</v>
      </c>
      <c r="K239" s="7">
        <v>402.33157894736843</v>
      </c>
      <c r="L239">
        <v>-8.2481000000000009</v>
      </c>
      <c r="N239" s="73">
        <f t="shared" si="8"/>
        <v>18.356031534569983</v>
      </c>
    </row>
    <row r="240" spans="1:14" x14ac:dyDescent="0.2">
      <c r="A240">
        <f t="shared" si="10"/>
        <v>146</v>
      </c>
      <c r="B240" s="5" t="s">
        <v>507</v>
      </c>
      <c r="C240" s="6" t="s">
        <v>484</v>
      </c>
      <c r="D240" t="s">
        <v>10</v>
      </c>
      <c r="E240" t="s">
        <v>70</v>
      </c>
      <c r="F240" t="s">
        <v>52</v>
      </c>
      <c r="G240" t="s">
        <v>44</v>
      </c>
      <c r="H240" s="7">
        <v>402.33157894736843</v>
      </c>
      <c r="I240" s="16">
        <v>-25.73</v>
      </c>
      <c r="K240" s="7">
        <v>402.33157894736843</v>
      </c>
      <c r="L240">
        <v>-8.2481000000000009</v>
      </c>
      <c r="N240" s="73">
        <f t="shared" si="8"/>
        <v>17.4819</v>
      </c>
    </row>
    <row r="241" spans="1:14" x14ac:dyDescent="0.2">
      <c r="A241">
        <f t="shared" si="10"/>
        <v>147</v>
      </c>
      <c r="B241" s="5" t="s">
        <v>508</v>
      </c>
      <c r="C241" s="6" t="s">
        <v>484</v>
      </c>
      <c r="D241" t="s">
        <v>10</v>
      </c>
      <c r="E241" t="s">
        <v>70</v>
      </c>
      <c r="F241" t="s">
        <v>52</v>
      </c>
      <c r="G241" t="s">
        <v>44</v>
      </c>
      <c r="H241" s="7">
        <v>402.33157894736843</v>
      </c>
      <c r="I241" s="16">
        <v>-25.61</v>
      </c>
      <c r="K241" s="7">
        <v>402.33157894736843</v>
      </c>
      <c r="L241">
        <v>-8.2481000000000009</v>
      </c>
      <c r="N241" s="73">
        <f t="shared" si="8"/>
        <v>17.361899999999999</v>
      </c>
    </row>
    <row r="242" spans="1:14" s="96" customFormat="1" x14ac:dyDescent="0.2">
      <c r="A242">
        <f t="shared" si="10"/>
        <v>148</v>
      </c>
      <c r="B242" s="5" t="s">
        <v>509</v>
      </c>
      <c r="C242" s="6" t="s">
        <v>484</v>
      </c>
      <c r="D242" t="s">
        <v>10</v>
      </c>
      <c r="E242" t="s">
        <v>70</v>
      </c>
      <c r="F242" t="s">
        <v>52</v>
      </c>
      <c r="G242" t="s">
        <v>44</v>
      </c>
      <c r="H242" s="7">
        <v>402.33157894736843</v>
      </c>
      <c r="I242" s="16">
        <v>-25.5</v>
      </c>
      <c r="J242"/>
      <c r="K242" s="7">
        <v>402.33157894736843</v>
      </c>
      <c r="L242">
        <v>-8.2481000000000009</v>
      </c>
      <c r="N242" s="73">
        <f t="shared" si="8"/>
        <v>17.251899999999999</v>
      </c>
    </row>
    <row r="243" spans="1:14" s="96" customFormat="1" x14ac:dyDescent="0.2">
      <c r="A243">
        <f t="shared" si="10"/>
        <v>149</v>
      </c>
      <c r="B243" s="5" t="s">
        <v>510</v>
      </c>
      <c r="C243" s="6" t="s">
        <v>484</v>
      </c>
      <c r="D243" t="s">
        <v>511</v>
      </c>
      <c r="E243" t="s">
        <v>70</v>
      </c>
      <c r="F243" t="s">
        <v>52</v>
      </c>
      <c r="G243" t="s">
        <v>44</v>
      </c>
      <c r="H243" s="7">
        <v>402.33157894736843</v>
      </c>
      <c r="I243" s="16">
        <v>-24.8</v>
      </c>
      <c r="J243"/>
      <c r="K243" s="7">
        <v>402.33157894736843</v>
      </c>
      <c r="L243">
        <v>-8.2481000000000009</v>
      </c>
      <c r="N243" s="73">
        <f t="shared" si="8"/>
        <v>16.5519</v>
      </c>
    </row>
    <row r="244" spans="1:14" s="96" customFormat="1" x14ac:dyDescent="0.2">
      <c r="A244">
        <f t="shared" si="10"/>
        <v>150</v>
      </c>
      <c r="B244" s="5" t="s">
        <v>512</v>
      </c>
      <c r="C244" s="6" t="s">
        <v>484</v>
      </c>
      <c r="D244" t="s">
        <v>511</v>
      </c>
      <c r="E244" t="s">
        <v>70</v>
      </c>
      <c r="F244" t="s">
        <v>52</v>
      </c>
      <c r="G244" t="s">
        <v>44</v>
      </c>
      <c r="H244" s="7">
        <v>402.33157894736843</v>
      </c>
      <c r="I244" s="16">
        <v>-25.3</v>
      </c>
      <c r="J244"/>
      <c r="K244" s="7">
        <v>402.33157894736843</v>
      </c>
      <c r="L244">
        <v>-8.2481000000000009</v>
      </c>
      <c r="N244" s="73">
        <f t="shared" si="8"/>
        <v>17.0519</v>
      </c>
    </row>
    <row r="245" spans="1:14" s="96" customFormat="1" x14ac:dyDescent="0.2">
      <c r="A245">
        <f t="shared" si="10"/>
        <v>151</v>
      </c>
      <c r="B245" s="5" t="s">
        <v>513</v>
      </c>
      <c r="C245" s="6" t="s">
        <v>495</v>
      </c>
      <c r="D245" t="s">
        <v>10</v>
      </c>
      <c r="E245" t="s">
        <v>70</v>
      </c>
      <c r="F245" t="s">
        <v>52</v>
      </c>
      <c r="G245" t="s">
        <v>44</v>
      </c>
      <c r="H245" s="7">
        <v>402.33157894736843</v>
      </c>
      <c r="I245" s="16">
        <v>-26.25417640329988</v>
      </c>
      <c r="J245"/>
      <c r="K245" s="7">
        <v>402.33157894736843</v>
      </c>
      <c r="L245">
        <v>-8.2481000000000009</v>
      </c>
      <c r="N245" s="73">
        <f t="shared" si="8"/>
        <v>18.006076403299879</v>
      </c>
    </row>
    <row r="246" spans="1:14" s="96" customFormat="1" x14ac:dyDescent="0.2">
      <c r="A246">
        <f t="shared" si="10"/>
        <v>152</v>
      </c>
      <c r="B246" s="5" t="s">
        <v>514</v>
      </c>
      <c r="C246" s="6" t="s">
        <v>495</v>
      </c>
      <c r="D246" t="s">
        <v>10</v>
      </c>
      <c r="E246" t="s">
        <v>70</v>
      </c>
      <c r="F246" t="s">
        <v>52</v>
      </c>
      <c r="G246" t="s">
        <v>44</v>
      </c>
      <c r="H246" s="7">
        <v>402.33157894736843</v>
      </c>
      <c r="I246" s="16">
        <v>-26.138596223200011</v>
      </c>
      <c r="J246"/>
      <c r="K246" s="7">
        <v>402.33157894736843</v>
      </c>
      <c r="L246">
        <v>-8.2481000000000009</v>
      </c>
      <c r="N246" s="73">
        <f t="shared" si="8"/>
        <v>17.89049622320001</v>
      </c>
    </row>
    <row r="247" spans="1:14" s="96" customFormat="1" x14ac:dyDescent="0.2">
      <c r="A247">
        <f t="shared" si="10"/>
        <v>153</v>
      </c>
      <c r="B247" s="5" t="s">
        <v>515</v>
      </c>
      <c r="C247" s="6" t="s">
        <v>488</v>
      </c>
      <c r="D247" t="s">
        <v>10</v>
      </c>
      <c r="E247" t="s">
        <v>70</v>
      </c>
      <c r="F247" t="s">
        <v>52</v>
      </c>
      <c r="G247" t="s">
        <v>44</v>
      </c>
      <c r="H247" s="7">
        <v>402.33157894736843</v>
      </c>
      <c r="I247" s="16">
        <v>-24.676000000000002</v>
      </c>
      <c r="J247"/>
      <c r="K247" s="7">
        <v>402.33157894736843</v>
      </c>
      <c r="L247">
        <v>-8.2481000000000009</v>
      </c>
      <c r="N247" s="73">
        <f t="shared" si="8"/>
        <v>16.427900000000001</v>
      </c>
    </row>
    <row r="248" spans="1:14" s="96" customFormat="1" x14ac:dyDescent="0.2">
      <c r="A248">
        <f t="shared" si="10"/>
        <v>154</v>
      </c>
      <c r="B248" s="5" t="s">
        <v>69</v>
      </c>
      <c r="C248" s="21" t="s">
        <v>46</v>
      </c>
      <c r="D248" s="17" t="s">
        <v>10</v>
      </c>
      <c r="E248" s="17" t="s">
        <v>70</v>
      </c>
      <c r="F248" t="s">
        <v>52</v>
      </c>
      <c r="G248" s="17" t="s">
        <v>44</v>
      </c>
      <c r="H248" s="7">
        <v>402.33157894736843</v>
      </c>
      <c r="I248" s="16">
        <v>-26.389000000000003</v>
      </c>
      <c r="J248" s="17"/>
      <c r="K248" s="7">
        <v>402.33157894736843</v>
      </c>
      <c r="L248">
        <v>-8.2481000000000009</v>
      </c>
      <c r="N248" s="73">
        <f t="shared" si="8"/>
        <v>18.140900000000002</v>
      </c>
    </row>
    <row r="249" spans="1:14" s="96" customFormat="1" x14ac:dyDescent="0.2">
      <c r="A249">
        <f t="shared" si="10"/>
        <v>155</v>
      </c>
      <c r="B249" s="5" t="s">
        <v>71</v>
      </c>
      <c r="C249" s="21" t="s">
        <v>15</v>
      </c>
      <c r="D249" s="17" t="s">
        <v>10</v>
      </c>
      <c r="E249" s="17" t="s">
        <v>70</v>
      </c>
      <c r="F249" t="s">
        <v>52</v>
      </c>
      <c r="G249" s="17" t="s">
        <v>44</v>
      </c>
      <c r="H249" s="7">
        <v>402.33157894736843</v>
      </c>
      <c r="I249" s="16">
        <v>-27.8</v>
      </c>
      <c r="J249" s="17"/>
      <c r="K249" s="7">
        <v>402.33157894736843</v>
      </c>
      <c r="L249">
        <v>-8.2481000000000009</v>
      </c>
      <c r="N249" s="73">
        <f t="shared" si="8"/>
        <v>19.5519</v>
      </c>
    </row>
    <row r="250" spans="1:14" s="96" customFormat="1" x14ac:dyDescent="0.2">
      <c r="A250">
        <f t="shared" si="10"/>
        <v>156</v>
      </c>
      <c r="B250" s="5" t="s">
        <v>72</v>
      </c>
      <c r="C250" s="21" t="s">
        <v>15</v>
      </c>
      <c r="D250" s="17" t="s">
        <v>10</v>
      </c>
      <c r="E250" s="17" t="s">
        <v>70</v>
      </c>
      <c r="F250" t="s">
        <v>52</v>
      </c>
      <c r="G250" s="17" t="s">
        <v>44</v>
      </c>
      <c r="H250" s="7">
        <v>402.33157894736843</v>
      </c>
      <c r="I250" s="16">
        <v>-29.155775716694773</v>
      </c>
      <c r="J250" s="17"/>
      <c r="K250" s="7">
        <v>402.33157894736843</v>
      </c>
      <c r="L250">
        <v>-8.2481000000000009</v>
      </c>
      <c r="N250" s="73">
        <f t="shared" si="8"/>
        <v>20.907675716694772</v>
      </c>
    </row>
    <row r="251" spans="1:14" s="96" customFormat="1" x14ac:dyDescent="0.2">
      <c r="A251">
        <f t="shared" si="10"/>
        <v>157</v>
      </c>
      <c r="B251" s="5" t="s">
        <v>73</v>
      </c>
      <c r="C251" s="21" t="s">
        <v>15</v>
      </c>
      <c r="D251" s="17" t="s">
        <v>36</v>
      </c>
      <c r="E251" s="17" t="s">
        <v>70</v>
      </c>
      <c r="F251" t="s">
        <v>52</v>
      </c>
      <c r="G251" s="17" t="s">
        <v>44</v>
      </c>
      <c r="H251" s="7">
        <v>402.33157894736843</v>
      </c>
      <c r="I251" s="16">
        <v>-25.7</v>
      </c>
      <c r="J251"/>
      <c r="K251" s="7">
        <v>402.33157894736843</v>
      </c>
      <c r="L251">
        <v>-8.2481000000000009</v>
      </c>
      <c r="N251" s="73">
        <f t="shared" si="8"/>
        <v>17.451899999999998</v>
      </c>
    </row>
    <row r="252" spans="1:14" x14ac:dyDescent="0.2">
      <c r="A252">
        <f t="shared" si="10"/>
        <v>158</v>
      </c>
      <c r="B252" s="5" t="s">
        <v>74</v>
      </c>
      <c r="C252" s="21" t="s">
        <v>15</v>
      </c>
      <c r="D252" s="17" t="s">
        <v>36</v>
      </c>
      <c r="E252" s="17" t="s">
        <v>70</v>
      </c>
      <c r="F252" t="s">
        <v>52</v>
      </c>
      <c r="G252" s="17" t="s">
        <v>44</v>
      </c>
      <c r="H252" s="7">
        <v>402.33157894736843</v>
      </c>
      <c r="I252" s="16">
        <v>-27.5</v>
      </c>
      <c r="K252" s="7">
        <v>402.33157894736843</v>
      </c>
      <c r="L252">
        <v>-8.2481000000000009</v>
      </c>
      <c r="N252" s="73">
        <f t="shared" si="8"/>
        <v>19.251899999999999</v>
      </c>
    </row>
    <row r="253" spans="1:14" x14ac:dyDescent="0.2">
      <c r="A253">
        <f t="shared" si="10"/>
        <v>159</v>
      </c>
      <c r="B253" s="5" t="s">
        <v>75</v>
      </c>
      <c r="C253" s="21" t="s">
        <v>15</v>
      </c>
      <c r="D253" s="17" t="s">
        <v>10</v>
      </c>
      <c r="E253" s="17" t="s">
        <v>70</v>
      </c>
      <c r="F253" t="s">
        <v>52</v>
      </c>
      <c r="G253" s="17" t="s">
        <v>44</v>
      </c>
      <c r="H253" s="7">
        <v>402.33157894736843</v>
      </c>
      <c r="I253" s="16">
        <v>-27.483529227999952</v>
      </c>
      <c r="K253" s="7">
        <v>402.33157894736843</v>
      </c>
      <c r="L253">
        <v>-8.2481000000000009</v>
      </c>
      <c r="N253" s="73">
        <f t="shared" si="8"/>
        <v>19.235429227999951</v>
      </c>
    </row>
    <row r="254" spans="1:14" x14ac:dyDescent="0.2">
      <c r="A254">
        <f t="shared" si="10"/>
        <v>160</v>
      </c>
      <c r="B254" s="5" t="s">
        <v>76</v>
      </c>
      <c r="C254" s="21" t="s">
        <v>15</v>
      </c>
      <c r="D254" s="17" t="s">
        <v>10</v>
      </c>
      <c r="E254" s="17" t="s">
        <v>70</v>
      </c>
      <c r="F254" t="s">
        <v>52</v>
      </c>
      <c r="G254" s="17" t="s">
        <v>44</v>
      </c>
      <c r="H254" s="7">
        <v>402.33157894736843</v>
      </c>
      <c r="I254" s="16">
        <v>-29.488511029899882</v>
      </c>
      <c r="K254" s="7">
        <v>402.33157894736843</v>
      </c>
      <c r="L254">
        <v>-8.2481000000000009</v>
      </c>
      <c r="N254" s="73">
        <f t="shared" si="8"/>
        <v>21.240411029899882</v>
      </c>
    </row>
    <row r="255" spans="1:14" x14ac:dyDescent="0.2">
      <c r="A255">
        <f t="shared" si="10"/>
        <v>161</v>
      </c>
      <c r="B255" s="5" t="s">
        <v>77</v>
      </c>
      <c r="C255" s="21" t="s">
        <v>15</v>
      </c>
      <c r="D255" s="17" t="s">
        <v>10</v>
      </c>
      <c r="E255" s="17" t="s">
        <v>70</v>
      </c>
      <c r="F255" t="s">
        <v>52</v>
      </c>
      <c r="G255" s="17" t="s">
        <v>44</v>
      </c>
      <c r="H255" s="7">
        <v>402.33157894736843</v>
      </c>
      <c r="I255" s="16">
        <v>-30.507718072599914</v>
      </c>
      <c r="K255" s="7">
        <v>402.33157894736843</v>
      </c>
      <c r="L255">
        <v>-8.2481000000000009</v>
      </c>
      <c r="N255" s="73">
        <f t="shared" si="8"/>
        <v>22.259618072599913</v>
      </c>
    </row>
    <row r="256" spans="1:14" x14ac:dyDescent="0.2">
      <c r="A256">
        <f t="shared" si="10"/>
        <v>162</v>
      </c>
      <c r="B256" s="5" t="s">
        <v>78</v>
      </c>
      <c r="C256" s="21" t="s">
        <v>15</v>
      </c>
      <c r="D256" s="17" t="s">
        <v>10</v>
      </c>
      <c r="E256" s="17" t="s">
        <v>70</v>
      </c>
      <c r="F256" t="s">
        <v>52</v>
      </c>
      <c r="G256" s="17" t="s">
        <v>44</v>
      </c>
      <c r="H256" s="7">
        <v>402.33157894736843</v>
      </c>
      <c r="I256" s="16">
        <v>-28.49</v>
      </c>
      <c r="K256" s="7">
        <v>402.33157894736843</v>
      </c>
      <c r="L256">
        <v>-8.2481000000000009</v>
      </c>
      <c r="N256" s="73">
        <f t="shared" si="8"/>
        <v>20.241899999999998</v>
      </c>
    </row>
    <row r="257" spans="1:14" s="96" customFormat="1" x14ac:dyDescent="0.2">
      <c r="A257">
        <f t="shared" si="10"/>
        <v>163</v>
      </c>
      <c r="B257" s="5" t="s">
        <v>79</v>
      </c>
      <c r="C257" s="21" t="s">
        <v>15</v>
      </c>
      <c r="D257" s="17" t="s">
        <v>10</v>
      </c>
      <c r="E257" s="17" t="s">
        <v>70</v>
      </c>
      <c r="F257" t="s">
        <v>52</v>
      </c>
      <c r="G257" s="17" t="s">
        <v>44</v>
      </c>
      <c r="H257" s="7">
        <v>402.33157894736843</v>
      </c>
      <c r="I257" s="16">
        <v>-29.13</v>
      </c>
      <c r="J257"/>
      <c r="K257" s="7">
        <v>402.33157894736843</v>
      </c>
      <c r="L257">
        <v>-8.2481000000000009</v>
      </c>
      <c r="N257" s="73">
        <f t="shared" si="8"/>
        <v>20.881899999999998</v>
      </c>
    </row>
    <row r="258" spans="1:14" s="96" customFormat="1" ht="17" x14ac:dyDescent="0.2">
      <c r="A258">
        <f t="shared" si="10"/>
        <v>164</v>
      </c>
      <c r="B258" s="5" t="s">
        <v>80</v>
      </c>
      <c r="C258" s="6" t="s">
        <v>23</v>
      </c>
      <c r="D258" s="17" t="s">
        <v>10</v>
      </c>
      <c r="E258" s="19" t="s">
        <v>81</v>
      </c>
      <c r="F258" s="19" t="s">
        <v>82</v>
      </c>
      <c r="G258" t="s">
        <v>44</v>
      </c>
      <c r="H258" s="7">
        <v>402.33157894736843</v>
      </c>
      <c r="I258" s="8">
        <v>-26.89</v>
      </c>
      <c r="J258"/>
      <c r="K258" s="7">
        <v>402.33157894736843</v>
      </c>
      <c r="L258">
        <v>-8.2481000000000009</v>
      </c>
      <c r="N258" s="73">
        <f t="shared" ref="N258:N309" si="11">L258-I258</f>
        <v>18.6419</v>
      </c>
    </row>
    <row r="259" spans="1:14" s="96" customFormat="1" ht="17" x14ac:dyDescent="0.2">
      <c r="A259">
        <f t="shared" si="10"/>
        <v>165</v>
      </c>
      <c r="B259" s="5" t="s">
        <v>83</v>
      </c>
      <c r="C259" s="6" t="s">
        <v>23</v>
      </c>
      <c r="D259" s="17" t="s">
        <v>10</v>
      </c>
      <c r="E259" s="19" t="s">
        <v>81</v>
      </c>
      <c r="F259" s="19" t="s">
        <v>82</v>
      </c>
      <c r="G259" t="s">
        <v>44</v>
      </c>
      <c r="H259" s="7">
        <v>402.33157894736843</v>
      </c>
      <c r="I259" s="8">
        <v>-28.14</v>
      </c>
      <c r="J259"/>
      <c r="K259" s="7">
        <v>402.33157894736843</v>
      </c>
      <c r="L259">
        <v>-8.2481000000000009</v>
      </c>
      <c r="N259" s="73">
        <f t="shared" si="11"/>
        <v>19.8919</v>
      </c>
    </row>
    <row r="260" spans="1:14" s="96" customFormat="1" x14ac:dyDescent="0.2">
      <c r="A260">
        <f t="shared" si="10"/>
        <v>166</v>
      </c>
      <c r="B260" s="5" t="s">
        <v>516</v>
      </c>
      <c r="C260" s="6" t="s">
        <v>517</v>
      </c>
      <c r="D260" t="s">
        <v>10</v>
      </c>
      <c r="E260" t="s">
        <v>518</v>
      </c>
      <c r="F260" t="s">
        <v>519</v>
      </c>
      <c r="G260" t="s">
        <v>44</v>
      </c>
      <c r="H260" s="7">
        <v>402.33157894736843</v>
      </c>
      <c r="I260" s="16">
        <v>-26.246000000000002</v>
      </c>
      <c r="J260"/>
      <c r="K260" s="7">
        <v>402.33157894736843</v>
      </c>
      <c r="L260">
        <v>-8.2481000000000009</v>
      </c>
      <c r="N260" s="73">
        <f t="shared" si="11"/>
        <v>17.997900000000001</v>
      </c>
    </row>
    <row r="261" spans="1:14" s="96" customFormat="1" x14ac:dyDescent="0.2">
      <c r="A261">
        <f t="shared" si="10"/>
        <v>167</v>
      </c>
      <c r="B261" s="5" t="s">
        <v>520</v>
      </c>
      <c r="C261" s="6" t="s">
        <v>521</v>
      </c>
      <c r="D261" t="s">
        <v>10</v>
      </c>
      <c r="E261" t="s">
        <v>522</v>
      </c>
      <c r="F261" t="s">
        <v>48</v>
      </c>
      <c r="G261" t="s">
        <v>44</v>
      </c>
      <c r="H261" s="7">
        <v>402.33157894736843</v>
      </c>
      <c r="I261" s="16">
        <v>-24.031000000000002</v>
      </c>
      <c r="J261"/>
      <c r="K261" s="7">
        <v>402.33157894736843</v>
      </c>
      <c r="L261">
        <v>-8.2481000000000009</v>
      </c>
      <c r="N261" s="73">
        <f t="shared" si="11"/>
        <v>15.782900000000001</v>
      </c>
    </row>
    <row r="262" spans="1:14" s="96" customFormat="1" x14ac:dyDescent="0.2">
      <c r="A262">
        <f t="shared" si="10"/>
        <v>168</v>
      </c>
      <c r="B262" s="5" t="s">
        <v>84</v>
      </c>
      <c r="C262" s="6" t="s">
        <v>9</v>
      </c>
      <c r="D262" t="s">
        <v>10</v>
      </c>
      <c r="E262" t="s">
        <v>85</v>
      </c>
      <c r="F262" t="s">
        <v>48</v>
      </c>
      <c r="G262" t="s">
        <v>44</v>
      </c>
      <c r="H262" s="7">
        <v>402.33157894736843</v>
      </c>
      <c r="I262" s="16">
        <v>-26.609000000000002</v>
      </c>
      <c r="J262"/>
      <c r="K262" s="7">
        <v>402.33157894736843</v>
      </c>
      <c r="L262">
        <v>-8.2481000000000009</v>
      </c>
      <c r="N262" s="73">
        <f t="shared" si="11"/>
        <v>18.360900000000001</v>
      </c>
    </row>
    <row r="263" spans="1:14" x14ac:dyDescent="0.2">
      <c r="A263">
        <f t="shared" si="10"/>
        <v>169</v>
      </c>
      <c r="B263" s="5" t="s">
        <v>86</v>
      </c>
      <c r="C263" s="6" t="s">
        <v>87</v>
      </c>
      <c r="D263" t="s">
        <v>10</v>
      </c>
      <c r="E263" t="s">
        <v>85</v>
      </c>
      <c r="F263" t="s">
        <v>48</v>
      </c>
      <c r="G263" t="s">
        <v>44</v>
      </c>
      <c r="H263" s="7">
        <v>402.33157894736843</v>
      </c>
      <c r="I263" s="16">
        <v>-26.157000000000004</v>
      </c>
      <c r="K263" s="7">
        <v>402.33157894736843</v>
      </c>
      <c r="L263">
        <v>-8.2481000000000009</v>
      </c>
      <c r="N263" s="73">
        <f t="shared" si="11"/>
        <v>17.908900000000003</v>
      </c>
    </row>
    <row r="264" spans="1:14" x14ac:dyDescent="0.2">
      <c r="A264">
        <f t="shared" si="10"/>
        <v>170</v>
      </c>
      <c r="B264" s="5" t="s">
        <v>523</v>
      </c>
      <c r="C264" s="6" t="s">
        <v>448</v>
      </c>
      <c r="D264" t="s">
        <v>10</v>
      </c>
      <c r="E264" t="s">
        <v>88</v>
      </c>
      <c r="F264" t="s">
        <v>48</v>
      </c>
      <c r="G264" t="s">
        <v>44</v>
      </c>
      <c r="H264" s="7">
        <v>402.33157894736843</v>
      </c>
      <c r="I264" s="16">
        <v>-25.776000000000003</v>
      </c>
      <c r="K264" s="7">
        <v>402.33157894736843</v>
      </c>
      <c r="L264">
        <v>-8.2481000000000009</v>
      </c>
      <c r="N264" s="73">
        <f t="shared" si="11"/>
        <v>17.527900000000002</v>
      </c>
    </row>
    <row r="265" spans="1:14" x14ac:dyDescent="0.2">
      <c r="A265">
        <f t="shared" si="10"/>
        <v>171</v>
      </c>
      <c r="B265" s="5" t="s">
        <v>524</v>
      </c>
      <c r="C265" s="6" t="s">
        <v>448</v>
      </c>
      <c r="D265" t="s">
        <v>10</v>
      </c>
      <c r="E265" t="s">
        <v>88</v>
      </c>
      <c r="F265" t="s">
        <v>48</v>
      </c>
      <c r="G265" t="s">
        <v>44</v>
      </c>
      <c r="H265" s="7">
        <v>402.33157894736843</v>
      </c>
      <c r="I265" s="16">
        <v>-26.11</v>
      </c>
      <c r="K265" s="7">
        <v>402.33157894736843</v>
      </c>
      <c r="L265">
        <v>-8.2481000000000009</v>
      </c>
      <c r="N265" s="73">
        <f t="shared" si="11"/>
        <v>17.861899999999999</v>
      </c>
    </row>
    <row r="266" spans="1:14" x14ac:dyDescent="0.2">
      <c r="A266">
        <f t="shared" si="10"/>
        <v>172</v>
      </c>
      <c r="B266" s="5" t="s">
        <v>525</v>
      </c>
      <c r="C266" s="6" t="s">
        <v>521</v>
      </c>
      <c r="D266" t="s">
        <v>10</v>
      </c>
      <c r="E266" t="s">
        <v>88</v>
      </c>
      <c r="F266" t="s">
        <v>48</v>
      </c>
      <c r="G266" t="s">
        <v>44</v>
      </c>
      <c r="H266" s="7">
        <v>402.33157894736843</v>
      </c>
      <c r="I266" s="16">
        <v>-23.570826306913997</v>
      </c>
      <c r="K266" s="7">
        <v>402.33157894736843</v>
      </c>
      <c r="L266">
        <v>-8.2481000000000009</v>
      </c>
      <c r="N266" s="73">
        <f t="shared" si="11"/>
        <v>15.322726306913996</v>
      </c>
    </row>
    <row r="267" spans="1:14" x14ac:dyDescent="0.2">
      <c r="A267">
        <f t="shared" ref="A267:A310" si="12">A266+1</f>
        <v>173</v>
      </c>
      <c r="B267" s="5" t="s">
        <v>526</v>
      </c>
      <c r="C267" s="6" t="s">
        <v>521</v>
      </c>
      <c r="D267" t="s">
        <v>10</v>
      </c>
      <c r="E267" t="s">
        <v>88</v>
      </c>
      <c r="F267" t="s">
        <v>48</v>
      </c>
      <c r="G267" t="s">
        <v>44</v>
      </c>
      <c r="H267" s="7">
        <v>402.33157894736843</v>
      </c>
      <c r="I267" s="16">
        <v>-23.86</v>
      </c>
      <c r="K267" s="7">
        <v>402.33157894736843</v>
      </c>
      <c r="L267">
        <v>-8.2481000000000009</v>
      </c>
      <c r="N267" s="73">
        <f t="shared" si="11"/>
        <v>15.611899999999999</v>
      </c>
    </row>
    <row r="268" spans="1:14" x14ac:dyDescent="0.2">
      <c r="A268">
        <f t="shared" si="12"/>
        <v>174</v>
      </c>
      <c r="B268" s="5" t="s">
        <v>527</v>
      </c>
      <c r="C268" s="6" t="s">
        <v>521</v>
      </c>
      <c r="D268" t="s">
        <v>36</v>
      </c>
      <c r="E268" t="s">
        <v>88</v>
      </c>
      <c r="F268" t="s">
        <v>48</v>
      </c>
      <c r="G268" t="s">
        <v>44</v>
      </c>
      <c r="H268" s="7">
        <v>402.33157894736843</v>
      </c>
      <c r="I268" s="16">
        <v>-23.927065767284994</v>
      </c>
      <c r="K268" s="7">
        <v>402.33157894736843</v>
      </c>
      <c r="L268">
        <v>-8.2481000000000009</v>
      </c>
      <c r="N268" s="73">
        <f t="shared" si="11"/>
        <v>15.678965767284993</v>
      </c>
    </row>
    <row r="269" spans="1:14" x14ac:dyDescent="0.2">
      <c r="A269">
        <f t="shared" si="12"/>
        <v>175</v>
      </c>
      <c r="B269" s="5" t="s">
        <v>528</v>
      </c>
      <c r="C269" s="6" t="s">
        <v>521</v>
      </c>
      <c r="D269" t="s">
        <v>36</v>
      </c>
      <c r="E269" t="s">
        <v>88</v>
      </c>
      <c r="F269" t="s">
        <v>48</v>
      </c>
      <c r="G269" t="s">
        <v>44</v>
      </c>
      <c r="H269" s="7">
        <v>402.33157894736843</v>
      </c>
      <c r="I269" s="16">
        <v>-23.53</v>
      </c>
      <c r="K269" s="7">
        <v>402.33157894736843</v>
      </c>
      <c r="L269">
        <v>-8.2481000000000009</v>
      </c>
      <c r="N269" s="73">
        <f t="shared" si="11"/>
        <v>15.2819</v>
      </c>
    </row>
    <row r="270" spans="1:14" x14ac:dyDescent="0.2">
      <c r="A270">
        <f t="shared" si="12"/>
        <v>176</v>
      </c>
      <c r="B270" s="5" t="s">
        <v>529</v>
      </c>
      <c r="C270" s="6" t="s">
        <v>521</v>
      </c>
      <c r="D270" t="s">
        <v>10</v>
      </c>
      <c r="E270" t="s">
        <v>88</v>
      </c>
      <c r="F270" t="s">
        <v>48</v>
      </c>
      <c r="G270" t="s">
        <v>44</v>
      </c>
      <c r="H270" s="7">
        <v>402.33157894736843</v>
      </c>
      <c r="I270" s="16">
        <v>-24.92</v>
      </c>
      <c r="K270" s="7">
        <v>402.33157894736843</v>
      </c>
      <c r="L270">
        <v>-8.2481000000000009</v>
      </c>
      <c r="N270" s="73">
        <f t="shared" si="11"/>
        <v>16.671900000000001</v>
      </c>
    </row>
    <row r="271" spans="1:14" x14ac:dyDescent="0.2">
      <c r="A271">
        <f t="shared" si="12"/>
        <v>177</v>
      </c>
      <c r="B271" s="5" t="s">
        <v>530</v>
      </c>
      <c r="C271" s="6" t="s">
        <v>521</v>
      </c>
      <c r="D271" t="s">
        <v>36</v>
      </c>
      <c r="E271" t="s">
        <v>88</v>
      </c>
      <c r="F271" t="s">
        <v>48</v>
      </c>
      <c r="G271" t="s">
        <v>44</v>
      </c>
      <c r="H271" s="7">
        <v>402.33157894736843</v>
      </c>
      <c r="I271" s="16">
        <v>-24.27</v>
      </c>
      <c r="K271" s="7">
        <v>402.33157894736843</v>
      </c>
      <c r="L271">
        <v>-8.2481000000000009</v>
      </c>
      <c r="N271" s="73">
        <f t="shared" si="11"/>
        <v>16.021899999999999</v>
      </c>
    </row>
    <row r="272" spans="1:14" x14ac:dyDescent="0.2">
      <c r="A272">
        <f t="shared" si="12"/>
        <v>178</v>
      </c>
      <c r="B272" s="5" t="s">
        <v>531</v>
      </c>
      <c r="C272" s="6" t="s">
        <v>473</v>
      </c>
      <c r="D272" t="s">
        <v>10</v>
      </c>
      <c r="E272" t="s">
        <v>88</v>
      </c>
      <c r="F272" t="s">
        <v>501</v>
      </c>
      <c r="G272" t="s">
        <v>44</v>
      </c>
      <c r="H272" s="7">
        <v>402.33157894736843</v>
      </c>
      <c r="I272" s="16">
        <v>-23.742000000000001</v>
      </c>
      <c r="K272" s="7">
        <v>402.33157894736843</v>
      </c>
      <c r="L272">
        <v>-8.2481000000000009</v>
      </c>
      <c r="N272" s="73">
        <f t="shared" si="11"/>
        <v>15.4939</v>
      </c>
    </row>
    <row r="273" spans="1:14" x14ac:dyDescent="0.2">
      <c r="A273">
        <f t="shared" si="12"/>
        <v>179</v>
      </c>
      <c r="B273" s="5" t="s">
        <v>89</v>
      </c>
      <c r="C273" s="21" t="s">
        <v>15</v>
      </c>
      <c r="D273" t="s">
        <v>10</v>
      </c>
      <c r="E273" t="s">
        <v>88</v>
      </c>
      <c r="F273" t="s">
        <v>48</v>
      </c>
      <c r="G273" t="s">
        <v>44</v>
      </c>
      <c r="H273" s="7">
        <v>402.33157894736843</v>
      </c>
      <c r="I273" s="16">
        <v>-28.76</v>
      </c>
      <c r="K273" s="7">
        <v>402.33157894736843</v>
      </c>
      <c r="L273">
        <v>-8.2481000000000009</v>
      </c>
      <c r="N273" s="73">
        <f t="shared" si="11"/>
        <v>20.511900000000001</v>
      </c>
    </row>
    <row r="274" spans="1:14" x14ac:dyDescent="0.2">
      <c r="A274">
        <f t="shared" si="12"/>
        <v>180</v>
      </c>
      <c r="B274" s="5" t="s">
        <v>90</v>
      </c>
      <c r="C274" s="21" t="s">
        <v>15</v>
      </c>
      <c r="D274" t="s">
        <v>10</v>
      </c>
      <c r="E274" t="s">
        <v>88</v>
      </c>
      <c r="F274" t="s">
        <v>48</v>
      </c>
      <c r="G274" t="s">
        <v>44</v>
      </c>
      <c r="H274" s="7">
        <v>402.33157894736843</v>
      </c>
      <c r="I274" s="16">
        <v>-28.849072512647552</v>
      </c>
      <c r="K274" s="7">
        <v>402.33157894736843</v>
      </c>
      <c r="L274">
        <v>-8.2481000000000009</v>
      </c>
      <c r="N274" s="73">
        <f t="shared" si="11"/>
        <v>20.600972512647552</v>
      </c>
    </row>
    <row r="275" spans="1:14" x14ac:dyDescent="0.2">
      <c r="A275">
        <f t="shared" si="12"/>
        <v>181</v>
      </c>
      <c r="B275" s="5" t="s">
        <v>91</v>
      </c>
      <c r="C275" s="21" t="s">
        <v>15</v>
      </c>
      <c r="D275" t="s">
        <v>36</v>
      </c>
      <c r="E275" t="s">
        <v>88</v>
      </c>
      <c r="F275" t="s">
        <v>48</v>
      </c>
      <c r="G275" t="s">
        <v>44</v>
      </c>
      <c r="H275" s="7">
        <v>402.33157894736843</v>
      </c>
      <c r="I275" s="16">
        <v>-27.53</v>
      </c>
      <c r="K275" s="7">
        <v>402.33157894736843</v>
      </c>
      <c r="L275">
        <v>-8.2481000000000009</v>
      </c>
      <c r="N275" s="73">
        <f t="shared" si="11"/>
        <v>19.2819</v>
      </c>
    </row>
    <row r="276" spans="1:14" x14ac:dyDescent="0.2">
      <c r="A276">
        <f t="shared" si="12"/>
        <v>182</v>
      </c>
      <c r="B276" s="5" t="s">
        <v>92</v>
      </c>
      <c r="C276" s="21" t="s">
        <v>15</v>
      </c>
      <c r="D276" t="s">
        <v>36</v>
      </c>
      <c r="E276" t="s">
        <v>88</v>
      </c>
      <c r="F276" t="s">
        <v>48</v>
      </c>
      <c r="G276" t="s">
        <v>44</v>
      </c>
      <c r="H276" s="7">
        <v>402.33157894736843</v>
      </c>
      <c r="I276" s="16">
        <v>-27.6</v>
      </c>
      <c r="K276" s="7">
        <v>402.33157894736843</v>
      </c>
      <c r="L276">
        <v>-8.2481000000000009</v>
      </c>
      <c r="N276" s="73">
        <f t="shared" si="11"/>
        <v>19.351900000000001</v>
      </c>
    </row>
    <row r="277" spans="1:14" x14ac:dyDescent="0.2">
      <c r="A277">
        <f t="shared" si="12"/>
        <v>183</v>
      </c>
      <c r="B277" s="5" t="s">
        <v>93</v>
      </c>
      <c r="C277" s="22" t="s">
        <v>55</v>
      </c>
      <c r="D277" t="s">
        <v>20</v>
      </c>
      <c r="E277" t="s">
        <v>88</v>
      </c>
      <c r="F277" t="s">
        <v>48</v>
      </c>
      <c r="G277" t="s">
        <v>44</v>
      </c>
      <c r="H277" s="7">
        <v>402.33157894736843</v>
      </c>
      <c r="I277" s="8">
        <v>-25.911964518343439</v>
      </c>
      <c r="K277" s="7">
        <v>402.33157894736843</v>
      </c>
      <c r="L277">
        <v>-8.2481000000000009</v>
      </c>
      <c r="N277" s="73">
        <f t="shared" si="11"/>
        <v>17.663864518343438</v>
      </c>
    </row>
    <row r="278" spans="1:14" x14ac:dyDescent="0.2">
      <c r="A278">
        <f t="shared" si="12"/>
        <v>184</v>
      </c>
      <c r="B278" s="5" t="s">
        <v>94</v>
      </c>
      <c r="C278" s="21" t="s">
        <v>15</v>
      </c>
      <c r="D278" t="s">
        <v>20</v>
      </c>
      <c r="E278" t="s">
        <v>88</v>
      </c>
      <c r="F278" t="s">
        <v>48</v>
      </c>
      <c r="G278" t="s">
        <v>44</v>
      </c>
      <c r="H278" s="7">
        <v>402.33157894736843</v>
      </c>
      <c r="I278" s="8">
        <v>-25.709129899532627</v>
      </c>
      <c r="K278" s="7">
        <v>402.33157894736843</v>
      </c>
      <c r="L278">
        <v>-8.2481000000000009</v>
      </c>
      <c r="N278" s="73">
        <f t="shared" si="11"/>
        <v>17.461029899532626</v>
      </c>
    </row>
    <row r="279" spans="1:14" ht="17" x14ac:dyDescent="0.2">
      <c r="A279">
        <f t="shared" si="12"/>
        <v>185</v>
      </c>
      <c r="B279" s="5" t="s">
        <v>95</v>
      </c>
      <c r="C279" s="6" t="s">
        <v>23</v>
      </c>
      <c r="D279" t="s">
        <v>10</v>
      </c>
      <c r="E279" t="s">
        <v>96</v>
      </c>
      <c r="F279" s="19" t="s">
        <v>82</v>
      </c>
      <c r="G279" t="s">
        <v>44</v>
      </c>
      <c r="H279" s="7">
        <v>402.33157894736843</v>
      </c>
      <c r="I279" s="8">
        <v>-26.172006745362562</v>
      </c>
      <c r="K279" s="7">
        <v>402.33157894736843</v>
      </c>
      <c r="L279">
        <v>-8.2481000000000009</v>
      </c>
      <c r="N279" s="73">
        <f t="shared" si="11"/>
        <v>17.923906745362562</v>
      </c>
    </row>
    <row r="280" spans="1:14" ht="17" x14ac:dyDescent="0.2">
      <c r="A280">
        <f t="shared" si="12"/>
        <v>186</v>
      </c>
      <c r="B280" s="5" t="s">
        <v>97</v>
      </c>
      <c r="C280" s="6" t="s">
        <v>23</v>
      </c>
      <c r="D280" t="s">
        <v>10</v>
      </c>
      <c r="E280" t="s">
        <v>96</v>
      </c>
      <c r="F280" s="19" t="s">
        <v>82</v>
      </c>
      <c r="G280" t="s">
        <v>44</v>
      </c>
      <c r="H280" s="7">
        <v>402.33157894736843</v>
      </c>
      <c r="I280" s="8">
        <v>-24.77339797639123</v>
      </c>
      <c r="K280" s="7">
        <v>402.33157894736843</v>
      </c>
      <c r="L280">
        <v>-8.2481000000000009</v>
      </c>
      <c r="N280" s="73">
        <f t="shared" si="11"/>
        <v>16.525297976391229</v>
      </c>
    </row>
    <row r="281" spans="1:14" ht="17" x14ac:dyDescent="0.2">
      <c r="A281">
        <f t="shared" si="12"/>
        <v>187</v>
      </c>
      <c r="B281" s="5" t="s">
        <v>98</v>
      </c>
      <c r="C281" s="6" t="s">
        <v>23</v>
      </c>
      <c r="D281" t="s">
        <v>36</v>
      </c>
      <c r="E281" t="s">
        <v>96</v>
      </c>
      <c r="F281" s="19" t="s">
        <v>82</v>
      </c>
      <c r="G281" t="s">
        <v>44</v>
      </c>
      <c r="H281" s="7">
        <v>402.33157894736843</v>
      </c>
      <c r="I281" s="8">
        <v>-26.463954468802697</v>
      </c>
      <c r="K281" s="7">
        <v>402.33157894736843</v>
      </c>
      <c r="L281">
        <v>-8.2481000000000009</v>
      </c>
      <c r="N281" s="73">
        <f t="shared" si="11"/>
        <v>18.215854468802696</v>
      </c>
    </row>
    <row r="282" spans="1:14" ht="17" x14ac:dyDescent="0.2">
      <c r="A282">
        <f t="shared" si="12"/>
        <v>188</v>
      </c>
      <c r="B282" s="5" t="s">
        <v>99</v>
      </c>
      <c r="C282" s="6" t="s">
        <v>23</v>
      </c>
      <c r="D282" t="s">
        <v>36</v>
      </c>
      <c r="E282" t="s">
        <v>96</v>
      </c>
      <c r="F282" s="19" t="s">
        <v>82</v>
      </c>
      <c r="G282" t="s">
        <v>44</v>
      </c>
      <c r="H282" s="7">
        <v>402.33157894736843</v>
      </c>
      <c r="I282" s="8">
        <v>-26.43</v>
      </c>
      <c r="K282" s="7">
        <v>402.33157894736843</v>
      </c>
      <c r="L282">
        <v>-8.2481000000000009</v>
      </c>
      <c r="N282" s="73">
        <f t="shared" si="11"/>
        <v>18.181899999999999</v>
      </c>
    </row>
    <row r="283" spans="1:14" ht="17" x14ac:dyDescent="0.2">
      <c r="A283">
        <f t="shared" si="12"/>
        <v>189</v>
      </c>
      <c r="B283" s="5" t="s">
        <v>100</v>
      </c>
      <c r="C283" s="6" t="s">
        <v>23</v>
      </c>
      <c r="D283" t="s">
        <v>10</v>
      </c>
      <c r="E283" t="s">
        <v>96</v>
      </c>
      <c r="F283" s="19" t="s">
        <v>82</v>
      </c>
      <c r="G283" t="s">
        <v>44</v>
      </c>
      <c r="H283" s="7">
        <v>402.33157894736843</v>
      </c>
      <c r="I283" s="8">
        <v>-26.7</v>
      </c>
      <c r="K283" s="7">
        <v>402.33157894736843</v>
      </c>
      <c r="L283">
        <v>-8.2481000000000009</v>
      </c>
      <c r="N283" s="73">
        <f t="shared" si="11"/>
        <v>18.451899999999998</v>
      </c>
    </row>
    <row r="284" spans="1:14" x14ac:dyDescent="0.2">
      <c r="A284">
        <f t="shared" si="12"/>
        <v>190</v>
      </c>
      <c r="B284" s="5" t="s">
        <v>532</v>
      </c>
      <c r="C284" s="22" t="s">
        <v>484</v>
      </c>
      <c r="D284" t="s">
        <v>20</v>
      </c>
      <c r="E284" t="s">
        <v>533</v>
      </c>
      <c r="F284" t="s">
        <v>52</v>
      </c>
      <c r="G284" t="s">
        <v>44</v>
      </c>
      <c r="H284" s="7">
        <v>402.33157894736843</v>
      </c>
      <c r="I284" s="8">
        <v>-25.541963227269434</v>
      </c>
      <c r="K284" s="7">
        <v>402.33157894736843</v>
      </c>
      <c r="L284">
        <v>-8.2481000000000009</v>
      </c>
      <c r="N284" s="73">
        <f t="shared" si="11"/>
        <v>17.293863227269433</v>
      </c>
    </row>
    <row r="285" spans="1:14" x14ac:dyDescent="0.2">
      <c r="A285">
        <f t="shared" si="12"/>
        <v>191</v>
      </c>
      <c r="B285" s="5" t="s">
        <v>534</v>
      </c>
      <c r="C285" s="22" t="s">
        <v>484</v>
      </c>
      <c r="D285" t="s">
        <v>20</v>
      </c>
      <c r="E285" t="s">
        <v>533</v>
      </c>
      <c r="F285" t="s">
        <v>52</v>
      </c>
      <c r="G285" t="s">
        <v>44</v>
      </c>
      <c r="H285" s="7">
        <v>402.33157894736843</v>
      </c>
      <c r="I285" s="8">
        <v>-25.875635299926671</v>
      </c>
      <c r="K285" s="7">
        <v>402.33157894736843</v>
      </c>
      <c r="L285">
        <v>-8.2481000000000009</v>
      </c>
      <c r="N285" s="73">
        <f t="shared" si="11"/>
        <v>17.62753529992667</v>
      </c>
    </row>
    <row r="286" spans="1:14" x14ac:dyDescent="0.2">
      <c r="A286">
        <f t="shared" si="12"/>
        <v>192</v>
      </c>
      <c r="B286" s="5" t="s">
        <v>535</v>
      </c>
      <c r="C286" s="6" t="s">
        <v>473</v>
      </c>
      <c r="D286" t="s">
        <v>10</v>
      </c>
      <c r="E286" t="s">
        <v>533</v>
      </c>
      <c r="F286" t="s">
        <v>52</v>
      </c>
      <c r="G286" t="s">
        <v>44</v>
      </c>
      <c r="H286" s="7">
        <v>402.33157894736843</v>
      </c>
      <c r="I286" s="16">
        <v>-24.236776896099855</v>
      </c>
      <c r="K286" s="7">
        <v>402.33157894736843</v>
      </c>
      <c r="L286">
        <v>-8.2481000000000009</v>
      </c>
      <c r="N286" s="73">
        <f t="shared" si="11"/>
        <v>15.988676896099854</v>
      </c>
    </row>
    <row r="287" spans="1:14" x14ac:dyDescent="0.2">
      <c r="A287">
        <f t="shared" si="12"/>
        <v>193</v>
      </c>
      <c r="B287" s="5" t="s">
        <v>536</v>
      </c>
      <c r="C287" s="6" t="s">
        <v>473</v>
      </c>
      <c r="D287" t="s">
        <v>10</v>
      </c>
      <c r="E287" t="s">
        <v>533</v>
      </c>
      <c r="F287" t="s">
        <v>52</v>
      </c>
      <c r="G287" t="s">
        <v>44</v>
      </c>
      <c r="H287" s="7">
        <v>402.33157894736843</v>
      </c>
      <c r="I287" s="16">
        <v>-23.644547874099885</v>
      </c>
      <c r="K287" s="7">
        <v>402.33157894736843</v>
      </c>
      <c r="L287">
        <v>-8.2481000000000009</v>
      </c>
      <c r="N287" s="73">
        <f t="shared" si="11"/>
        <v>15.396447874099884</v>
      </c>
    </row>
    <row r="288" spans="1:14" x14ac:dyDescent="0.2">
      <c r="A288">
        <f t="shared" si="12"/>
        <v>194</v>
      </c>
      <c r="B288" s="5" t="s">
        <v>537</v>
      </c>
      <c r="C288" s="6" t="s">
        <v>473</v>
      </c>
      <c r="D288" t="s">
        <v>10</v>
      </c>
      <c r="E288" t="s">
        <v>538</v>
      </c>
      <c r="F288" t="s">
        <v>501</v>
      </c>
      <c r="G288" t="s">
        <v>44</v>
      </c>
      <c r="H288" s="7">
        <v>402.33157894736843</v>
      </c>
      <c r="I288" s="16">
        <v>-26.13</v>
      </c>
      <c r="K288" s="7">
        <v>402.33157894736843</v>
      </c>
      <c r="L288">
        <v>-8.2481000000000009</v>
      </c>
      <c r="N288" s="73">
        <f t="shared" si="11"/>
        <v>17.881899999999998</v>
      </c>
    </row>
    <row r="289" spans="1:14" x14ac:dyDescent="0.2">
      <c r="A289">
        <f t="shared" si="12"/>
        <v>195</v>
      </c>
      <c r="B289" s="5" t="s">
        <v>539</v>
      </c>
      <c r="C289" s="6" t="s">
        <v>473</v>
      </c>
      <c r="D289" t="s">
        <v>10</v>
      </c>
      <c r="E289" t="s">
        <v>538</v>
      </c>
      <c r="F289" t="s">
        <v>501</v>
      </c>
      <c r="G289" t="s">
        <v>44</v>
      </c>
      <c r="H289" s="7">
        <v>402.33157894736843</v>
      </c>
      <c r="I289" s="16">
        <v>-26.31</v>
      </c>
      <c r="K289" s="7">
        <v>402.33157894736843</v>
      </c>
      <c r="L289">
        <v>-8.2481000000000009</v>
      </c>
      <c r="N289" s="73">
        <f t="shared" si="11"/>
        <v>18.061899999999998</v>
      </c>
    </row>
    <row r="290" spans="1:14" x14ac:dyDescent="0.2">
      <c r="A290">
        <f t="shared" si="12"/>
        <v>196</v>
      </c>
      <c r="B290" s="5" t="s">
        <v>540</v>
      </c>
      <c r="C290" s="6" t="s">
        <v>541</v>
      </c>
      <c r="D290" t="s">
        <v>20</v>
      </c>
      <c r="E290" t="s">
        <v>542</v>
      </c>
      <c r="F290" t="s">
        <v>501</v>
      </c>
      <c r="G290" t="s">
        <v>44</v>
      </c>
      <c r="H290" s="7">
        <v>402.33157894736843</v>
      </c>
      <c r="I290" s="16">
        <v>-25.15</v>
      </c>
      <c r="K290" s="7">
        <v>402.33157894736843</v>
      </c>
      <c r="L290">
        <v>-8.2481000000000009</v>
      </c>
      <c r="N290" s="73">
        <f t="shared" si="11"/>
        <v>16.901899999999998</v>
      </c>
    </row>
    <row r="291" spans="1:14" x14ac:dyDescent="0.2">
      <c r="A291">
        <f t="shared" si="12"/>
        <v>197</v>
      </c>
      <c r="B291" s="5" t="s">
        <v>543</v>
      </c>
      <c r="C291" s="6" t="s">
        <v>541</v>
      </c>
      <c r="D291" t="s">
        <v>20</v>
      </c>
      <c r="E291" t="s">
        <v>542</v>
      </c>
      <c r="F291" t="s">
        <v>501</v>
      </c>
      <c r="G291" t="s">
        <v>44</v>
      </c>
      <c r="H291" s="7">
        <v>402.33157894736843</v>
      </c>
      <c r="I291" s="8">
        <v>-25.128786618103049</v>
      </c>
      <c r="K291" s="7">
        <v>402.33157894736843</v>
      </c>
      <c r="L291">
        <v>-8.2481000000000009</v>
      </c>
      <c r="N291" s="73">
        <f t="shared" si="11"/>
        <v>16.880686618103049</v>
      </c>
    </row>
    <row r="292" spans="1:14" x14ac:dyDescent="0.2">
      <c r="A292">
        <f t="shared" si="12"/>
        <v>198</v>
      </c>
      <c r="B292" s="5" t="s">
        <v>544</v>
      </c>
      <c r="C292" s="6" t="s">
        <v>545</v>
      </c>
      <c r="D292" t="s">
        <v>10</v>
      </c>
      <c r="E292" t="s">
        <v>546</v>
      </c>
      <c r="F292" t="s">
        <v>501</v>
      </c>
      <c r="G292" t="s">
        <v>44</v>
      </c>
      <c r="H292" s="7">
        <v>404.58947368421053</v>
      </c>
      <c r="I292" s="16">
        <v>-25.539000000000001</v>
      </c>
      <c r="J292" s="17"/>
      <c r="K292" s="7">
        <v>404.58947368421053</v>
      </c>
      <c r="L292">
        <v>-7.8293999999999997</v>
      </c>
      <c r="N292" s="73">
        <f t="shared" si="11"/>
        <v>17.709600000000002</v>
      </c>
    </row>
    <row r="293" spans="1:14" ht="17" x14ac:dyDescent="0.2">
      <c r="A293">
        <f t="shared" si="12"/>
        <v>199</v>
      </c>
      <c r="B293" s="5" t="s">
        <v>101</v>
      </c>
      <c r="C293" s="6" t="s">
        <v>9</v>
      </c>
      <c r="D293" t="s">
        <v>10</v>
      </c>
      <c r="E293" s="19" t="s">
        <v>102</v>
      </c>
      <c r="F293" s="19" t="s">
        <v>82</v>
      </c>
      <c r="G293" t="s">
        <v>44</v>
      </c>
      <c r="H293" s="7">
        <v>404.58947368421053</v>
      </c>
      <c r="I293" s="16">
        <v>-26.703000000000003</v>
      </c>
      <c r="K293" s="7">
        <v>404.58947368421053</v>
      </c>
      <c r="L293">
        <v>-7.8293999999999997</v>
      </c>
      <c r="N293" s="73">
        <f t="shared" si="11"/>
        <v>18.873600000000003</v>
      </c>
    </row>
    <row r="294" spans="1:14" ht="17" x14ac:dyDescent="0.2">
      <c r="A294">
        <f t="shared" si="12"/>
        <v>200</v>
      </c>
      <c r="B294" s="5" t="s">
        <v>103</v>
      </c>
      <c r="C294" s="6" t="s">
        <v>23</v>
      </c>
      <c r="D294" s="17" t="s">
        <v>10</v>
      </c>
      <c r="E294" s="19" t="s">
        <v>102</v>
      </c>
      <c r="F294" s="19" t="s">
        <v>82</v>
      </c>
      <c r="G294" t="s">
        <v>44</v>
      </c>
      <c r="H294" s="7">
        <v>404.58947368421053</v>
      </c>
      <c r="I294" s="8">
        <v>-25.79</v>
      </c>
      <c r="K294" s="7">
        <v>404.58947368421053</v>
      </c>
      <c r="L294">
        <v>-7.8293999999999997</v>
      </c>
      <c r="N294" s="73">
        <f t="shared" si="11"/>
        <v>17.960599999999999</v>
      </c>
    </row>
    <row r="295" spans="1:14" ht="17" x14ac:dyDescent="0.2">
      <c r="A295">
        <f t="shared" si="12"/>
        <v>201</v>
      </c>
      <c r="B295" s="5" t="s">
        <v>104</v>
      </c>
      <c r="C295" s="6" t="s">
        <v>23</v>
      </c>
      <c r="D295" s="17" t="s">
        <v>10</v>
      </c>
      <c r="E295" s="19" t="s">
        <v>102</v>
      </c>
      <c r="F295" s="19" t="s">
        <v>82</v>
      </c>
      <c r="G295" t="s">
        <v>44</v>
      </c>
      <c r="H295" s="7">
        <v>404.58947368421053</v>
      </c>
      <c r="I295" s="8">
        <v>-25.33</v>
      </c>
      <c r="K295" s="7">
        <v>404.58947368421053</v>
      </c>
      <c r="L295">
        <v>-7.8293999999999997</v>
      </c>
      <c r="N295" s="73">
        <f t="shared" si="11"/>
        <v>17.500599999999999</v>
      </c>
    </row>
    <row r="296" spans="1:14" ht="17" x14ac:dyDescent="0.2">
      <c r="A296">
        <f t="shared" si="12"/>
        <v>202</v>
      </c>
      <c r="B296" s="5" t="s">
        <v>105</v>
      </c>
      <c r="C296" s="6" t="s">
        <v>23</v>
      </c>
      <c r="D296" s="17" t="s">
        <v>10</v>
      </c>
      <c r="E296" s="19" t="s">
        <v>102</v>
      </c>
      <c r="F296" s="19" t="s">
        <v>82</v>
      </c>
      <c r="G296" t="s">
        <v>44</v>
      </c>
      <c r="H296" s="7">
        <v>404.58947368421053</v>
      </c>
      <c r="I296" s="8">
        <v>-24.22</v>
      </c>
      <c r="K296" s="7">
        <v>404.58947368421053</v>
      </c>
      <c r="L296">
        <v>-7.8293999999999997</v>
      </c>
      <c r="N296" s="73">
        <f t="shared" si="11"/>
        <v>16.390599999999999</v>
      </c>
    </row>
    <row r="297" spans="1:14" ht="17" x14ac:dyDescent="0.2">
      <c r="A297">
        <f t="shared" si="12"/>
        <v>203</v>
      </c>
      <c r="B297" s="5" t="s">
        <v>106</v>
      </c>
      <c r="C297" s="6" t="s">
        <v>23</v>
      </c>
      <c r="D297" s="17" t="s">
        <v>10</v>
      </c>
      <c r="E297" s="19" t="s">
        <v>102</v>
      </c>
      <c r="F297" s="19" t="s">
        <v>82</v>
      </c>
      <c r="G297" t="s">
        <v>44</v>
      </c>
      <c r="H297" s="7">
        <v>404.58947368421053</v>
      </c>
      <c r="I297" s="8">
        <v>-24.42</v>
      </c>
      <c r="K297" s="7">
        <v>404.58947368421053</v>
      </c>
      <c r="L297">
        <v>-7.8293999999999997</v>
      </c>
      <c r="N297" s="73">
        <f t="shared" si="11"/>
        <v>16.590600000000002</v>
      </c>
    </row>
    <row r="298" spans="1:14" ht="17" x14ac:dyDescent="0.2">
      <c r="A298">
        <f t="shared" si="12"/>
        <v>204</v>
      </c>
      <c r="B298" s="5" t="s">
        <v>107</v>
      </c>
      <c r="C298" s="6" t="s">
        <v>23</v>
      </c>
      <c r="D298" s="17" t="s">
        <v>10</v>
      </c>
      <c r="E298" s="19" t="s">
        <v>102</v>
      </c>
      <c r="F298" s="19" t="s">
        <v>82</v>
      </c>
      <c r="G298" t="s">
        <v>44</v>
      </c>
      <c r="H298" s="7">
        <v>404.58947368421053</v>
      </c>
      <c r="I298" s="8">
        <v>-26.51</v>
      </c>
      <c r="K298" s="7">
        <v>404.58947368421053</v>
      </c>
      <c r="L298">
        <v>-7.8293999999999997</v>
      </c>
      <c r="N298" s="73">
        <f t="shared" si="11"/>
        <v>18.680600000000002</v>
      </c>
    </row>
    <row r="299" spans="1:14" ht="17" x14ac:dyDescent="0.2">
      <c r="A299">
        <f t="shared" si="12"/>
        <v>205</v>
      </c>
      <c r="B299" s="5" t="s">
        <v>108</v>
      </c>
      <c r="C299" s="6" t="s">
        <v>23</v>
      </c>
      <c r="D299" s="17" t="s">
        <v>10</v>
      </c>
      <c r="E299" s="19" t="s">
        <v>102</v>
      </c>
      <c r="F299" s="19" t="s">
        <v>82</v>
      </c>
      <c r="G299" t="s">
        <v>44</v>
      </c>
      <c r="H299" s="7">
        <v>404.58947368421053</v>
      </c>
      <c r="I299" s="8">
        <v>-26.46</v>
      </c>
      <c r="K299" s="7">
        <v>404.58947368421053</v>
      </c>
      <c r="L299">
        <v>-7.8293999999999997</v>
      </c>
      <c r="N299" s="73">
        <f t="shared" si="11"/>
        <v>18.630600000000001</v>
      </c>
    </row>
    <row r="300" spans="1:14" ht="17" x14ac:dyDescent="0.2">
      <c r="A300">
        <f t="shared" si="12"/>
        <v>206</v>
      </c>
      <c r="B300" s="5" t="s">
        <v>109</v>
      </c>
      <c r="C300" s="6" t="s">
        <v>23</v>
      </c>
      <c r="D300" s="17" t="s">
        <v>10</v>
      </c>
      <c r="E300" s="19" t="s">
        <v>102</v>
      </c>
      <c r="F300" s="19" t="s">
        <v>82</v>
      </c>
      <c r="G300" t="s">
        <v>44</v>
      </c>
      <c r="H300" s="7">
        <v>404.58947368421053</v>
      </c>
      <c r="I300" s="8">
        <v>-25</v>
      </c>
      <c r="K300" s="7">
        <v>404.58947368421053</v>
      </c>
      <c r="L300">
        <v>-7.8293999999999997</v>
      </c>
      <c r="N300" s="73">
        <f t="shared" si="11"/>
        <v>17.1706</v>
      </c>
    </row>
    <row r="301" spans="1:14" ht="17" x14ac:dyDescent="0.2">
      <c r="A301">
        <f t="shared" si="12"/>
        <v>207</v>
      </c>
      <c r="B301" s="5" t="s">
        <v>110</v>
      </c>
      <c r="C301" s="6" t="s">
        <v>23</v>
      </c>
      <c r="D301" s="17" t="s">
        <v>10</v>
      </c>
      <c r="E301" s="19" t="s">
        <v>102</v>
      </c>
      <c r="F301" s="19" t="s">
        <v>82</v>
      </c>
      <c r="G301" t="s">
        <v>44</v>
      </c>
      <c r="H301" s="7">
        <v>404.58947368421053</v>
      </c>
      <c r="I301" s="8">
        <v>-25.16</v>
      </c>
      <c r="K301" s="7">
        <v>404.58947368421053</v>
      </c>
      <c r="L301">
        <v>-7.8293999999999997</v>
      </c>
      <c r="N301" s="73">
        <f t="shared" si="11"/>
        <v>17.3306</v>
      </c>
    </row>
    <row r="302" spans="1:14" ht="17" x14ac:dyDescent="0.2">
      <c r="A302">
        <f t="shared" si="12"/>
        <v>208</v>
      </c>
      <c r="B302" s="5" t="s">
        <v>111</v>
      </c>
      <c r="C302" s="6" t="s">
        <v>9</v>
      </c>
      <c r="D302" t="s">
        <v>20</v>
      </c>
      <c r="E302" s="19" t="s">
        <v>102</v>
      </c>
      <c r="F302" s="19" t="s">
        <v>82</v>
      </c>
      <c r="G302" t="s">
        <v>44</v>
      </c>
      <c r="H302" s="7">
        <v>404.58947368421053</v>
      </c>
      <c r="I302" s="8">
        <v>-26.3</v>
      </c>
      <c r="K302" s="7">
        <v>404.58947368421053</v>
      </c>
      <c r="L302">
        <v>-7.8293999999999997</v>
      </c>
      <c r="N302" s="73">
        <f t="shared" si="11"/>
        <v>18.470600000000001</v>
      </c>
    </row>
    <row r="303" spans="1:14" ht="17" x14ac:dyDescent="0.2">
      <c r="A303">
        <f t="shared" si="12"/>
        <v>209</v>
      </c>
      <c r="B303" s="5" t="s">
        <v>112</v>
      </c>
      <c r="C303" s="6" t="s">
        <v>9</v>
      </c>
      <c r="D303" t="s">
        <v>20</v>
      </c>
      <c r="E303" s="19" t="s">
        <v>102</v>
      </c>
      <c r="F303" s="19" t="s">
        <v>82</v>
      </c>
      <c r="G303" t="s">
        <v>44</v>
      </c>
      <c r="H303" s="7">
        <v>404.58947368421053</v>
      </c>
      <c r="I303" s="8">
        <v>-26.199029542283483</v>
      </c>
      <c r="K303" s="7">
        <v>404.58947368421053</v>
      </c>
      <c r="L303">
        <v>-7.8293999999999997</v>
      </c>
      <c r="N303" s="73">
        <f t="shared" si="11"/>
        <v>18.369629542283484</v>
      </c>
    </row>
    <row r="304" spans="1:14" x14ac:dyDescent="0.2">
      <c r="A304">
        <f t="shared" si="12"/>
        <v>210</v>
      </c>
      <c r="B304" s="5" t="s">
        <v>547</v>
      </c>
      <c r="C304" s="6" t="s">
        <v>495</v>
      </c>
      <c r="D304" t="s">
        <v>20</v>
      </c>
      <c r="E304" t="s">
        <v>102</v>
      </c>
      <c r="F304" t="s">
        <v>52</v>
      </c>
      <c r="G304" t="s">
        <v>44</v>
      </c>
      <c r="H304" s="7">
        <v>404.58947368421053</v>
      </c>
      <c r="I304" s="16">
        <v>-24.82</v>
      </c>
      <c r="K304" s="7">
        <v>404.58947368421053</v>
      </c>
      <c r="L304">
        <v>-7.8293999999999997</v>
      </c>
      <c r="N304" s="73">
        <f t="shared" si="11"/>
        <v>16.990600000000001</v>
      </c>
    </row>
    <row r="305" spans="1:14" x14ac:dyDescent="0.2">
      <c r="A305">
        <f t="shared" si="12"/>
        <v>211</v>
      </c>
      <c r="B305" s="5" t="s">
        <v>548</v>
      </c>
      <c r="C305" s="6" t="s">
        <v>495</v>
      </c>
      <c r="D305" t="s">
        <v>20</v>
      </c>
      <c r="E305" t="s">
        <v>102</v>
      </c>
      <c r="F305" t="s">
        <v>52</v>
      </c>
      <c r="G305" t="s">
        <v>44</v>
      </c>
      <c r="H305" s="7">
        <v>404.58947368421053</v>
      </c>
      <c r="I305" s="16">
        <v>-25.137479710119692</v>
      </c>
      <c r="K305" s="7">
        <v>404.58947368421053</v>
      </c>
      <c r="L305">
        <v>-7.8293999999999997</v>
      </c>
      <c r="N305" s="73">
        <f t="shared" si="11"/>
        <v>17.308079710119692</v>
      </c>
    </row>
    <row r="306" spans="1:14" s="96" customFormat="1" x14ac:dyDescent="0.2">
      <c r="A306">
        <f t="shared" si="12"/>
        <v>212</v>
      </c>
      <c r="B306" s="5" t="s">
        <v>113</v>
      </c>
      <c r="C306" s="21" t="s">
        <v>15</v>
      </c>
      <c r="D306" s="17" t="s">
        <v>10</v>
      </c>
      <c r="E306" s="17" t="s">
        <v>102</v>
      </c>
      <c r="F306" t="s">
        <v>52</v>
      </c>
      <c r="G306" s="17" t="s">
        <v>44</v>
      </c>
      <c r="H306" s="7">
        <v>404.58947368421053</v>
      </c>
      <c r="I306" s="16">
        <v>-28.54</v>
      </c>
      <c r="J306" s="17"/>
      <c r="K306" s="7">
        <v>404.58947368421053</v>
      </c>
      <c r="L306">
        <v>-7.8293999999999997</v>
      </c>
      <c r="N306" s="73">
        <f t="shared" si="11"/>
        <v>20.710599999999999</v>
      </c>
    </row>
    <row r="307" spans="1:14" s="96" customFormat="1" x14ac:dyDescent="0.2">
      <c r="A307">
        <f t="shared" si="12"/>
        <v>213</v>
      </c>
      <c r="B307" s="5" t="s">
        <v>114</v>
      </c>
      <c r="C307" s="21" t="s">
        <v>15</v>
      </c>
      <c r="D307" s="17" t="s">
        <v>10</v>
      </c>
      <c r="E307" s="17" t="s">
        <v>102</v>
      </c>
      <c r="F307" t="s">
        <v>52</v>
      </c>
      <c r="G307" s="17" t="s">
        <v>44</v>
      </c>
      <c r="H307" s="7">
        <v>404.58947368421053</v>
      </c>
      <c r="I307" s="16">
        <v>-28.31</v>
      </c>
      <c r="J307" s="17"/>
      <c r="K307" s="7">
        <v>404.58947368421053</v>
      </c>
      <c r="L307">
        <v>-7.8293999999999997</v>
      </c>
      <c r="N307" s="73">
        <f t="shared" si="11"/>
        <v>20.480599999999999</v>
      </c>
    </row>
    <row r="308" spans="1:14" x14ac:dyDescent="0.2">
      <c r="A308">
        <f t="shared" si="12"/>
        <v>214</v>
      </c>
      <c r="B308" s="5" t="s">
        <v>115</v>
      </c>
      <c r="C308" s="21" t="s">
        <v>15</v>
      </c>
      <c r="D308" t="s">
        <v>10</v>
      </c>
      <c r="E308" t="s">
        <v>102</v>
      </c>
      <c r="F308" t="s">
        <v>52</v>
      </c>
      <c r="G308" t="s">
        <v>44</v>
      </c>
      <c r="H308" s="7">
        <v>404.58947368421053</v>
      </c>
      <c r="I308" s="16">
        <v>-26.51</v>
      </c>
      <c r="K308" s="7">
        <v>404.58947368421053</v>
      </c>
      <c r="L308">
        <v>-7.8293999999999997</v>
      </c>
      <c r="N308" s="73">
        <f t="shared" si="11"/>
        <v>18.680600000000002</v>
      </c>
    </row>
    <row r="309" spans="1:14" x14ac:dyDescent="0.2">
      <c r="A309">
        <f t="shared" si="12"/>
        <v>215</v>
      </c>
      <c r="B309" s="5" t="s">
        <v>116</v>
      </c>
      <c r="C309" s="21" t="s">
        <v>15</v>
      </c>
      <c r="D309" t="s">
        <v>10</v>
      </c>
      <c r="E309" t="s">
        <v>102</v>
      </c>
      <c r="F309" t="s">
        <v>52</v>
      </c>
      <c r="G309" t="s">
        <v>44</v>
      </c>
      <c r="H309" s="7">
        <v>404.58947368421053</v>
      </c>
      <c r="I309" s="16">
        <v>-26.23</v>
      </c>
      <c r="K309" s="7">
        <v>404.58947368421053</v>
      </c>
      <c r="L309">
        <v>-7.8293999999999997</v>
      </c>
      <c r="N309" s="73">
        <f t="shared" si="11"/>
        <v>18.400600000000001</v>
      </c>
    </row>
    <row r="310" spans="1:14" s="43" customFormat="1" x14ac:dyDescent="0.2">
      <c r="A310" s="43">
        <f t="shared" si="12"/>
        <v>216</v>
      </c>
      <c r="B310" s="41" t="s">
        <v>117</v>
      </c>
      <c r="C310" s="39" t="s">
        <v>41</v>
      </c>
      <c r="D310" s="43" t="s">
        <v>20</v>
      </c>
      <c r="E310" s="43" t="s">
        <v>118</v>
      </c>
      <c r="F310" s="43" t="s">
        <v>119</v>
      </c>
      <c r="G310" s="43" t="s">
        <v>120</v>
      </c>
      <c r="H310" s="44">
        <v>408.36190476190478</v>
      </c>
      <c r="I310" s="45">
        <v>-26.027844471920616</v>
      </c>
      <c r="K310" s="101">
        <v>408.36190476190478</v>
      </c>
      <c r="L310">
        <v>-6.4074999999999998</v>
      </c>
      <c r="N310" s="73">
        <f>L310-I310</f>
        <v>19.620344471920617</v>
      </c>
    </row>
    <row r="311" spans="1:14" x14ac:dyDescent="0.2">
      <c r="B311" s="1"/>
      <c r="C311" s="23"/>
      <c r="D311" s="1"/>
      <c r="E311" s="2"/>
      <c r="F311" s="2"/>
      <c r="G311" s="3"/>
      <c r="H311" s="3"/>
      <c r="I311" s="24"/>
      <c r="K311" s="3"/>
    </row>
    <row r="312" spans="1:14" x14ac:dyDescent="0.2">
      <c r="B312" s="1"/>
      <c r="C312" s="23"/>
      <c r="D312" s="25"/>
      <c r="E312" s="2"/>
      <c r="F312" s="2"/>
      <c r="G312" s="3"/>
      <c r="H312" s="3"/>
      <c r="I312" s="26"/>
      <c r="K312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7FC1-3368-9F4D-AF84-44C6DABDD4F2}">
  <dimension ref="A1:L40"/>
  <sheetViews>
    <sheetView zoomScaleNormal="100" workbookViewId="0">
      <selection activeCell="L19" sqref="L19"/>
    </sheetView>
  </sheetViews>
  <sheetFormatPr baseColWidth="10" defaultRowHeight="16" x14ac:dyDescent="0.2"/>
  <sheetData>
    <row r="1" spans="1:5" x14ac:dyDescent="0.2">
      <c r="A1" t="s">
        <v>562</v>
      </c>
      <c r="B1" t="s">
        <v>563</v>
      </c>
      <c r="C1">
        <v>-25.42</v>
      </c>
      <c r="E1" t="s">
        <v>565</v>
      </c>
    </row>
    <row r="2" spans="1:5" x14ac:dyDescent="0.2">
      <c r="C2">
        <v>-25.61</v>
      </c>
      <c r="E2" t="s">
        <v>565</v>
      </c>
    </row>
    <row r="3" spans="1:5" x14ac:dyDescent="0.2">
      <c r="C3">
        <v>-26.2</v>
      </c>
      <c r="E3" t="s">
        <v>565</v>
      </c>
    </row>
    <row r="4" spans="1:5" x14ac:dyDescent="0.2">
      <c r="C4">
        <v>-24.79</v>
      </c>
      <c r="E4" t="s">
        <v>565</v>
      </c>
    </row>
    <row r="5" spans="1:5" x14ac:dyDescent="0.2">
      <c r="C5">
        <v>-24.89</v>
      </c>
      <c r="E5" t="s">
        <v>565</v>
      </c>
    </row>
    <row r="6" spans="1:5" x14ac:dyDescent="0.2">
      <c r="C6">
        <v>-25.69</v>
      </c>
      <c r="E6" t="s">
        <v>565</v>
      </c>
    </row>
    <row r="7" spans="1:5" x14ac:dyDescent="0.2">
      <c r="C7">
        <v>-22.77</v>
      </c>
      <c r="E7" t="s">
        <v>565</v>
      </c>
    </row>
    <row r="8" spans="1:5" x14ac:dyDescent="0.2">
      <c r="C8">
        <v>-22.75</v>
      </c>
      <c r="E8" t="s">
        <v>565</v>
      </c>
    </row>
    <row r="9" spans="1:5" x14ac:dyDescent="0.2">
      <c r="C9">
        <v>-23.36</v>
      </c>
      <c r="E9" t="s">
        <v>565</v>
      </c>
    </row>
    <row r="11" spans="1:5" x14ac:dyDescent="0.2">
      <c r="B11" t="s">
        <v>566</v>
      </c>
      <c r="C11" s="106">
        <f>AVERAGE(C1:C9)</f>
        <v>-24.608888888888892</v>
      </c>
    </row>
    <row r="12" spans="1:5" x14ac:dyDescent="0.2">
      <c r="B12" t="s">
        <v>567</v>
      </c>
      <c r="C12" s="106">
        <f>STDEV(C1:C9)</f>
        <v>1.3166761603033266</v>
      </c>
    </row>
    <row r="14" spans="1:5" x14ac:dyDescent="0.2">
      <c r="A14" t="s">
        <v>564</v>
      </c>
      <c r="C14">
        <v>-24.3</v>
      </c>
      <c r="E14" t="s">
        <v>565</v>
      </c>
    </row>
    <row r="15" spans="1:5" x14ac:dyDescent="0.2">
      <c r="C15">
        <v>-24.05</v>
      </c>
      <c r="E15" t="s">
        <v>565</v>
      </c>
    </row>
    <row r="16" spans="1:5" x14ac:dyDescent="0.2">
      <c r="C16">
        <v>-24.13</v>
      </c>
      <c r="E16" t="s">
        <v>565</v>
      </c>
    </row>
    <row r="17" spans="2:12" x14ac:dyDescent="0.2">
      <c r="C17">
        <v>-23.37</v>
      </c>
      <c r="E17" t="s">
        <v>565</v>
      </c>
    </row>
    <row r="18" spans="2:12" x14ac:dyDescent="0.2">
      <c r="C18">
        <v>-23.74</v>
      </c>
      <c r="E18" t="s">
        <v>565</v>
      </c>
    </row>
    <row r="19" spans="2:12" x14ac:dyDescent="0.2">
      <c r="C19">
        <v>-24.34</v>
      </c>
      <c r="E19" t="s">
        <v>565</v>
      </c>
      <c r="L19" t="s">
        <v>743</v>
      </c>
    </row>
    <row r="20" spans="2:12" x14ac:dyDescent="0.2">
      <c r="C20">
        <v>-29.7</v>
      </c>
      <c r="E20" t="s">
        <v>565</v>
      </c>
    </row>
    <row r="21" spans="2:12" x14ac:dyDescent="0.2">
      <c r="C21">
        <v>-25.09</v>
      </c>
      <c r="E21" t="s">
        <v>565</v>
      </c>
    </row>
    <row r="22" spans="2:12" x14ac:dyDescent="0.2">
      <c r="C22">
        <v>-24.23</v>
      </c>
      <c r="E22" t="s">
        <v>565</v>
      </c>
    </row>
    <row r="23" spans="2:12" x14ac:dyDescent="0.2">
      <c r="C23">
        <v>-25.95</v>
      </c>
      <c r="E23" t="s">
        <v>565</v>
      </c>
    </row>
    <row r="24" spans="2:12" x14ac:dyDescent="0.2">
      <c r="C24">
        <v>-23.14</v>
      </c>
      <c r="E24" t="s">
        <v>565</v>
      </c>
    </row>
    <row r="25" spans="2:12" x14ac:dyDescent="0.2">
      <c r="C25">
        <v>-21.89</v>
      </c>
      <c r="E25" t="s">
        <v>565</v>
      </c>
    </row>
    <row r="26" spans="2:12" x14ac:dyDescent="0.2">
      <c r="C26">
        <v>-23.39</v>
      </c>
      <c r="E26" t="s">
        <v>565</v>
      </c>
    </row>
    <row r="27" spans="2:12" x14ac:dyDescent="0.2">
      <c r="C27">
        <v>-22.62</v>
      </c>
      <c r="E27" t="s">
        <v>565</v>
      </c>
    </row>
    <row r="28" spans="2:12" x14ac:dyDescent="0.2">
      <c r="C28">
        <v>-24.83</v>
      </c>
      <c r="E28" t="s">
        <v>565</v>
      </c>
    </row>
    <row r="29" spans="2:12" x14ac:dyDescent="0.2">
      <c r="C29">
        <v>-20.82</v>
      </c>
      <c r="E29" t="s">
        <v>565</v>
      </c>
    </row>
    <row r="31" spans="2:12" x14ac:dyDescent="0.2">
      <c r="B31" t="s">
        <v>566</v>
      </c>
      <c r="C31" s="106">
        <f>AVERAGE(C14:C29)</f>
        <v>-24.099374999999995</v>
      </c>
    </row>
    <row r="32" spans="2:12" x14ac:dyDescent="0.2">
      <c r="B32" t="s">
        <v>567</v>
      </c>
      <c r="C32" s="106">
        <f>STDEV(C14:C29)</f>
        <v>1.9379455401704828</v>
      </c>
    </row>
    <row r="34" spans="1:5" x14ac:dyDescent="0.2">
      <c r="A34" t="s">
        <v>568</v>
      </c>
      <c r="C34">
        <v>-24.39</v>
      </c>
      <c r="E34" t="s">
        <v>565</v>
      </c>
    </row>
    <row r="35" spans="1:5" x14ac:dyDescent="0.2">
      <c r="C35">
        <v>-25.22</v>
      </c>
      <c r="E35" t="s">
        <v>565</v>
      </c>
    </row>
    <row r="36" spans="1:5" x14ac:dyDescent="0.2">
      <c r="C36">
        <v>-24.49</v>
      </c>
      <c r="E36" t="s">
        <v>565</v>
      </c>
    </row>
    <row r="37" spans="1:5" x14ac:dyDescent="0.2">
      <c r="C37">
        <v>-25.36</v>
      </c>
      <c r="E37" t="s">
        <v>565</v>
      </c>
    </row>
    <row r="39" spans="1:5" x14ac:dyDescent="0.2">
      <c r="B39" t="s">
        <v>566</v>
      </c>
      <c r="C39" s="106">
        <f>AVERAGE(C34:C37)</f>
        <v>-24.864999999999998</v>
      </c>
    </row>
    <row r="40" spans="1:5" x14ac:dyDescent="0.2">
      <c r="B40" t="s">
        <v>567</v>
      </c>
      <c r="C40" s="106">
        <f>STDEV(C34:C37)</f>
        <v>0.49574859219837064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6767-2E48-B048-B36B-FDDBD8CB7B5D}">
  <dimension ref="A1:B999592"/>
  <sheetViews>
    <sheetView zoomScaleNormal="100" workbookViewId="0">
      <selection activeCell="J28" sqref="J28"/>
    </sheetView>
  </sheetViews>
  <sheetFormatPr baseColWidth="10" defaultRowHeight="16" customHeight="1" x14ac:dyDescent="0.2"/>
  <cols>
    <col min="1" max="16384" width="10.83203125" style="83"/>
  </cols>
  <sheetData>
    <row r="1" spans="1:2" ht="16" customHeight="1" x14ac:dyDescent="0.2">
      <c r="A1" s="83" t="s">
        <v>551</v>
      </c>
      <c r="B1" s="83" t="s">
        <v>552</v>
      </c>
    </row>
    <row r="2" spans="1:2" ht="16" customHeight="1" x14ac:dyDescent="0.2">
      <c r="A2" s="83">
        <v>419.98</v>
      </c>
      <c r="B2" s="83">
        <v>2.3199999999999998</v>
      </c>
    </row>
    <row r="3" spans="1:2" ht="16" customHeight="1" x14ac:dyDescent="0.2">
      <c r="A3" s="83">
        <v>419.89</v>
      </c>
      <c r="B3" s="83">
        <v>3.58</v>
      </c>
    </row>
    <row r="4" spans="1:2" ht="16" customHeight="1" x14ac:dyDescent="0.2">
      <c r="A4" s="83">
        <v>419.87</v>
      </c>
      <c r="B4" s="83">
        <v>3.85</v>
      </c>
    </row>
    <row r="5" spans="1:2" ht="16" customHeight="1" x14ac:dyDescent="0.2">
      <c r="A5" s="83">
        <v>419.82</v>
      </c>
      <c r="B5" s="83">
        <v>4.0999999999999996</v>
      </c>
    </row>
    <row r="6" spans="1:2" ht="16" customHeight="1" x14ac:dyDescent="0.2">
      <c r="A6" s="83">
        <v>419.78</v>
      </c>
      <c r="B6" s="83">
        <v>4.21</v>
      </c>
    </row>
    <row r="7" spans="1:2" ht="16" customHeight="1" x14ac:dyDescent="0.2">
      <c r="A7" s="83">
        <v>419.75</v>
      </c>
      <c r="B7" s="83">
        <v>4.76</v>
      </c>
    </row>
    <row r="8" spans="1:2" ht="16" customHeight="1" x14ac:dyDescent="0.2">
      <c r="A8" s="83">
        <v>419.71</v>
      </c>
      <c r="B8" s="83">
        <v>4.5999999999999996</v>
      </c>
    </row>
    <row r="9" spans="1:2" ht="16" customHeight="1" x14ac:dyDescent="0.2">
      <c r="A9" s="83">
        <v>419.7</v>
      </c>
      <c r="B9" s="83">
        <v>4.67</v>
      </c>
    </row>
    <row r="10" spans="1:2" ht="16" customHeight="1" x14ac:dyDescent="0.2">
      <c r="A10" s="83">
        <v>419.67</v>
      </c>
      <c r="B10" s="83">
        <v>4.92</v>
      </c>
    </row>
    <row r="11" spans="1:2" ht="16" customHeight="1" x14ac:dyDescent="0.2">
      <c r="A11" s="83">
        <v>419.6</v>
      </c>
      <c r="B11" s="83">
        <v>4.96</v>
      </c>
    </row>
    <row r="12" spans="1:2" ht="16" customHeight="1" x14ac:dyDescent="0.2">
      <c r="A12" s="83">
        <v>419.56</v>
      </c>
      <c r="B12" s="83">
        <v>4.9000000000000004</v>
      </c>
    </row>
    <row r="13" spans="1:2" ht="16" customHeight="1" x14ac:dyDescent="0.2">
      <c r="A13" s="83">
        <v>419.54</v>
      </c>
      <c r="B13" s="83">
        <v>4.47</v>
      </c>
    </row>
    <row r="14" spans="1:2" ht="16" customHeight="1" x14ac:dyDescent="0.2">
      <c r="A14" s="83">
        <v>419.5</v>
      </c>
      <c r="B14" s="83">
        <v>4.09</v>
      </c>
    </row>
    <row r="15" spans="1:2" ht="16" customHeight="1" x14ac:dyDescent="0.2">
      <c r="A15" s="83">
        <v>419.48</v>
      </c>
      <c r="B15" s="83">
        <v>5.07</v>
      </c>
    </row>
    <row r="16" spans="1:2" ht="16" customHeight="1" x14ac:dyDescent="0.2">
      <c r="A16" s="83">
        <v>419.44</v>
      </c>
      <c r="B16" s="83">
        <v>4.71</v>
      </c>
    </row>
    <row r="17" spans="1:2" ht="16" customHeight="1" x14ac:dyDescent="0.2">
      <c r="A17" s="83">
        <v>419.42</v>
      </c>
      <c r="B17" s="83">
        <v>4.6100000000000003</v>
      </c>
    </row>
    <row r="18" spans="1:2" ht="16" customHeight="1" x14ac:dyDescent="0.2">
      <c r="A18" s="83">
        <v>419.38</v>
      </c>
      <c r="B18" s="83">
        <v>4.46</v>
      </c>
    </row>
    <row r="19" spans="1:2" ht="16" customHeight="1" x14ac:dyDescent="0.2">
      <c r="A19" s="83">
        <v>419.36</v>
      </c>
      <c r="B19" s="83">
        <v>4.57</v>
      </c>
    </row>
    <row r="20" spans="1:2" ht="16" customHeight="1" x14ac:dyDescent="0.2">
      <c r="A20" s="83">
        <v>419.32</v>
      </c>
      <c r="B20" s="83">
        <v>4.6399999999999997</v>
      </c>
    </row>
    <row r="21" spans="1:2" ht="16" customHeight="1" x14ac:dyDescent="0.2">
      <c r="A21" s="83">
        <v>419.2</v>
      </c>
      <c r="B21" s="83">
        <v>5.08</v>
      </c>
    </row>
    <row r="22" spans="1:2" ht="16" customHeight="1" x14ac:dyDescent="0.2">
      <c r="A22" s="83">
        <v>418.94</v>
      </c>
      <c r="B22" s="83">
        <v>5.52</v>
      </c>
    </row>
    <row r="23" spans="1:2" ht="16" customHeight="1" x14ac:dyDescent="0.2">
      <c r="A23" s="83">
        <v>418.87</v>
      </c>
      <c r="B23" s="83">
        <v>5.72</v>
      </c>
    </row>
    <row r="24" spans="1:2" ht="16" customHeight="1" x14ac:dyDescent="0.2">
      <c r="A24" s="83">
        <v>418.68</v>
      </c>
      <c r="B24" s="83">
        <v>3.98</v>
      </c>
    </row>
    <row r="25" spans="1:2" ht="16" customHeight="1" x14ac:dyDescent="0.2">
      <c r="A25" s="83">
        <v>418.56</v>
      </c>
      <c r="B25" s="83">
        <v>2.8</v>
      </c>
    </row>
    <row r="26" spans="1:2" ht="16" customHeight="1" x14ac:dyDescent="0.2">
      <c r="A26" s="83">
        <v>418.41</v>
      </c>
      <c r="B26" s="83">
        <v>1.64</v>
      </c>
    </row>
    <row r="27" spans="1:2" ht="16" customHeight="1" x14ac:dyDescent="0.2">
      <c r="A27" s="83">
        <v>418.18</v>
      </c>
      <c r="B27" s="83">
        <v>2.73</v>
      </c>
    </row>
    <row r="28" spans="1:2" ht="16" customHeight="1" x14ac:dyDescent="0.2">
      <c r="A28" s="83">
        <v>418.1</v>
      </c>
      <c r="B28" s="83">
        <v>1.71</v>
      </c>
    </row>
    <row r="29" spans="1:2" ht="16" customHeight="1" x14ac:dyDescent="0.2">
      <c r="A29" s="83">
        <v>417.99</v>
      </c>
      <c r="B29" s="83">
        <v>3</v>
      </c>
    </row>
    <row r="30" spans="1:2" ht="16" customHeight="1" x14ac:dyDescent="0.2">
      <c r="A30" s="83">
        <v>417.87</v>
      </c>
      <c r="B30" s="83">
        <v>1.24</v>
      </c>
    </row>
    <row r="31" spans="1:2" ht="16" customHeight="1" x14ac:dyDescent="0.2">
      <c r="A31" s="83">
        <v>417.76</v>
      </c>
      <c r="B31" s="83">
        <v>1.24</v>
      </c>
    </row>
    <row r="32" spans="1:2" ht="16" customHeight="1" x14ac:dyDescent="0.2">
      <c r="A32" s="83">
        <v>417.65</v>
      </c>
      <c r="B32" s="83">
        <v>2.5</v>
      </c>
    </row>
    <row r="33" spans="1:2" ht="16" customHeight="1" x14ac:dyDescent="0.2">
      <c r="A33" s="83">
        <v>417.53</v>
      </c>
      <c r="B33" s="83">
        <v>2.09</v>
      </c>
    </row>
    <row r="34" spans="1:2" ht="16" customHeight="1" x14ac:dyDescent="0.2">
      <c r="A34" s="83">
        <v>417.42</v>
      </c>
      <c r="B34" s="83">
        <v>1.19</v>
      </c>
    </row>
    <row r="35" spans="1:2" ht="16" customHeight="1" x14ac:dyDescent="0.2">
      <c r="A35" s="83">
        <v>417.33</v>
      </c>
      <c r="B35" s="83">
        <v>2.0499999999999998</v>
      </c>
    </row>
    <row r="36" spans="1:2" ht="16" customHeight="1" x14ac:dyDescent="0.2">
      <c r="A36" s="83">
        <v>417.25</v>
      </c>
      <c r="B36" s="83">
        <v>1.99</v>
      </c>
    </row>
    <row r="37" spans="1:2" ht="16" customHeight="1" x14ac:dyDescent="0.2">
      <c r="A37" s="83">
        <v>417.14</v>
      </c>
      <c r="B37" s="83">
        <v>0.54</v>
      </c>
    </row>
    <row r="38" spans="1:2" ht="16" customHeight="1" x14ac:dyDescent="0.2">
      <c r="A38" s="83">
        <v>417</v>
      </c>
      <c r="B38" s="83">
        <v>0.36</v>
      </c>
    </row>
    <row r="39" spans="1:2" ht="16" customHeight="1" x14ac:dyDescent="0.2">
      <c r="A39" s="83">
        <v>416.88</v>
      </c>
      <c r="B39" s="83">
        <v>-0.61</v>
      </c>
    </row>
    <row r="40" spans="1:2" ht="16" customHeight="1" x14ac:dyDescent="0.2">
      <c r="A40" s="83">
        <v>416.77</v>
      </c>
      <c r="B40" s="83">
        <v>0.26</v>
      </c>
    </row>
    <row r="41" spans="1:2" ht="16" customHeight="1" x14ac:dyDescent="0.2">
      <c r="A41" s="83">
        <v>416.65</v>
      </c>
      <c r="B41" s="83">
        <v>-1.48</v>
      </c>
    </row>
    <row r="42" spans="1:2" ht="16" customHeight="1" x14ac:dyDescent="0.2">
      <c r="A42" s="83">
        <v>416.54</v>
      </c>
      <c r="B42" s="83">
        <v>-0.83</v>
      </c>
    </row>
    <row r="43" spans="1:2" ht="16" customHeight="1" x14ac:dyDescent="0.2">
      <c r="A43" s="83">
        <v>416.42</v>
      </c>
      <c r="B43" s="83">
        <v>-0.93</v>
      </c>
    </row>
    <row r="44" spans="1:2" ht="16" customHeight="1" x14ac:dyDescent="0.2">
      <c r="A44" s="83">
        <v>416.31</v>
      </c>
      <c r="B44" s="83">
        <v>-0.56999999999999995</v>
      </c>
    </row>
    <row r="45" spans="1:2" ht="16" customHeight="1" x14ac:dyDescent="0.2">
      <c r="A45" s="83">
        <v>416.18</v>
      </c>
      <c r="B45" s="83">
        <v>0.23</v>
      </c>
    </row>
    <row r="46" spans="1:2" ht="16" customHeight="1" x14ac:dyDescent="0.2">
      <c r="A46" s="83">
        <v>416.09</v>
      </c>
      <c r="B46" s="83">
        <v>-0.02</v>
      </c>
    </row>
    <row r="47" spans="1:2" ht="16" customHeight="1" x14ac:dyDescent="0.2">
      <c r="A47" s="83">
        <v>415.98</v>
      </c>
      <c r="B47" s="83">
        <v>-0.08</v>
      </c>
    </row>
    <row r="48" spans="1:2" ht="16" customHeight="1" x14ac:dyDescent="0.2">
      <c r="A48" s="83">
        <v>415.87</v>
      </c>
      <c r="B48" s="83">
        <v>-0.27</v>
      </c>
    </row>
    <row r="49" spans="1:2" ht="16" customHeight="1" x14ac:dyDescent="0.2">
      <c r="A49" s="83">
        <v>415.76</v>
      </c>
      <c r="B49" s="83">
        <v>1.4</v>
      </c>
    </row>
    <row r="50" spans="1:2" ht="16" customHeight="1" x14ac:dyDescent="0.2">
      <c r="A50" s="83">
        <v>415.65</v>
      </c>
      <c r="B50" s="83">
        <v>2.02</v>
      </c>
    </row>
    <row r="51" spans="1:2" ht="16" customHeight="1" x14ac:dyDescent="0.2">
      <c r="A51" s="83">
        <v>415.53</v>
      </c>
      <c r="B51" s="83">
        <v>1.46</v>
      </c>
    </row>
    <row r="52" spans="1:2" ht="16" customHeight="1" x14ac:dyDescent="0.2">
      <c r="A52" s="83">
        <v>415.42</v>
      </c>
      <c r="B52" s="83">
        <v>-0.23</v>
      </c>
    </row>
    <row r="53" spans="1:2" ht="16" customHeight="1" x14ac:dyDescent="0.2">
      <c r="A53" s="83">
        <v>415.3</v>
      </c>
      <c r="B53" s="83">
        <v>2.11</v>
      </c>
    </row>
    <row r="54" spans="1:2" ht="16" customHeight="1" x14ac:dyDescent="0.2">
      <c r="A54" s="83">
        <v>415.19</v>
      </c>
      <c r="B54" s="83">
        <v>2.0299999999999998</v>
      </c>
    </row>
    <row r="55" spans="1:2" ht="16" customHeight="1" x14ac:dyDescent="0.2">
      <c r="A55" s="83">
        <v>414.96</v>
      </c>
      <c r="B55" s="83">
        <v>2.14</v>
      </c>
    </row>
    <row r="56" spans="1:2" ht="16" customHeight="1" x14ac:dyDescent="0.2">
      <c r="A56" s="83">
        <v>414.73</v>
      </c>
      <c r="B56" s="83">
        <v>2.37</v>
      </c>
    </row>
    <row r="57" spans="1:2" ht="16" customHeight="1" x14ac:dyDescent="0.2">
      <c r="A57" s="83">
        <v>414.61</v>
      </c>
      <c r="B57" s="83">
        <v>2.2599999999999998</v>
      </c>
    </row>
    <row r="58" spans="1:2" ht="16" customHeight="1" x14ac:dyDescent="0.2">
      <c r="A58" s="83">
        <v>414.5</v>
      </c>
      <c r="B58" s="83">
        <v>2.4700000000000002</v>
      </c>
    </row>
    <row r="59" spans="1:2" ht="16" customHeight="1" x14ac:dyDescent="0.2">
      <c r="A59" s="83">
        <v>414.38</v>
      </c>
      <c r="B59" s="83">
        <v>3.33</v>
      </c>
    </row>
    <row r="60" spans="1:2" ht="16" customHeight="1" x14ac:dyDescent="0.2">
      <c r="A60" s="83">
        <v>414.23</v>
      </c>
      <c r="B60" s="83">
        <v>3.24</v>
      </c>
    </row>
    <row r="61" spans="1:2" ht="16" customHeight="1" x14ac:dyDescent="0.2">
      <c r="A61" s="83">
        <v>414.12</v>
      </c>
      <c r="B61" s="83">
        <v>2.4500000000000002</v>
      </c>
    </row>
    <row r="62" spans="1:2" ht="16" customHeight="1" x14ac:dyDescent="0.2">
      <c r="A62" s="83">
        <v>413.94</v>
      </c>
      <c r="B62" s="83">
        <v>2.78</v>
      </c>
    </row>
    <row r="63" spans="1:2" ht="16" customHeight="1" x14ac:dyDescent="0.2">
      <c r="A63" s="83">
        <v>413.85</v>
      </c>
      <c r="B63" s="83">
        <v>2.87</v>
      </c>
    </row>
    <row r="64" spans="1:2" ht="16" customHeight="1" x14ac:dyDescent="0.2">
      <c r="A64" s="83">
        <v>413.74</v>
      </c>
      <c r="B64" s="83">
        <v>2.88</v>
      </c>
    </row>
    <row r="65" spans="1:2" ht="16" customHeight="1" x14ac:dyDescent="0.2">
      <c r="A65" s="83">
        <v>413.62</v>
      </c>
      <c r="B65" s="83">
        <v>3.05</v>
      </c>
    </row>
    <row r="66" spans="1:2" ht="16" customHeight="1" x14ac:dyDescent="0.2">
      <c r="A66" s="83">
        <v>413.51</v>
      </c>
      <c r="B66" s="83">
        <v>1.94</v>
      </c>
    </row>
    <row r="67" spans="1:2" ht="16" customHeight="1" x14ac:dyDescent="0.2">
      <c r="A67" s="83">
        <v>413.39</v>
      </c>
      <c r="B67" s="83">
        <v>2.4</v>
      </c>
    </row>
    <row r="68" spans="1:2" ht="16" customHeight="1" x14ac:dyDescent="0.2">
      <c r="A68" s="83">
        <v>413.16</v>
      </c>
      <c r="B68" s="83">
        <v>2.2200000000000002</v>
      </c>
    </row>
    <row r="69" spans="1:2" ht="16" customHeight="1" x14ac:dyDescent="0.2">
      <c r="A69" s="83">
        <v>413.05</v>
      </c>
      <c r="B69" s="83">
        <v>2.5</v>
      </c>
    </row>
    <row r="70" spans="1:2" ht="16" customHeight="1" x14ac:dyDescent="0.2">
      <c r="A70" s="83">
        <v>412.93</v>
      </c>
      <c r="B70" s="83">
        <v>2.0699999999999998</v>
      </c>
    </row>
    <row r="71" spans="1:2" ht="16" customHeight="1" x14ac:dyDescent="0.2">
      <c r="A71" s="83">
        <v>412.82</v>
      </c>
      <c r="B71" s="83">
        <v>2</v>
      </c>
    </row>
    <row r="72" spans="1:2" ht="16" customHeight="1" x14ac:dyDescent="0.2">
      <c r="A72" s="83">
        <v>412.7</v>
      </c>
      <c r="B72" s="83">
        <v>2.41</v>
      </c>
    </row>
    <row r="73" spans="1:2" ht="16" customHeight="1" x14ac:dyDescent="0.2">
      <c r="A73" s="83">
        <v>412.59</v>
      </c>
      <c r="B73" s="83">
        <v>1.92</v>
      </c>
    </row>
    <row r="74" spans="1:2" ht="16" customHeight="1" x14ac:dyDescent="0.2">
      <c r="A74" s="83">
        <v>412.47</v>
      </c>
      <c r="B74" s="83">
        <v>2.25</v>
      </c>
    </row>
    <row r="75" spans="1:2" ht="16" customHeight="1" x14ac:dyDescent="0.2">
      <c r="A75" s="83">
        <v>412.36</v>
      </c>
      <c r="B75" s="83">
        <v>2.4900000000000002</v>
      </c>
    </row>
    <row r="76" spans="1:2" ht="16" customHeight="1" x14ac:dyDescent="0.2">
      <c r="A76" s="83">
        <v>412.24</v>
      </c>
      <c r="B76" s="83">
        <v>1.92</v>
      </c>
    </row>
    <row r="77" spans="1:2" ht="16" customHeight="1" x14ac:dyDescent="0.2">
      <c r="A77" s="83">
        <v>412.13</v>
      </c>
      <c r="B77" s="83">
        <v>2.36</v>
      </c>
    </row>
    <row r="78" spans="1:2" ht="16" customHeight="1" x14ac:dyDescent="0.2">
      <c r="A78" s="83">
        <v>412.02</v>
      </c>
      <c r="B78" s="83">
        <v>2.4900000000000002</v>
      </c>
    </row>
    <row r="79" spans="1:2" ht="16" customHeight="1" x14ac:dyDescent="0.2">
      <c r="A79" s="83">
        <v>411.91</v>
      </c>
      <c r="B79" s="83">
        <v>2.2999999999999998</v>
      </c>
    </row>
    <row r="80" spans="1:2" ht="16" customHeight="1" x14ac:dyDescent="0.2">
      <c r="A80" s="83">
        <v>411.79</v>
      </c>
      <c r="B80" s="83">
        <v>2.64</v>
      </c>
    </row>
    <row r="81" spans="1:2" ht="16" customHeight="1" x14ac:dyDescent="0.2">
      <c r="A81" s="83">
        <v>411.63</v>
      </c>
      <c r="B81" s="83">
        <v>2.21</v>
      </c>
    </row>
    <row r="82" spans="1:2" ht="16" customHeight="1" x14ac:dyDescent="0.2">
      <c r="A82" s="83">
        <v>411.52</v>
      </c>
      <c r="B82" s="83">
        <v>2.15</v>
      </c>
    </row>
    <row r="83" spans="1:2" ht="16" customHeight="1" x14ac:dyDescent="0.2">
      <c r="A83" s="83">
        <v>411.4</v>
      </c>
      <c r="B83" s="83">
        <v>1.95</v>
      </c>
    </row>
    <row r="84" spans="1:2" ht="16" customHeight="1" x14ac:dyDescent="0.2">
      <c r="A84" s="83">
        <v>411.29</v>
      </c>
      <c r="B84" s="83">
        <v>2.06</v>
      </c>
    </row>
    <row r="85" spans="1:2" ht="16" customHeight="1" x14ac:dyDescent="0.2">
      <c r="A85" s="83">
        <v>411.17</v>
      </c>
      <c r="B85" s="83">
        <v>1.74</v>
      </c>
    </row>
    <row r="86" spans="1:2" ht="16" customHeight="1" x14ac:dyDescent="0.2">
      <c r="A86" s="83">
        <v>411.06</v>
      </c>
      <c r="B86" s="83">
        <v>1.77</v>
      </c>
    </row>
    <row r="87" spans="1:2" ht="16" customHeight="1" x14ac:dyDescent="0.2">
      <c r="A87" s="83">
        <v>410.95</v>
      </c>
      <c r="B87" s="83">
        <v>1.21</v>
      </c>
    </row>
    <row r="88" spans="1:2" ht="16" customHeight="1" x14ac:dyDescent="0.2">
      <c r="A88" s="83">
        <v>410.83</v>
      </c>
      <c r="B88" s="83">
        <v>1.83</v>
      </c>
    </row>
    <row r="89" spans="1:2" ht="16" customHeight="1" x14ac:dyDescent="0.2">
      <c r="A89" s="83">
        <v>410.81</v>
      </c>
      <c r="B89" s="83">
        <v>2.4700000000000002</v>
      </c>
    </row>
    <row r="90" spans="1:2" ht="16" customHeight="1" x14ac:dyDescent="0.2">
      <c r="A90" s="83">
        <v>410.8</v>
      </c>
      <c r="B90" s="83">
        <v>2.27</v>
      </c>
    </row>
    <row r="91" spans="1:2" ht="16" customHeight="1" x14ac:dyDescent="0.2">
      <c r="A91" s="83">
        <v>410.78</v>
      </c>
      <c r="B91" s="83">
        <v>2.25</v>
      </c>
    </row>
    <row r="92" spans="1:2" ht="16" customHeight="1" x14ac:dyDescent="0.2">
      <c r="A92" s="83">
        <v>410.66</v>
      </c>
      <c r="B92" s="83">
        <v>2.1</v>
      </c>
    </row>
    <row r="93" spans="1:2" ht="16" customHeight="1" x14ac:dyDescent="0.2">
      <c r="A93" s="83">
        <v>410.53</v>
      </c>
      <c r="B93" s="83">
        <v>2.42</v>
      </c>
    </row>
    <row r="94" spans="1:2" ht="16" customHeight="1" x14ac:dyDescent="0.2">
      <c r="A94" s="83">
        <v>410.41</v>
      </c>
      <c r="B94" s="83">
        <v>2.2200000000000002</v>
      </c>
    </row>
    <row r="95" spans="1:2" ht="16" customHeight="1" x14ac:dyDescent="0.2">
      <c r="A95" s="83">
        <v>410.28</v>
      </c>
      <c r="B95" s="83">
        <v>2.1</v>
      </c>
    </row>
    <row r="96" spans="1:2" ht="16" customHeight="1" x14ac:dyDescent="0.2">
      <c r="A96" s="83">
        <v>410.16</v>
      </c>
      <c r="B96" s="83">
        <v>1.59</v>
      </c>
    </row>
    <row r="97" spans="1:2" ht="16" customHeight="1" x14ac:dyDescent="0.2">
      <c r="A97" s="83">
        <v>410.03</v>
      </c>
      <c r="B97" s="83">
        <v>1.87</v>
      </c>
    </row>
    <row r="98" spans="1:2" ht="16" customHeight="1" x14ac:dyDescent="0.2">
      <c r="A98" s="83">
        <v>409.91</v>
      </c>
      <c r="B98" s="83">
        <v>2.54</v>
      </c>
    </row>
    <row r="99" spans="1:2" ht="16" customHeight="1" x14ac:dyDescent="0.2">
      <c r="A99" s="83">
        <v>409.79</v>
      </c>
      <c r="B99" s="83">
        <v>2.61</v>
      </c>
    </row>
    <row r="100" spans="1:2" ht="16" customHeight="1" x14ac:dyDescent="0.2">
      <c r="A100" s="83">
        <v>409.66</v>
      </c>
      <c r="B100" s="83">
        <v>2.5499999999999998</v>
      </c>
    </row>
    <row r="101" spans="1:2" ht="16" customHeight="1" x14ac:dyDescent="0.2">
      <c r="A101" s="83">
        <v>409.26</v>
      </c>
      <c r="B101" s="83">
        <v>2.56</v>
      </c>
    </row>
    <row r="102" spans="1:2" ht="16" customHeight="1" x14ac:dyDescent="0.2">
      <c r="A102" s="83">
        <v>408.55</v>
      </c>
      <c r="B102" s="83">
        <v>2.25</v>
      </c>
    </row>
    <row r="103" spans="1:2" ht="16" customHeight="1" x14ac:dyDescent="0.2">
      <c r="A103" s="83">
        <v>408.42</v>
      </c>
      <c r="B103" s="83">
        <v>2.5499999999999998</v>
      </c>
    </row>
    <row r="104" spans="1:2" ht="16" customHeight="1" x14ac:dyDescent="0.2">
      <c r="A104" s="83">
        <v>408.3</v>
      </c>
      <c r="B104" s="83">
        <v>2.5299999999999998</v>
      </c>
    </row>
    <row r="105" spans="1:2" ht="16" customHeight="1" x14ac:dyDescent="0.2">
      <c r="A105" s="83">
        <v>408.25</v>
      </c>
      <c r="B105" s="83">
        <v>2.1</v>
      </c>
    </row>
    <row r="106" spans="1:2" ht="16" customHeight="1" x14ac:dyDescent="0.2">
      <c r="A106" s="83">
        <v>408.19</v>
      </c>
      <c r="B106" s="83">
        <v>1.66</v>
      </c>
    </row>
    <row r="107" spans="1:2" ht="16" customHeight="1" x14ac:dyDescent="0.2">
      <c r="A107" s="83">
        <v>408.14</v>
      </c>
      <c r="B107" s="83">
        <v>2.46</v>
      </c>
    </row>
    <row r="108" spans="1:2" ht="16" customHeight="1" x14ac:dyDescent="0.2">
      <c r="A108" s="83">
        <v>408.09</v>
      </c>
      <c r="B108" s="83">
        <v>2.92</v>
      </c>
    </row>
    <row r="109" spans="1:2" ht="16" customHeight="1" x14ac:dyDescent="0.2">
      <c r="A109" s="83">
        <v>408.03</v>
      </c>
      <c r="B109" s="83">
        <v>1.4</v>
      </c>
    </row>
    <row r="110" spans="1:2" ht="16" customHeight="1" x14ac:dyDescent="0.2">
      <c r="A110" s="83">
        <v>407.98</v>
      </c>
      <c r="B110" s="83">
        <v>1.32</v>
      </c>
    </row>
    <row r="111" spans="1:2" ht="16" customHeight="1" x14ac:dyDescent="0.2">
      <c r="A111" s="83">
        <v>407.94</v>
      </c>
      <c r="B111" s="83">
        <v>1.33</v>
      </c>
    </row>
    <row r="112" spans="1:2" ht="16" customHeight="1" x14ac:dyDescent="0.2">
      <c r="A112" s="83">
        <v>407.88</v>
      </c>
      <c r="B112" s="83">
        <v>1.23</v>
      </c>
    </row>
    <row r="113" spans="1:2" ht="16" customHeight="1" x14ac:dyDescent="0.2">
      <c r="A113" s="83">
        <v>407.84</v>
      </c>
      <c r="B113" s="83">
        <v>1.1200000000000001</v>
      </c>
    </row>
    <row r="114" spans="1:2" ht="16" customHeight="1" x14ac:dyDescent="0.2">
      <c r="A114" s="83">
        <v>407.78</v>
      </c>
      <c r="B114" s="83">
        <v>0.66</v>
      </c>
    </row>
    <row r="115" spans="1:2" ht="16" customHeight="1" x14ac:dyDescent="0.2">
      <c r="A115" s="83">
        <v>407.69</v>
      </c>
      <c r="B115" s="83">
        <v>0.67</v>
      </c>
    </row>
    <row r="116" spans="1:2" ht="16" customHeight="1" x14ac:dyDescent="0.2">
      <c r="A116" s="83">
        <v>407.62</v>
      </c>
      <c r="B116" s="83">
        <v>1.0900000000000001</v>
      </c>
    </row>
    <row r="117" spans="1:2" ht="16" customHeight="1" x14ac:dyDescent="0.2">
      <c r="A117" s="83">
        <v>407.58</v>
      </c>
      <c r="B117" s="83">
        <v>1.77</v>
      </c>
    </row>
    <row r="118" spans="1:2" ht="16" customHeight="1" x14ac:dyDescent="0.2">
      <c r="A118" s="83">
        <v>407.57</v>
      </c>
      <c r="B118" s="83">
        <v>1.28</v>
      </c>
    </row>
    <row r="119" spans="1:2" ht="16" customHeight="1" x14ac:dyDescent="0.2">
      <c r="A119" s="83">
        <v>407.24</v>
      </c>
      <c r="B119" s="83">
        <v>1.42</v>
      </c>
    </row>
    <row r="120" spans="1:2" ht="16" customHeight="1" x14ac:dyDescent="0.2">
      <c r="A120" s="83">
        <v>406.73</v>
      </c>
      <c r="B120" s="83">
        <v>1.25</v>
      </c>
    </row>
    <row r="121" spans="1:2" ht="16" customHeight="1" x14ac:dyDescent="0.2">
      <c r="A121" s="83">
        <v>406.23</v>
      </c>
      <c r="B121" s="83">
        <v>1.08</v>
      </c>
    </row>
    <row r="122" spans="1:2" ht="16" customHeight="1" x14ac:dyDescent="0.2">
      <c r="A122" s="83">
        <v>405.73</v>
      </c>
      <c r="B122" s="83">
        <v>1.23</v>
      </c>
    </row>
    <row r="123" spans="1:2" ht="16" customHeight="1" x14ac:dyDescent="0.2">
      <c r="A123" s="83">
        <v>405.23</v>
      </c>
      <c r="B123" s="83">
        <v>1.32</v>
      </c>
    </row>
    <row r="124" spans="1:2" ht="16" customHeight="1" x14ac:dyDescent="0.2">
      <c r="A124" s="83">
        <v>404.73</v>
      </c>
      <c r="B124" s="83">
        <v>1.24</v>
      </c>
    </row>
    <row r="125" spans="1:2" ht="16" customHeight="1" x14ac:dyDescent="0.2">
      <c r="A125" s="83">
        <v>404.22</v>
      </c>
      <c r="B125" s="83">
        <v>0.33</v>
      </c>
    </row>
    <row r="126" spans="1:2" ht="16" customHeight="1" x14ac:dyDescent="0.2">
      <c r="A126" s="83">
        <v>403.72</v>
      </c>
      <c r="B126" s="83">
        <v>0.77</v>
      </c>
    </row>
    <row r="127" spans="1:2" ht="16" customHeight="1" x14ac:dyDescent="0.2">
      <c r="A127" s="83">
        <v>403.22</v>
      </c>
      <c r="B127" s="83">
        <v>0.52</v>
      </c>
    </row>
    <row r="128" spans="1:2" ht="16" customHeight="1" x14ac:dyDescent="0.2">
      <c r="A128" s="83">
        <v>402.72</v>
      </c>
      <c r="B128" s="83">
        <v>0.41</v>
      </c>
    </row>
    <row r="129" spans="1:2" ht="16" customHeight="1" x14ac:dyDescent="0.2">
      <c r="A129" s="83">
        <v>402.22</v>
      </c>
      <c r="B129" s="83">
        <v>0.57999999999999996</v>
      </c>
    </row>
    <row r="130" spans="1:2" ht="16" customHeight="1" x14ac:dyDescent="0.2">
      <c r="A130" s="83">
        <v>401.66</v>
      </c>
      <c r="B130" s="83">
        <v>0.48</v>
      </c>
    </row>
    <row r="131" spans="1:2" ht="16" customHeight="1" x14ac:dyDescent="0.2">
      <c r="A131" s="83">
        <v>401.16</v>
      </c>
      <c r="B131" s="83">
        <v>0.6</v>
      </c>
    </row>
    <row r="132" spans="1:2" ht="16" customHeight="1" x14ac:dyDescent="0.2">
      <c r="A132" s="83">
        <v>400.66</v>
      </c>
      <c r="B132" s="83">
        <v>-0.06</v>
      </c>
    </row>
    <row r="133" spans="1:2" ht="16" customHeight="1" x14ac:dyDescent="0.2">
      <c r="A133" s="83">
        <v>400.41</v>
      </c>
      <c r="B133" s="83">
        <v>-0.1</v>
      </c>
    </row>
    <row r="134" spans="1:2" ht="16" customHeight="1" x14ac:dyDescent="0.2">
      <c r="A134" s="83">
        <v>400.41</v>
      </c>
      <c r="B134" s="83">
        <v>-0.67</v>
      </c>
    </row>
    <row r="135" spans="1:2" ht="16" customHeight="1" x14ac:dyDescent="0.2">
      <c r="A135" s="83">
        <v>400.2</v>
      </c>
      <c r="B135" s="83">
        <v>0.47</v>
      </c>
    </row>
    <row r="136" spans="1:2" ht="16" customHeight="1" x14ac:dyDescent="0.2">
      <c r="A136" s="83">
        <v>400.05</v>
      </c>
      <c r="B136" s="83">
        <v>0.76</v>
      </c>
    </row>
    <row r="137" spans="1:2" ht="16" customHeight="1" x14ac:dyDescent="0.2">
      <c r="A137" s="83">
        <v>399.69</v>
      </c>
      <c r="B137" s="83">
        <v>0.54</v>
      </c>
    </row>
    <row r="138" spans="1:2" ht="16" customHeight="1" x14ac:dyDescent="0.2">
      <c r="A138" s="83">
        <v>399.69</v>
      </c>
      <c r="B138" s="83">
        <v>0.71</v>
      </c>
    </row>
    <row r="139" spans="1:2" ht="16" customHeight="1" x14ac:dyDescent="0.2">
      <c r="A139" s="83">
        <v>399.69</v>
      </c>
      <c r="B139" s="83">
        <v>0.65</v>
      </c>
    </row>
    <row r="140" spans="1:2" ht="16" customHeight="1" x14ac:dyDescent="0.2">
      <c r="A140" s="83">
        <v>398.98</v>
      </c>
      <c r="B140" s="83">
        <v>0.75</v>
      </c>
    </row>
    <row r="141" spans="1:2" ht="16" customHeight="1" x14ac:dyDescent="0.2">
      <c r="A141" s="83">
        <v>398.98</v>
      </c>
      <c r="B141" s="83">
        <v>0.62</v>
      </c>
    </row>
    <row r="142" spans="1:2" ht="16" customHeight="1" x14ac:dyDescent="0.2">
      <c r="A142" s="83">
        <v>398.98</v>
      </c>
      <c r="B142" s="83">
        <v>0.37</v>
      </c>
    </row>
    <row r="143" spans="1:2" ht="16" customHeight="1" x14ac:dyDescent="0.2">
      <c r="A143" s="83">
        <v>398.98</v>
      </c>
      <c r="B143" s="83">
        <v>0.56000000000000005</v>
      </c>
    </row>
    <row r="144" spans="1:2" ht="16" customHeight="1" x14ac:dyDescent="0.2">
      <c r="A144" s="83">
        <v>398.98</v>
      </c>
      <c r="B144" s="83">
        <v>0.91</v>
      </c>
    </row>
    <row r="145" spans="1:2" ht="16" customHeight="1" x14ac:dyDescent="0.2">
      <c r="A145" s="83">
        <v>398.98</v>
      </c>
      <c r="B145" s="83">
        <v>0.27</v>
      </c>
    </row>
    <row r="146" spans="1:2" ht="16" customHeight="1" x14ac:dyDescent="0.2">
      <c r="A146" s="83">
        <v>398.98</v>
      </c>
      <c r="B146" s="83">
        <v>0.4</v>
      </c>
    </row>
    <row r="147" spans="1:2" ht="16" customHeight="1" x14ac:dyDescent="0.2">
      <c r="A147" s="83">
        <v>398.62</v>
      </c>
      <c r="B147" s="83">
        <v>-0.46</v>
      </c>
    </row>
    <row r="148" spans="1:2" ht="16" customHeight="1" x14ac:dyDescent="0.2">
      <c r="A148" s="83">
        <v>398.62</v>
      </c>
      <c r="B148" s="83">
        <v>0.05</v>
      </c>
    </row>
    <row r="149" spans="1:2" ht="16" customHeight="1" x14ac:dyDescent="0.2">
      <c r="A149" s="83">
        <v>398.62</v>
      </c>
      <c r="B149" s="83">
        <v>0.14000000000000001</v>
      </c>
    </row>
    <row r="150" spans="1:2" ht="16" customHeight="1" x14ac:dyDescent="0.2">
      <c r="A150" s="83">
        <v>398.62</v>
      </c>
      <c r="B150" s="83">
        <v>0.65</v>
      </c>
    </row>
    <row r="151" spans="1:2" ht="16" customHeight="1" x14ac:dyDescent="0.2">
      <c r="A151" s="83">
        <v>398.62</v>
      </c>
      <c r="B151" s="83">
        <v>0.16</v>
      </c>
    </row>
    <row r="152" spans="1:2" ht="16" customHeight="1" x14ac:dyDescent="0.2">
      <c r="A152" s="83">
        <v>398.48</v>
      </c>
      <c r="B152" s="83">
        <v>0.77</v>
      </c>
    </row>
    <row r="153" spans="1:2" ht="16" customHeight="1" x14ac:dyDescent="0.2">
      <c r="A153" s="83">
        <v>398.48</v>
      </c>
      <c r="B153" s="83">
        <v>0.71</v>
      </c>
    </row>
    <row r="154" spans="1:2" ht="16" customHeight="1" x14ac:dyDescent="0.2">
      <c r="A154" s="83">
        <v>398.45</v>
      </c>
      <c r="B154" s="83">
        <v>0.25</v>
      </c>
    </row>
    <row r="155" spans="1:2" ht="16" customHeight="1" x14ac:dyDescent="0.2">
      <c r="A155" s="83">
        <v>398.44</v>
      </c>
      <c r="B155" s="83">
        <v>-0.02</v>
      </c>
    </row>
    <row r="156" spans="1:2" ht="16" customHeight="1" x14ac:dyDescent="0.2">
      <c r="A156" s="83">
        <v>398.44</v>
      </c>
      <c r="B156" s="83">
        <v>0.62</v>
      </c>
    </row>
    <row r="157" spans="1:2" ht="16" customHeight="1" x14ac:dyDescent="0.2">
      <c r="A157" s="83">
        <v>398.31</v>
      </c>
      <c r="B157" s="83">
        <v>0.87</v>
      </c>
    </row>
    <row r="158" spans="1:2" ht="16" customHeight="1" x14ac:dyDescent="0.2">
      <c r="A158" s="83">
        <v>398.31</v>
      </c>
      <c r="B158" s="83">
        <v>0.5</v>
      </c>
    </row>
    <row r="159" spans="1:2" ht="16" customHeight="1" x14ac:dyDescent="0.2">
      <c r="A159" s="83">
        <v>398.24</v>
      </c>
      <c r="B159" s="83">
        <v>0.17</v>
      </c>
    </row>
    <row r="160" spans="1:2" ht="16" customHeight="1" x14ac:dyDescent="0.2">
      <c r="A160" s="83">
        <v>398.24</v>
      </c>
      <c r="B160" s="83">
        <v>0.81</v>
      </c>
    </row>
    <row r="161" spans="1:2" ht="16" customHeight="1" x14ac:dyDescent="0.2">
      <c r="A161" s="83">
        <v>398.24</v>
      </c>
      <c r="B161" s="83">
        <v>0.41</v>
      </c>
    </row>
    <row r="162" spans="1:2" ht="16" customHeight="1" x14ac:dyDescent="0.2">
      <c r="A162" s="83">
        <v>398.22</v>
      </c>
      <c r="B162" s="83">
        <v>-0.17</v>
      </c>
    </row>
    <row r="163" spans="1:2" ht="16" customHeight="1" x14ac:dyDescent="0.2">
      <c r="A163" s="83">
        <v>398.18</v>
      </c>
      <c r="B163" s="83">
        <v>-0.1</v>
      </c>
    </row>
    <row r="164" spans="1:2" ht="16" customHeight="1" x14ac:dyDescent="0.2">
      <c r="A164" s="83">
        <v>398.13</v>
      </c>
      <c r="B164" s="83">
        <v>0.46</v>
      </c>
    </row>
    <row r="165" spans="1:2" ht="16" customHeight="1" x14ac:dyDescent="0.2">
      <c r="A165" s="83">
        <v>398.13</v>
      </c>
      <c r="B165" s="83">
        <v>0.76</v>
      </c>
    </row>
    <row r="166" spans="1:2" ht="16" customHeight="1" x14ac:dyDescent="0.2">
      <c r="A166" s="83">
        <v>398.13</v>
      </c>
      <c r="B166" s="83">
        <v>1.03</v>
      </c>
    </row>
    <row r="167" spans="1:2" ht="16" customHeight="1" x14ac:dyDescent="0.2">
      <c r="A167" s="83">
        <v>398.12</v>
      </c>
      <c r="B167" s="83">
        <v>-0.02</v>
      </c>
    </row>
    <row r="168" spans="1:2" ht="16" customHeight="1" x14ac:dyDescent="0.2">
      <c r="A168" s="83">
        <v>398.11</v>
      </c>
      <c r="B168" s="83">
        <v>0.12</v>
      </c>
    </row>
    <row r="169" spans="1:2" ht="16" customHeight="1" x14ac:dyDescent="0.2">
      <c r="A169" s="83">
        <v>398.07</v>
      </c>
      <c r="B169" s="83">
        <v>0.37</v>
      </c>
    </row>
    <row r="170" spans="1:2" ht="16" customHeight="1" x14ac:dyDescent="0.2">
      <c r="A170" s="83">
        <v>397.84</v>
      </c>
      <c r="B170" s="83">
        <v>0.74</v>
      </c>
    </row>
    <row r="171" spans="1:2" ht="16" customHeight="1" x14ac:dyDescent="0.2">
      <c r="A171" s="83">
        <v>397.84</v>
      </c>
      <c r="B171" s="83">
        <v>0.49</v>
      </c>
    </row>
    <row r="172" spans="1:2" ht="16" customHeight="1" x14ac:dyDescent="0.2">
      <c r="A172" s="83">
        <v>397.41</v>
      </c>
      <c r="B172" s="83">
        <v>0.63</v>
      </c>
    </row>
    <row r="173" spans="1:2" ht="16" customHeight="1" x14ac:dyDescent="0.2">
      <c r="A173" s="83">
        <v>397.08</v>
      </c>
      <c r="B173" s="83">
        <v>0.27</v>
      </c>
    </row>
    <row r="174" spans="1:2" ht="16" customHeight="1" x14ac:dyDescent="0.2">
      <c r="A174" s="83">
        <v>397.08</v>
      </c>
      <c r="B174" s="83">
        <v>0.13</v>
      </c>
    </row>
    <row r="175" spans="1:2" ht="16" customHeight="1" x14ac:dyDescent="0.2">
      <c r="A175" s="83">
        <v>396.9</v>
      </c>
      <c r="B175" s="83">
        <v>0.71</v>
      </c>
    </row>
    <row r="176" spans="1:2" ht="16" customHeight="1" x14ac:dyDescent="0.2">
      <c r="A176" s="83">
        <v>396.9</v>
      </c>
      <c r="B176" s="83">
        <v>0.77</v>
      </c>
    </row>
    <row r="177" spans="1:2" ht="16" customHeight="1" x14ac:dyDescent="0.2">
      <c r="A177" s="83">
        <v>396.72</v>
      </c>
      <c r="B177" s="83">
        <v>0.66</v>
      </c>
    </row>
    <row r="178" spans="1:2" ht="16" customHeight="1" x14ac:dyDescent="0.2">
      <c r="A178" s="83">
        <v>396.72</v>
      </c>
      <c r="B178" s="83">
        <v>1.1599999999999999</v>
      </c>
    </row>
    <row r="179" spans="1:2" ht="16" customHeight="1" x14ac:dyDescent="0.2">
      <c r="A179" s="83">
        <v>396.72</v>
      </c>
      <c r="B179" s="83">
        <v>1.3</v>
      </c>
    </row>
    <row r="180" spans="1:2" ht="16" customHeight="1" x14ac:dyDescent="0.2">
      <c r="A180" s="83">
        <v>396.72</v>
      </c>
      <c r="B180" s="83">
        <v>0.73</v>
      </c>
    </row>
    <row r="181" spans="1:2" ht="16" customHeight="1" x14ac:dyDescent="0.2">
      <c r="A181" s="83">
        <v>396.72</v>
      </c>
      <c r="B181" s="83">
        <v>0.77</v>
      </c>
    </row>
    <row r="182" spans="1:2" ht="16" customHeight="1" x14ac:dyDescent="0.2">
      <c r="A182" s="83">
        <v>396.72</v>
      </c>
      <c r="B182" s="83">
        <v>1.3</v>
      </c>
    </row>
    <row r="183" spans="1:2" ht="16" customHeight="1" x14ac:dyDescent="0.2">
      <c r="A183" s="83">
        <v>396.61</v>
      </c>
      <c r="B183" s="83">
        <v>1.66</v>
      </c>
    </row>
    <row r="184" spans="1:2" ht="16" customHeight="1" x14ac:dyDescent="0.2">
      <c r="A184" s="83">
        <v>396.61</v>
      </c>
      <c r="B184" s="83">
        <v>0.39</v>
      </c>
    </row>
    <row r="185" spans="1:2" ht="16" customHeight="1" x14ac:dyDescent="0.2">
      <c r="A185" s="83">
        <v>396.61</v>
      </c>
      <c r="B185" s="83">
        <v>0.22</v>
      </c>
    </row>
    <row r="186" spans="1:2" ht="16" customHeight="1" x14ac:dyDescent="0.2">
      <c r="A186" s="83">
        <v>396.46</v>
      </c>
      <c r="B186" s="83">
        <v>0.25</v>
      </c>
    </row>
    <row r="187" spans="1:2" ht="16" customHeight="1" x14ac:dyDescent="0.2">
      <c r="A187" s="83">
        <v>396.33</v>
      </c>
      <c r="B187" s="83">
        <v>0.48</v>
      </c>
    </row>
    <row r="188" spans="1:2" ht="16" customHeight="1" x14ac:dyDescent="0.2">
      <c r="A188" s="83">
        <v>396.33</v>
      </c>
      <c r="B188" s="83">
        <v>1.4</v>
      </c>
    </row>
    <row r="189" spans="1:2" ht="16" customHeight="1" x14ac:dyDescent="0.2">
      <c r="A189" s="83">
        <v>396.33</v>
      </c>
      <c r="B189" s="83">
        <v>1.55</v>
      </c>
    </row>
    <row r="190" spans="1:2" ht="16" customHeight="1" x14ac:dyDescent="0.2">
      <c r="A190" s="83">
        <v>396.33</v>
      </c>
      <c r="B190" s="83">
        <v>1.69</v>
      </c>
    </row>
    <row r="191" spans="1:2" ht="16" customHeight="1" x14ac:dyDescent="0.2">
      <c r="A191" s="83">
        <v>396.11</v>
      </c>
      <c r="B191" s="83">
        <v>0.8</v>
      </c>
    </row>
    <row r="192" spans="1:2" ht="16" customHeight="1" x14ac:dyDescent="0.2">
      <c r="A192" s="83">
        <v>396.07</v>
      </c>
      <c r="B192" s="83">
        <v>1.29</v>
      </c>
    </row>
    <row r="193" spans="1:2" ht="16" customHeight="1" x14ac:dyDescent="0.2">
      <c r="A193" s="83">
        <v>396.07</v>
      </c>
      <c r="B193" s="83">
        <v>0.89</v>
      </c>
    </row>
    <row r="194" spans="1:2" ht="16" customHeight="1" x14ac:dyDescent="0.2">
      <c r="A194" s="83">
        <v>396.07</v>
      </c>
      <c r="B194" s="83">
        <v>0.87</v>
      </c>
    </row>
    <row r="195" spans="1:2" ht="16" customHeight="1" x14ac:dyDescent="0.2">
      <c r="A195" s="83">
        <v>395.96</v>
      </c>
      <c r="B195" s="83">
        <v>0.88</v>
      </c>
    </row>
    <row r="196" spans="1:2" ht="16" customHeight="1" x14ac:dyDescent="0.2">
      <c r="A196" s="83">
        <v>395.96</v>
      </c>
      <c r="B196" s="83">
        <v>1.72</v>
      </c>
    </row>
    <row r="197" spans="1:2" ht="16" customHeight="1" x14ac:dyDescent="0.2">
      <c r="A197" s="83">
        <v>395.83</v>
      </c>
      <c r="B197" s="83">
        <v>1.25</v>
      </c>
    </row>
    <row r="198" spans="1:2" ht="16" customHeight="1" x14ac:dyDescent="0.2">
      <c r="A198" s="83">
        <v>395.83</v>
      </c>
      <c r="B198" s="83">
        <v>0.71</v>
      </c>
    </row>
    <row r="199" spans="1:2" ht="16" customHeight="1" x14ac:dyDescent="0.2">
      <c r="A199" s="83">
        <v>395.83</v>
      </c>
      <c r="B199" s="83">
        <v>1.35</v>
      </c>
    </row>
    <row r="200" spans="1:2" ht="16" customHeight="1" x14ac:dyDescent="0.2">
      <c r="A200" s="83">
        <v>395.83</v>
      </c>
      <c r="B200" s="83">
        <v>1.82</v>
      </c>
    </row>
    <row r="201" spans="1:2" ht="16" customHeight="1" x14ac:dyDescent="0.2">
      <c r="A201" s="83">
        <v>395.83</v>
      </c>
      <c r="B201" s="83">
        <v>1.65</v>
      </c>
    </row>
    <row r="202" spans="1:2" ht="16" customHeight="1" x14ac:dyDescent="0.2">
      <c r="A202" s="83">
        <v>395.83</v>
      </c>
      <c r="B202" s="83">
        <v>1.31</v>
      </c>
    </row>
    <row r="203" spans="1:2" ht="16" customHeight="1" x14ac:dyDescent="0.2">
      <c r="A203" s="83">
        <v>395.83</v>
      </c>
      <c r="B203" s="83">
        <v>1.28</v>
      </c>
    </row>
    <row r="204" spans="1:2" ht="16" customHeight="1" x14ac:dyDescent="0.2">
      <c r="A204" s="83">
        <v>395.83</v>
      </c>
      <c r="B204" s="83">
        <v>1.22</v>
      </c>
    </row>
    <row r="205" spans="1:2" ht="16" customHeight="1" x14ac:dyDescent="0.2">
      <c r="A205" s="83">
        <v>395.79</v>
      </c>
      <c r="B205" s="83">
        <v>1.19</v>
      </c>
    </row>
    <row r="206" spans="1:2" ht="16" customHeight="1" x14ac:dyDescent="0.2">
      <c r="A206" s="83">
        <v>395.79</v>
      </c>
      <c r="B206" s="83">
        <v>1.17</v>
      </c>
    </row>
    <row r="207" spans="1:2" ht="16" customHeight="1" x14ac:dyDescent="0.2">
      <c r="A207" s="83">
        <v>395.79</v>
      </c>
      <c r="B207" s="83">
        <v>1.1000000000000001</v>
      </c>
    </row>
    <row r="208" spans="1:2" ht="16" customHeight="1" x14ac:dyDescent="0.2">
      <c r="A208" s="83">
        <v>395.79</v>
      </c>
      <c r="B208" s="83">
        <v>0.8</v>
      </c>
    </row>
    <row r="209" spans="1:2" ht="16" customHeight="1" x14ac:dyDescent="0.2">
      <c r="A209" s="83">
        <v>395.8</v>
      </c>
      <c r="B209" s="83">
        <v>1.1000000000000001</v>
      </c>
    </row>
    <row r="210" spans="1:2" ht="16" customHeight="1" x14ac:dyDescent="0.2">
      <c r="A210" s="83">
        <v>395.75</v>
      </c>
      <c r="B210" s="83">
        <v>0.6</v>
      </c>
    </row>
    <row r="211" spans="1:2" ht="16" customHeight="1" x14ac:dyDescent="0.2">
      <c r="A211" s="83">
        <v>395.75</v>
      </c>
      <c r="B211" s="83">
        <v>0.97</v>
      </c>
    </row>
    <row r="212" spans="1:2" ht="16" customHeight="1" x14ac:dyDescent="0.2">
      <c r="A212" s="83">
        <v>395.75</v>
      </c>
      <c r="B212" s="83">
        <v>1.08</v>
      </c>
    </row>
    <row r="213" spans="1:2" ht="16" customHeight="1" x14ac:dyDescent="0.2">
      <c r="A213" s="83">
        <v>395.75</v>
      </c>
      <c r="B213" s="83">
        <v>-0.19</v>
      </c>
    </row>
    <row r="214" spans="1:2" ht="16" customHeight="1" x14ac:dyDescent="0.2">
      <c r="A214" s="83">
        <v>395.68</v>
      </c>
      <c r="B214" s="83">
        <v>0.51</v>
      </c>
    </row>
    <row r="215" spans="1:2" ht="16" customHeight="1" x14ac:dyDescent="0.2">
      <c r="A215" s="83">
        <v>395.68</v>
      </c>
      <c r="B215" s="83">
        <v>0.98</v>
      </c>
    </row>
    <row r="216" spans="1:2" ht="16" customHeight="1" x14ac:dyDescent="0.2">
      <c r="A216" s="83">
        <v>395.68</v>
      </c>
      <c r="B216" s="83">
        <v>0.39</v>
      </c>
    </row>
    <row r="217" spans="1:2" ht="16" customHeight="1" x14ac:dyDescent="0.2">
      <c r="A217" s="83">
        <v>395.44</v>
      </c>
      <c r="B217" s="83">
        <v>0.94</v>
      </c>
    </row>
    <row r="218" spans="1:2" ht="16" customHeight="1" x14ac:dyDescent="0.2">
      <c r="A218" s="83">
        <v>395.44</v>
      </c>
      <c r="B218" s="83">
        <v>1.6</v>
      </c>
    </row>
    <row r="219" spans="1:2" ht="16" customHeight="1" x14ac:dyDescent="0.2">
      <c r="A219" s="83">
        <v>395.23</v>
      </c>
      <c r="B219" s="83">
        <v>0.46</v>
      </c>
    </row>
    <row r="220" spans="1:2" ht="16" customHeight="1" x14ac:dyDescent="0.2">
      <c r="A220" s="83">
        <v>394.62</v>
      </c>
      <c r="B220" s="83">
        <v>1.1399999999999999</v>
      </c>
    </row>
    <row r="221" spans="1:2" ht="16" customHeight="1" x14ac:dyDescent="0.2">
      <c r="A221" s="83">
        <v>394.51</v>
      </c>
      <c r="B221" s="83">
        <v>0.93</v>
      </c>
    </row>
    <row r="222" spans="1:2" ht="16" customHeight="1" x14ac:dyDescent="0.2">
      <c r="A222" s="83">
        <v>394.45</v>
      </c>
      <c r="B222" s="83">
        <v>1.17</v>
      </c>
    </row>
    <row r="223" spans="1:2" ht="16" customHeight="1" x14ac:dyDescent="0.2">
      <c r="A223" s="83">
        <v>394.45</v>
      </c>
      <c r="B223" s="83">
        <v>1.37</v>
      </c>
    </row>
    <row r="224" spans="1:2" ht="16" customHeight="1" x14ac:dyDescent="0.2">
      <c r="A224" s="83">
        <v>394.45</v>
      </c>
      <c r="B224" s="83">
        <v>1.24</v>
      </c>
    </row>
    <row r="225" spans="1:2" ht="16" customHeight="1" x14ac:dyDescent="0.2">
      <c r="A225" s="83">
        <v>394.45</v>
      </c>
      <c r="B225" s="83">
        <v>1.75</v>
      </c>
    </row>
    <row r="226" spans="1:2" ht="16" customHeight="1" x14ac:dyDescent="0.2">
      <c r="A226" s="83">
        <v>394.45</v>
      </c>
      <c r="B226" s="83">
        <v>1.02</v>
      </c>
    </row>
    <row r="227" spans="1:2" ht="16" customHeight="1" x14ac:dyDescent="0.2">
      <c r="A227" s="83">
        <v>394.45</v>
      </c>
      <c r="B227" s="83">
        <v>1.69</v>
      </c>
    </row>
    <row r="228" spans="1:2" ht="16" customHeight="1" x14ac:dyDescent="0.2">
      <c r="A228" s="83">
        <v>394.45</v>
      </c>
      <c r="B228" s="83">
        <v>1.58</v>
      </c>
    </row>
    <row r="229" spans="1:2" ht="16" customHeight="1" x14ac:dyDescent="0.2">
      <c r="A229" s="83">
        <v>393.25</v>
      </c>
      <c r="B229" s="83">
        <v>0.26</v>
      </c>
    </row>
    <row r="230" spans="1:2" ht="16" customHeight="1" x14ac:dyDescent="0.2">
      <c r="A230" s="83">
        <v>393.25</v>
      </c>
      <c r="B230" s="83">
        <v>0.93</v>
      </c>
    </row>
    <row r="231" spans="1:2" ht="16" customHeight="1" x14ac:dyDescent="0.2">
      <c r="A231" s="83">
        <v>393.25</v>
      </c>
      <c r="B231" s="83">
        <v>0.86</v>
      </c>
    </row>
    <row r="232" spans="1:2" ht="16" customHeight="1" x14ac:dyDescent="0.2">
      <c r="A232" s="83">
        <v>393.25</v>
      </c>
      <c r="B232" s="83">
        <v>0.59</v>
      </c>
    </row>
    <row r="233" spans="1:2" ht="16" customHeight="1" x14ac:dyDescent="0.2">
      <c r="A233" s="83">
        <v>393.25</v>
      </c>
      <c r="B233" s="83">
        <v>0.16</v>
      </c>
    </row>
    <row r="234" spans="1:2" ht="16" customHeight="1" x14ac:dyDescent="0.2">
      <c r="A234" s="83">
        <v>392.82</v>
      </c>
      <c r="B234" s="83">
        <v>0.64</v>
      </c>
    </row>
    <row r="235" spans="1:2" ht="16" customHeight="1" x14ac:dyDescent="0.2">
      <c r="A235" s="83">
        <v>392.51</v>
      </c>
      <c r="B235" s="83">
        <v>0.39</v>
      </c>
    </row>
    <row r="236" spans="1:2" ht="16" customHeight="1" x14ac:dyDescent="0.2">
      <c r="A236" s="83">
        <v>392.19</v>
      </c>
      <c r="B236" s="83">
        <v>0.87</v>
      </c>
    </row>
    <row r="237" spans="1:2" ht="16" customHeight="1" x14ac:dyDescent="0.2">
      <c r="A237" s="83">
        <v>392.19</v>
      </c>
      <c r="B237" s="83">
        <v>1.55</v>
      </c>
    </row>
    <row r="238" spans="1:2" ht="16" customHeight="1" x14ac:dyDescent="0.2">
      <c r="A238" s="83">
        <v>392.08</v>
      </c>
      <c r="B238" s="83">
        <v>0.76</v>
      </c>
    </row>
    <row r="239" spans="1:2" ht="16" customHeight="1" x14ac:dyDescent="0.2">
      <c r="A239" s="83">
        <v>391.65</v>
      </c>
      <c r="B239" s="83">
        <v>1.38</v>
      </c>
    </row>
    <row r="240" spans="1:2" ht="16" customHeight="1" x14ac:dyDescent="0.2">
      <c r="A240" s="83">
        <v>391.65</v>
      </c>
      <c r="B240" s="83">
        <v>1.8</v>
      </c>
    </row>
    <row r="241" spans="1:2" ht="16" customHeight="1" x14ac:dyDescent="0.2">
      <c r="A241" s="83">
        <v>391.65</v>
      </c>
      <c r="B241" s="83">
        <v>1.89</v>
      </c>
    </row>
    <row r="242" spans="1:2" ht="16" customHeight="1" x14ac:dyDescent="0.2">
      <c r="A242" s="83">
        <v>391.65</v>
      </c>
      <c r="B242" s="83">
        <v>2.7</v>
      </c>
    </row>
    <row r="243" spans="1:2" ht="16" customHeight="1" x14ac:dyDescent="0.2">
      <c r="A243" s="83">
        <v>391.12</v>
      </c>
      <c r="B243" s="83">
        <v>2.9</v>
      </c>
    </row>
    <row r="244" spans="1:2" ht="16" customHeight="1" x14ac:dyDescent="0.2">
      <c r="A244" s="83">
        <v>390.59</v>
      </c>
      <c r="B244" s="83">
        <v>2.52</v>
      </c>
    </row>
    <row r="245" spans="1:2" ht="16" customHeight="1" x14ac:dyDescent="0.2">
      <c r="A245" s="83">
        <v>390.59</v>
      </c>
      <c r="B245" s="83">
        <v>2.66</v>
      </c>
    </row>
    <row r="246" spans="1:2" ht="16" customHeight="1" x14ac:dyDescent="0.2">
      <c r="A246" s="83">
        <v>389.53</v>
      </c>
      <c r="B246" s="83">
        <v>1.51</v>
      </c>
    </row>
    <row r="247" spans="1:2" ht="16" customHeight="1" x14ac:dyDescent="0.2">
      <c r="A247" s="83">
        <v>389.44</v>
      </c>
      <c r="B247" s="83">
        <v>0.45</v>
      </c>
    </row>
    <row r="248" spans="1:2" ht="16" customHeight="1" x14ac:dyDescent="0.2">
      <c r="A248" s="83">
        <v>389.33</v>
      </c>
      <c r="B248" s="83">
        <v>0.33</v>
      </c>
    </row>
    <row r="249" spans="1:2" ht="16" customHeight="1" x14ac:dyDescent="0.2">
      <c r="A249" s="83">
        <v>389.33</v>
      </c>
      <c r="B249" s="83">
        <v>1.39</v>
      </c>
    </row>
    <row r="250" spans="1:2" ht="16" customHeight="1" x14ac:dyDescent="0.2">
      <c r="A250" s="83">
        <v>389.33</v>
      </c>
      <c r="B250" s="83">
        <v>1.32</v>
      </c>
    </row>
    <row r="251" spans="1:2" ht="16" customHeight="1" x14ac:dyDescent="0.2">
      <c r="A251" s="83">
        <v>389.26</v>
      </c>
      <c r="B251" s="83">
        <v>1.35</v>
      </c>
    </row>
    <row r="252" spans="1:2" ht="16" customHeight="1" x14ac:dyDescent="0.2">
      <c r="A252" s="83">
        <v>389.21</v>
      </c>
      <c r="B252" s="83">
        <v>1.23</v>
      </c>
    </row>
    <row r="253" spans="1:2" ht="16" customHeight="1" x14ac:dyDescent="0.2">
      <c r="A253" s="83">
        <v>388.48</v>
      </c>
      <c r="B253" s="83">
        <v>1.22</v>
      </c>
    </row>
    <row r="254" spans="1:2" ht="16" customHeight="1" x14ac:dyDescent="0.2">
      <c r="A254" s="83">
        <v>387.72</v>
      </c>
      <c r="B254" s="83">
        <v>3.06</v>
      </c>
    </row>
    <row r="255" spans="1:2" ht="16" customHeight="1" x14ac:dyDescent="0.2">
      <c r="A255" s="83">
        <v>387.62</v>
      </c>
      <c r="B255" s="83">
        <v>2.67</v>
      </c>
    </row>
    <row r="256" spans="1:2" ht="16" customHeight="1" x14ac:dyDescent="0.2">
      <c r="A256" s="83">
        <v>387.62</v>
      </c>
      <c r="B256" s="83">
        <v>2.4700000000000002</v>
      </c>
    </row>
    <row r="257" spans="1:2" ht="16" customHeight="1" x14ac:dyDescent="0.2">
      <c r="A257" s="83">
        <v>387.62</v>
      </c>
      <c r="B257" s="83">
        <v>2.66</v>
      </c>
    </row>
    <row r="258" spans="1:2" ht="16" customHeight="1" x14ac:dyDescent="0.2">
      <c r="A258" s="83">
        <v>387.62</v>
      </c>
      <c r="B258" s="83">
        <v>2.83</v>
      </c>
    </row>
    <row r="259" spans="1:2" ht="16" customHeight="1" x14ac:dyDescent="0.2">
      <c r="A259" s="83">
        <v>387.62</v>
      </c>
      <c r="B259" s="83">
        <v>2.91</v>
      </c>
    </row>
    <row r="260" spans="1:2" ht="16" customHeight="1" x14ac:dyDescent="0.2">
      <c r="A260" s="83">
        <v>387.62</v>
      </c>
      <c r="B260" s="83">
        <v>3.28</v>
      </c>
    </row>
    <row r="261" spans="1:2" ht="16" customHeight="1" x14ac:dyDescent="0.2">
      <c r="A261" s="83">
        <v>387.62</v>
      </c>
      <c r="B261" s="83">
        <v>3.4</v>
      </c>
    </row>
    <row r="262" spans="1:2" ht="16" customHeight="1" x14ac:dyDescent="0.2">
      <c r="A262" s="83">
        <v>387.62</v>
      </c>
      <c r="B262" s="83">
        <v>3.34</v>
      </c>
    </row>
    <row r="263" spans="1:2" ht="16" customHeight="1" x14ac:dyDescent="0.2">
      <c r="A263" s="83">
        <v>387.44</v>
      </c>
      <c r="B263" s="83">
        <v>2.1800000000000002</v>
      </c>
    </row>
    <row r="264" spans="1:2" ht="16" customHeight="1" x14ac:dyDescent="0.2">
      <c r="A264" s="83">
        <v>387.44</v>
      </c>
      <c r="B264" s="83">
        <v>1.71</v>
      </c>
    </row>
    <row r="265" spans="1:2" ht="16" customHeight="1" x14ac:dyDescent="0.2">
      <c r="A265" s="83">
        <v>387.44</v>
      </c>
      <c r="B265" s="83">
        <v>2.04</v>
      </c>
    </row>
    <row r="266" spans="1:2" ht="16" customHeight="1" x14ac:dyDescent="0.2">
      <c r="A266" s="83">
        <v>387.44</v>
      </c>
      <c r="B266" s="83">
        <v>1.95</v>
      </c>
    </row>
    <row r="267" spans="1:2" ht="16" customHeight="1" x14ac:dyDescent="0.2">
      <c r="A267" s="83">
        <v>387.35</v>
      </c>
      <c r="B267" s="83">
        <v>2.3199999999999998</v>
      </c>
    </row>
    <row r="268" spans="1:2" ht="16" customHeight="1" x14ac:dyDescent="0.2">
      <c r="A268" s="83">
        <v>387.35</v>
      </c>
      <c r="B268" s="83">
        <v>2.25</v>
      </c>
    </row>
    <row r="269" spans="1:2" ht="16" customHeight="1" x14ac:dyDescent="0.2">
      <c r="A269" s="83">
        <v>387.35</v>
      </c>
      <c r="B269" s="83">
        <v>1.88</v>
      </c>
    </row>
    <row r="270" spans="1:2" ht="16" customHeight="1" x14ac:dyDescent="0.2">
      <c r="A270" s="83">
        <v>387.35</v>
      </c>
      <c r="B270" s="83">
        <v>2.2400000000000002</v>
      </c>
    </row>
    <row r="271" spans="1:2" ht="16" customHeight="1" x14ac:dyDescent="0.2">
      <c r="A271" s="83">
        <v>387.35</v>
      </c>
      <c r="B271" s="83">
        <v>2.52</v>
      </c>
    </row>
    <row r="272" spans="1:2" ht="16" customHeight="1" x14ac:dyDescent="0.2">
      <c r="A272" s="83">
        <v>387.35</v>
      </c>
      <c r="B272" s="83">
        <v>2.39</v>
      </c>
    </row>
    <row r="273" spans="1:2" ht="16" customHeight="1" x14ac:dyDescent="0.2">
      <c r="A273" s="83">
        <v>387.35</v>
      </c>
      <c r="B273" s="83">
        <v>2.5099999999999998</v>
      </c>
    </row>
    <row r="274" spans="1:2" ht="16" customHeight="1" x14ac:dyDescent="0.2">
      <c r="A274" s="83">
        <v>387.28</v>
      </c>
      <c r="B274" s="83">
        <v>1.78</v>
      </c>
    </row>
    <row r="275" spans="1:2" ht="16" customHeight="1" x14ac:dyDescent="0.2">
      <c r="A275" s="83">
        <v>387.14</v>
      </c>
      <c r="B275" s="83">
        <v>2.21</v>
      </c>
    </row>
    <row r="276" spans="1:2" ht="16" customHeight="1" x14ac:dyDescent="0.2">
      <c r="A276" s="83">
        <v>387.14</v>
      </c>
      <c r="B276" s="83">
        <v>2.37</v>
      </c>
    </row>
    <row r="277" spans="1:2" ht="16" customHeight="1" x14ac:dyDescent="0.2">
      <c r="A277" s="83">
        <v>387.14</v>
      </c>
      <c r="B277" s="83">
        <v>2.17</v>
      </c>
    </row>
    <row r="278" spans="1:2" ht="16" customHeight="1" x14ac:dyDescent="0.2">
      <c r="A278" s="83">
        <v>387.14</v>
      </c>
      <c r="B278" s="83">
        <v>1.93</v>
      </c>
    </row>
    <row r="279" spans="1:2" ht="16" customHeight="1" x14ac:dyDescent="0.2">
      <c r="A279" s="83">
        <v>387.02</v>
      </c>
      <c r="B279" s="83">
        <v>1.68</v>
      </c>
    </row>
    <row r="280" spans="1:2" ht="16" customHeight="1" x14ac:dyDescent="0.2">
      <c r="A280" s="83">
        <v>386.91</v>
      </c>
      <c r="B280" s="83">
        <v>2.0499999999999998</v>
      </c>
    </row>
    <row r="281" spans="1:2" ht="16" customHeight="1" x14ac:dyDescent="0.2">
      <c r="A281" s="83">
        <v>386.91</v>
      </c>
      <c r="B281" s="83">
        <v>1.82</v>
      </c>
    </row>
    <row r="282" spans="1:2" ht="16" customHeight="1" x14ac:dyDescent="0.2">
      <c r="A282" s="83">
        <v>386.91</v>
      </c>
      <c r="B282" s="83">
        <v>1.76</v>
      </c>
    </row>
    <row r="283" spans="1:2" ht="16" customHeight="1" x14ac:dyDescent="0.2">
      <c r="A283" s="83">
        <v>386.91</v>
      </c>
      <c r="B283" s="83">
        <v>1.82</v>
      </c>
    </row>
    <row r="284" spans="1:2" ht="16" customHeight="1" x14ac:dyDescent="0.2">
      <c r="A284" s="83">
        <v>386.87</v>
      </c>
      <c r="B284" s="83">
        <v>2.13</v>
      </c>
    </row>
    <row r="285" spans="1:2" ht="16" customHeight="1" x14ac:dyDescent="0.2">
      <c r="A285" s="83">
        <v>386.83</v>
      </c>
      <c r="B285" s="83">
        <v>1.86</v>
      </c>
    </row>
    <row r="286" spans="1:2" ht="16" customHeight="1" x14ac:dyDescent="0.2">
      <c r="A286" s="83">
        <v>386.83</v>
      </c>
      <c r="B286" s="83">
        <v>2.21</v>
      </c>
    </row>
    <row r="287" spans="1:2" ht="16" customHeight="1" x14ac:dyDescent="0.2">
      <c r="A287" s="83">
        <v>386.8</v>
      </c>
      <c r="B287" s="83">
        <v>1.68</v>
      </c>
    </row>
    <row r="288" spans="1:2" ht="16" customHeight="1" x14ac:dyDescent="0.2">
      <c r="A288" s="83">
        <v>386.72</v>
      </c>
      <c r="B288" s="83">
        <v>2.73</v>
      </c>
    </row>
    <row r="289" spans="1:2" ht="16" customHeight="1" x14ac:dyDescent="0.2">
      <c r="A289" s="83">
        <v>386.72</v>
      </c>
      <c r="B289" s="83">
        <v>2.1</v>
      </c>
    </row>
    <row r="290" spans="1:2" ht="16" customHeight="1" x14ac:dyDescent="0.2">
      <c r="A290" s="83">
        <v>386.72</v>
      </c>
      <c r="B290" s="83">
        <v>1.35</v>
      </c>
    </row>
    <row r="291" spans="1:2" ht="16" customHeight="1" x14ac:dyDescent="0.2">
      <c r="A291" s="83">
        <v>386.68</v>
      </c>
      <c r="B291" s="83">
        <v>2.63</v>
      </c>
    </row>
    <row r="292" spans="1:2" ht="16" customHeight="1" x14ac:dyDescent="0.2">
      <c r="A292" s="83">
        <v>386.68</v>
      </c>
      <c r="B292" s="83">
        <v>2.41</v>
      </c>
    </row>
    <row r="293" spans="1:2" ht="16" customHeight="1" x14ac:dyDescent="0.2">
      <c r="A293" s="83">
        <v>386.68</v>
      </c>
      <c r="B293" s="83">
        <v>1.62</v>
      </c>
    </row>
    <row r="294" spans="1:2" ht="16" customHeight="1" x14ac:dyDescent="0.2">
      <c r="A294" s="83">
        <v>386.63</v>
      </c>
      <c r="B294" s="83">
        <v>1.56</v>
      </c>
    </row>
    <row r="295" spans="1:2" ht="16" customHeight="1" x14ac:dyDescent="0.2">
      <c r="A295" s="83">
        <v>386.59</v>
      </c>
      <c r="B295" s="83">
        <v>1.98</v>
      </c>
    </row>
    <row r="296" spans="1:2" ht="16" customHeight="1" x14ac:dyDescent="0.2">
      <c r="A296" s="83">
        <v>386.55</v>
      </c>
      <c r="B296" s="83">
        <v>1.55</v>
      </c>
    </row>
    <row r="297" spans="1:2" ht="16" customHeight="1" x14ac:dyDescent="0.2">
      <c r="A297" s="83">
        <v>386.29</v>
      </c>
      <c r="B297" s="83">
        <v>1.18</v>
      </c>
    </row>
    <row r="298" spans="1:2" ht="16" customHeight="1" x14ac:dyDescent="0.2">
      <c r="A298" s="83">
        <v>386.29</v>
      </c>
      <c r="B298" s="83">
        <v>2.11</v>
      </c>
    </row>
    <row r="299" spans="1:2" ht="16" customHeight="1" x14ac:dyDescent="0.2">
      <c r="A299" s="83">
        <v>386.29</v>
      </c>
      <c r="B299" s="83">
        <v>1.88</v>
      </c>
    </row>
    <row r="300" spans="1:2" ht="16" customHeight="1" x14ac:dyDescent="0.2">
      <c r="A300" s="83">
        <v>384.93</v>
      </c>
      <c r="B300" s="83">
        <v>1.6</v>
      </c>
    </row>
    <row r="301" spans="1:2" ht="16" customHeight="1" x14ac:dyDescent="0.2">
      <c r="A301" s="83">
        <v>384.89</v>
      </c>
      <c r="B301" s="83">
        <v>1.35</v>
      </c>
    </row>
    <row r="302" spans="1:2" ht="16" customHeight="1" x14ac:dyDescent="0.2">
      <c r="A302" s="83">
        <v>384.68</v>
      </c>
      <c r="B302" s="83">
        <v>0.32</v>
      </c>
    </row>
    <row r="303" spans="1:2" ht="16" customHeight="1" x14ac:dyDescent="0.2">
      <c r="A303" s="83">
        <v>384.56</v>
      </c>
      <c r="B303" s="83">
        <v>0.96</v>
      </c>
    </row>
    <row r="304" spans="1:2" ht="16" customHeight="1" x14ac:dyDescent="0.2">
      <c r="A304" s="83">
        <v>384.54</v>
      </c>
      <c r="B304" s="83">
        <v>1</v>
      </c>
    </row>
    <row r="305" spans="1:2" ht="16" customHeight="1" x14ac:dyDescent="0.2">
      <c r="A305" s="83">
        <v>384.54</v>
      </c>
      <c r="B305" s="83">
        <v>0.7</v>
      </c>
    </row>
    <row r="306" spans="1:2" ht="16" customHeight="1" x14ac:dyDescent="0.2">
      <c r="A306" s="83">
        <v>384.51</v>
      </c>
      <c r="B306" s="83">
        <v>1.48</v>
      </c>
    </row>
    <row r="307" spans="1:2" ht="16" customHeight="1" x14ac:dyDescent="0.2">
      <c r="A307" s="83">
        <v>384.49</v>
      </c>
      <c r="B307" s="83">
        <v>0.94</v>
      </c>
    </row>
    <row r="308" spans="1:2" ht="16" customHeight="1" x14ac:dyDescent="0.2">
      <c r="A308" s="83">
        <v>384.49</v>
      </c>
      <c r="B308" s="83">
        <v>1.01</v>
      </c>
    </row>
    <row r="309" spans="1:2" ht="16" customHeight="1" x14ac:dyDescent="0.2">
      <c r="A309" s="83">
        <v>384.49</v>
      </c>
      <c r="B309" s="83">
        <v>0.2</v>
      </c>
    </row>
    <row r="310" spans="1:2" ht="16" customHeight="1" x14ac:dyDescent="0.2">
      <c r="A310" s="83">
        <v>384.48</v>
      </c>
      <c r="B310" s="83">
        <v>1.1000000000000001</v>
      </c>
    </row>
    <row r="311" spans="1:2" ht="16" customHeight="1" x14ac:dyDescent="0.2">
      <c r="A311" s="83">
        <v>384.41</v>
      </c>
      <c r="B311" s="83">
        <v>-0.22</v>
      </c>
    </row>
    <row r="312" spans="1:2" ht="16" customHeight="1" x14ac:dyDescent="0.2">
      <c r="A312" s="83">
        <v>384.43</v>
      </c>
      <c r="B312" s="83">
        <v>0.63</v>
      </c>
    </row>
    <row r="313" spans="1:2" ht="16" customHeight="1" x14ac:dyDescent="0.2">
      <c r="A313" s="83">
        <v>384.39</v>
      </c>
      <c r="B313" s="83">
        <v>0.22</v>
      </c>
    </row>
    <row r="314" spans="1:2" ht="16" customHeight="1" x14ac:dyDescent="0.2">
      <c r="A314" s="83">
        <v>384.38</v>
      </c>
      <c r="B314" s="83">
        <v>0.02</v>
      </c>
    </row>
    <row r="315" spans="1:2" ht="16" customHeight="1" x14ac:dyDescent="0.2">
      <c r="A315" s="83">
        <v>384.34</v>
      </c>
      <c r="B315" s="83">
        <v>0.44</v>
      </c>
    </row>
    <row r="316" spans="1:2" ht="16" customHeight="1" x14ac:dyDescent="0.2">
      <c r="A316" s="83">
        <v>384.34</v>
      </c>
      <c r="B316" s="83">
        <v>0.77</v>
      </c>
    </row>
    <row r="317" spans="1:2" ht="16" customHeight="1" x14ac:dyDescent="0.2">
      <c r="A317" s="83">
        <v>384.24</v>
      </c>
      <c r="B317" s="83">
        <v>0.97</v>
      </c>
    </row>
    <row r="318" spans="1:2" ht="16" customHeight="1" x14ac:dyDescent="0.2">
      <c r="A318" s="83">
        <v>384.24</v>
      </c>
      <c r="B318" s="83">
        <v>1.24</v>
      </c>
    </row>
    <row r="319" spans="1:2" ht="16" customHeight="1" x14ac:dyDescent="0.2">
      <c r="A319" s="83">
        <v>384.26</v>
      </c>
      <c r="B319" s="83">
        <v>1.24</v>
      </c>
    </row>
    <row r="320" spans="1:2" ht="16" customHeight="1" x14ac:dyDescent="0.2">
      <c r="A320" s="83">
        <v>384.18</v>
      </c>
      <c r="B320" s="83">
        <v>0.25</v>
      </c>
    </row>
    <row r="321" spans="1:2" ht="16" customHeight="1" x14ac:dyDescent="0.2">
      <c r="A321" s="83">
        <v>384.18</v>
      </c>
      <c r="B321" s="83">
        <v>1.2</v>
      </c>
    </row>
    <row r="322" spans="1:2" ht="16" customHeight="1" x14ac:dyDescent="0.2">
      <c r="A322" s="83">
        <v>384.18</v>
      </c>
      <c r="B322" s="83">
        <v>0.25</v>
      </c>
    </row>
    <row r="323" spans="1:2" ht="16" customHeight="1" x14ac:dyDescent="0.2">
      <c r="A323" s="83">
        <v>384.19</v>
      </c>
      <c r="B323" s="83">
        <v>-0.12</v>
      </c>
    </row>
    <row r="324" spans="1:2" ht="16" customHeight="1" x14ac:dyDescent="0.2">
      <c r="A324" s="83">
        <v>384.19</v>
      </c>
      <c r="B324" s="83">
        <v>1.1499999999999999</v>
      </c>
    </row>
    <row r="325" spans="1:2" ht="16" customHeight="1" x14ac:dyDescent="0.2">
      <c r="A325" s="83">
        <v>384.14</v>
      </c>
      <c r="B325" s="83">
        <v>1.25</v>
      </c>
    </row>
    <row r="326" spans="1:2" ht="16" customHeight="1" x14ac:dyDescent="0.2">
      <c r="A326" s="83">
        <v>384.16</v>
      </c>
      <c r="B326" s="83">
        <v>0.95</v>
      </c>
    </row>
    <row r="327" spans="1:2" ht="16" customHeight="1" x14ac:dyDescent="0.2">
      <c r="A327" s="83">
        <v>383.62</v>
      </c>
      <c r="B327" s="83">
        <v>-1.35</v>
      </c>
    </row>
    <row r="328" spans="1:2" ht="16" customHeight="1" x14ac:dyDescent="0.2">
      <c r="A328" s="83">
        <v>383.61</v>
      </c>
      <c r="B328" s="83">
        <v>-3.18</v>
      </c>
    </row>
    <row r="329" spans="1:2" ht="16" customHeight="1" x14ac:dyDescent="0.2">
      <c r="A329" s="83">
        <v>383.6</v>
      </c>
      <c r="B329" s="83">
        <v>-1.7</v>
      </c>
    </row>
    <row r="330" spans="1:2" ht="16" customHeight="1" x14ac:dyDescent="0.2">
      <c r="A330" s="83">
        <v>383.59</v>
      </c>
      <c r="B330" s="83">
        <v>0.13</v>
      </c>
    </row>
    <row r="331" spans="1:2" ht="16" customHeight="1" x14ac:dyDescent="0.2">
      <c r="A331" s="83">
        <v>383.58</v>
      </c>
      <c r="B331" s="83">
        <v>0.47</v>
      </c>
    </row>
    <row r="332" spans="1:2" ht="16" customHeight="1" x14ac:dyDescent="0.2">
      <c r="A332" s="83">
        <v>383.57</v>
      </c>
      <c r="B332" s="83">
        <v>1.31</v>
      </c>
    </row>
    <row r="333" spans="1:2" ht="16" customHeight="1" x14ac:dyDescent="0.2">
      <c r="A333" s="83">
        <v>383.56</v>
      </c>
      <c r="B333" s="83">
        <v>0.67</v>
      </c>
    </row>
    <row r="334" spans="1:2" ht="16" customHeight="1" x14ac:dyDescent="0.2">
      <c r="A334" s="83">
        <v>383.55</v>
      </c>
      <c r="B334" s="83">
        <v>0.3</v>
      </c>
    </row>
    <row r="335" spans="1:2" ht="16" customHeight="1" x14ac:dyDescent="0.2">
      <c r="A335" s="83">
        <v>383.53</v>
      </c>
      <c r="B335" s="83">
        <v>-0.1</v>
      </c>
    </row>
    <row r="336" spans="1:2" ht="16" customHeight="1" x14ac:dyDescent="0.2">
      <c r="A336" s="83">
        <v>383.52</v>
      </c>
      <c r="B336" s="83">
        <v>-0.51</v>
      </c>
    </row>
    <row r="337" spans="1:2" ht="16" customHeight="1" x14ac:dyDescent="0.2">
      <c r="A337" s="83">
        <v>383.51</v>
      </c>
      <c r="B337" s="83">
        <v>-0.08</v>
      </c>
    </row>
    <row r="338" spans="1:2" ht="16" customHeight="1" x14ac:dyDescent="0.2">
      <c r="A338" s="83">
        <v>383.5</v>
      </c>
      <c r="B338" s="83">
        <v>0.02</v>
      </c>
    </row>
    <row r="339" spans="1:2" ht="16" customHeight="1" x14ac:dyDescent="0.2">
      <c r="A339" s="83">
        <v>383.49</v>
      </c>
      <c r="B339" s="83">
        <v>-0.18</v>
      </c>
    </row>
    <row r="340" spans="1:2" ht="16" customHeight="1" x14ac:dyDescent="0.2">
      <c r="A340" s="83">
        <v>383.48</v>
      </c>
      <c r="B340" s="83">
        <v>-1.73</v>
      </c>
    </row>
    <row r="341" spans="1:2" ht="16" customHeight="1" x14ac:dyDescent="0.2">
      <c r="A341" s="83">
        <v>383.47</v>
      </c>
      <c r="B341" s="83">
        <v>-3.46</v>
      </c>
    </row>
    <row r="342" spans="1:2" ht="16" customHeight="1" x14ac:dyDescent="0.2">
      <c r="A342" s="83">
        <v>383.44</v>
      </c>
      <c r="B342" s="83">
        <v>-3.22</v>
      </c>
    </row>
    <row r="343" spans="1:2" ht="16" customHeight="1" x14ac:dyDescent="0.2">
      <c r="A343" s="83">
        <v>383.43</v>
      </c>
      <c r="B343" s="83">
        <v>-2.14</v>
      </c>
    </row>
    <row r="344" spans="1:2" ht="16" customHeight="1" x14ac:dyDescent="0.2">
      <c r="A344" s="83">
        <v>383.42</v>
      </c>
      <c r="B344" s="83">
        <v>-1.07</v>
      </c>
    </row>
    <row r="345" spans="1:2" ht="16" customHeight="1" x14ac:dyDescent="0.2">
      <c r="A345" s="83">
        <v>383.41</v>
      </c>
      <c r="B345" s="83">
        <v>-0.06</v>
      </c>
    </row>
    <row r="346" spans="1:2" ht="16" customHeight="1" x14ac:dyDescent="0.2">
      <c r="A346" s="83">
        <v>383.39</v>
      </c>
      <c r="B346" s="83">
        <v>0.41</v>
      </c>
    </row>
    <row r="347" spans="1:2" ht="16" customHeight="1" x14ac:dyDescent="0.2">
      <c r="A347" s="83">
        <v>383.38</v>
      </c>
      <c r="B347" s="83">
        <v>0.61</v>
      </c>
    </row>
    <row r="348" spans="1:2" ht="16" customHeight="1" x14ac:dyDescent="0.2">
      <c r="A348" s="83">
        <v>383.37</v>
      </c>
      <c r="B348" s="83">
        <v>-0.49</v>
      </c>
    </row>
    <row r="349" spans="1:2" ht="16" customHeight="1" x14ac:dyDescent="0.2">
      <c r="A349" s="83">
        <v>383.36</v>
      </c>
      <c r="B349" s="83">
        <v>-0.66</v>
      </c>
    </row>
    <row r="350" spans="1:2" ht="16" customHeight="1" x14ac:dyDescent="0.2">
      <c r="A350" s="83">
        <v>383.35</v>
      </c>
      <c r="B350" s="83">
        <v>-1.63</v>
      </c>
    </row>
    <row r="351" spans="1:2" ht="16" customHeight="1" x14ac:dyDescent="0.2">
      <c r="A351" s="83">
        <v>383.34</v>
      </c>
      <c r="B351" s="83">
        <v>-2.44</v>
      </c>
    </row>
    <row r="352" spans="1:2" ht="16" customHeight="1" x14ac:dyDescent="0.2">
      <c r="A352" s="83">
        <v>383.33</v>
      </c>
      <c r="B352" s="83">
        <v>-1.73</v>
      </c>
    </row>
    <row r="353" spans="1:2" ht="16" customHeight="1" x14ac:dyDescent="0.2">
      <c r="A353" s="83">
        <v>383.32</v>
      </c>
      <c r="B353" s="83">
        <v>-1.18</v>
      </c>
    </row>
    <row r="354" spans="1:2" ht="16" customHeight="1" x14ac:dyDescent="0.2">
      <c r="A354" s="83">
        <v>383.31</v>
      </c>
      <c r="B354" s="83">
        <v>-1.23</v>
      </c>
    </row>
    <row r="355" spans="1:2" ht="16" customHeight="1" x14ac:dyDescent="0.2">
      <c r="A355" s="83">
        <v>383.3</v>
      </c>
      <c r="B355" s="83">
        <v>-1.95</v>
      </c>
    </row>
    <row r="356" spans="1:2" ht="16" customHeight="1" x14ac:dyDescent="0.2">
      <c r="A356" s="83">
        <v>383.29</v>
      </c>
      <c r="B356" s="83">
        <v>-0.93</v>
      </c>
    </row>
    <row r="357" spans="1:2" ht="16" customHeight="1" x14ac:dyDescent="0.2">
      <c r="A357" s="83">
        <v>383.28</v>
      </c>
      <c r="B357" s="83">
        <v>-1.4</v>
      </c>
    </row>
    <row r="358" spans="1:2" ht="16" customHeight="1" x14ac:dyDescent="0.2">
      <c r="A358" s="83">
        <v>383.27</v>
      </c>
      <c r="B358" s="83">
        <v>-0.25</v>
      </c>
    </row>
    <row r="359" spans="1:2" ht="16" customHeight="1" x14ac:dyDescent="0.2">
      <c r="A359" s="83">
        <v>383.26</v>
      </c>
      <c r="B359" s="83">
        <v>0.35</v>
      </c>
    </row>
    <row r="360" spans="1:2" ht="16" customHeight="1" x14ac:dyDescent="0.2">
      <c r="A360" s="83">
        <v>383.25</v>
      </c>
      <c r="B360" s="83">
        <v>0.15</v>
      </c>
    </row>
    <row r="361" spans="1:2" ht="16" customHeight="1" x14ac:dyDescent="0.2">
      <c r="A361" s="83">
        <v>383.24</v>
      </c>
      <c r="B361" s="83">
        <v>0.22</v>
      </c>
    </row>
    <row r="362" spans="1:2" ht="16" customHeight="1" x14ac:dyDescent="0.2">
      <c r="A362" s="83">
        <v>383.23</v>
      </c>
      <c r="B362" s="83">
        <v>0.33</v>
      </c>
    </row>
    <row r="363" spans="1:2" ht="16" customHeight="1" x14ac:dyDescent="0.2">
      <c r="A363" s="83">
        <v>383.22</v>
      </c>
      <c r="B363" s="83">
        <v>0.37</v>
      </c>
    </row>
    <row r="364" spans="1:2" ht="16" customHeight="1" x14ac:dyDescent="0.2">
      <c r="A364" s="83">
        <v>383.21</v>
      </c>
      <c r="B364" s="83">
        <v>0.22</v>
      </c>
    </row>
    <row r="365" spans="1:2" ht="16" customHeight="1" x14ac:dyDescent="0.2">
      <c r="A365" s="83">
        <v>383.2</v>
      </c>
      <c r="B365" s="83">
        <v>0.34</v>
      </c>
    </row>
    <row r="366" spans="1:2" ht="16" customHeight="1" x14ac:dyDescent="0.2">
      <c r="A366" s="83">
        <v>383.19</v>
      </c>
      <c r="B366" s="83">
        <v>0</v>
      </c>
    </row>
    <row r="367" spans="1:2" ht="16" customHeight="1" x14ac:dyDescent="0.2">
      <c r="A367" s="83">
        <v>383.17</v>
      </c>
      <c r="B367" s="83">
        <v>7.0000000000000007E-2</v>
      </c>
    </row>
    <row r="368" spans="1:2" ht="16" customHeight="1" x14ac:dyDescent="0.2">
      <c r="A368" s="83">
        <v>383.16</v>
      </c>
      <c r="B368" s="83">
        <v>0</v>
      </c>
    </row>
    <row r="369" spans="1:2" ht="16" customHeight="1" x14ac:dyDescent="0.2">
      <c r="A369" s="83">
        <v>383.15</v>
      </c>
      <c r="B369" s="83">
        <v>-0.1</v>
      </c>
    </row>
    <row r="370" spans="1:2" ht="16" customHeight="1" x14ac:dyDescent="0.2">
      <c r="A370" s="83">
        <v>383.14</v>
      </c>
      <c r="B370" s="83">
        <v>-0.1</v>
      </c>
    </row>
    <row r="371" spans="1:2" ht="16" customHeight="1" x14ac:dyDescent="0.2">
      <c r="A371" s="83">
        <v>383.13</v>
      </c>
      <c r="B371" s="83">
        <v>0.66</v>
      </c>
    </row>
    <row r="372" spans="1:2" ht="16" customHeight="1" x14ac:dyDescent="0.2">
      <c r="A372" s="83">
        <v>383.12</v>
      </c>
      <c r="B372" s="83">
        <v>-0.09</v>
      </c>
    </row>
    <row r="373" spans="1:2" ht="16" customHeight="1" x14ac:dyDescent="0.2">
      <c r="A373" s="83">
        <v>383.11</v>
      </c>
      <c r="B373" s="83">
        <v>0.14000000000000001</v>
      </c>
    </row>
    <row r="374" spans="1:2" ht="16" customHeight="1" x14ac:dyDescent="0.2">
      <c r="A374" s="83">
        <v>383.1</v>
      </c>
      <c r="B374" s="83">
        <v>-0.19</v>
      </c>
    </row>
    <row r="375" spans="1:2" ht="16" customHeight="1" x14ac:dyDescent="0.2">
      <c r="A375" s="83">
        <v>383.09</v>
      </c>
      <c r="B375" s="83">
        <v>0.26</v>
      </c>
    </row>
    <row r="376" spans="1:2" ht="16" customHeight="1" x14ac:dyDescent="0.2">
      <c r="A376" s="83">
        <v>383.08</v>
      </c>
      <c r="B376" s="83">
        <v>0.75</v>
      </c>
    </row>
    <row r="377" spans="1:2" ht="16" customHeight="1" x14ac:dyDescent="0.2">
      <c r="A377" s="83">
        <v>383.07</v>
      </c>
      <c r="B377" s="83">
        <v>0.79</v>
      </c>
    </row>
    <row r="378" spans="1:2" ht="16" customHeight="1" x14ac:dyDescent="0.2">
      <c r="A378" s="83">
        <v>383.06</v>
      </c>
      <c r="B378" s="83">
        <v>0.8</v>
      </c>
    </row>
    <row r="379" spans="1:2" ht="16" customHeight="1" x14ac:dyDescent="0.2">
      <c r="A379" s="83">
        <v>383.04</v>
      </c>
      <c r="B379" s="83">
        <v>0.86</v>
      </c>
    </row>
    <row r="380" spans="1:2" ht="16" customHeight="1" x14ac:dyDescent="0.2">
      <c r="A380" s="83">
        <v>383.03</v>
      </c>
      <c r="B380" s="83">
        <v>0.56999999999999995</v>
      </c>
    </row>
    <row r="381" spans="1:2" ht="16" customHeight="1" x14ac:dyDescent="0.2">
      <c r="A381" s="83">
        <v>383.02</v>
      </c>
      <c r="B381" s="83">
        <v>0.88</v>
      </c>
    </row>
    <row r="382" spans="1:2" ht="16" customHeight="1" x14ac:dyDescent="0.2">
      <c r="A382" s="83">
        <v>383.01</v>
      </c>
      <c r="B382" s="83">
        <v>0.94</v>
      </c>
    </row>
    <row r="383" spans="1:2" ht="16" customHeight="1" x14ac:dyDescent="0.2">
      <c r="A383" s="83">
        <v>383</v>
      </c>
      <c r="B383" s="83">
        <v>0.75</v>
      </c>
    </row>
    <row r="384" spans="1:2" ht="16" customHeight="1" x14ac:dyDescent="0.2">
      <c r="A384" s="83">
        <v>382.99</v>
      </c>
      <c r="B384" s="83">
        <v>1.01</v>
      </c>
    </row>
    <row r="385" spans="1:2" ht="16" customHeight="1" x14ac:dyDescent="0.2">
      <c r="A385" s="83">
        <v>382.98</v>
      </c>
      <c r="B385" s="83">
        <v>1.25</v>
      </c>
    </row>
    <row r="386" spans="1:2" ht="16" customHeight="1" x14ac:dyDescent="0.2">
      <c r="A386" s="83">
        <v>382.97</v>
      </c>
      <c r="B386" s="83">
        <v>1.36</v>
      </c>
    </row>
    <row r="387" spans="1:2" ht="16" customHeight="1" x14ac:dyDescent="0.2">
      <c r="A387" s="83">
        <v>382.96</v>
      </c>
      <c r="B387" s="83">
        <v>1.34</v>
      </c>
    </row>
    <row r="388" spans="1:2" ht="16" customHeight="1" x14ac:dyDescent="0.2">
      <c r="A388" s="83">
        <v>382.95</v>
      </c>
      <c r="B388" s="83">
        <v>1.25</v>
      </c>
    </row>
    <row r="389" spans="1:2" ht="16" customHeight="1" x14ac:dyDescent="0.2">
      <c r="A389" s="83">
        <v>382.94</v>
      </c>
      <c r="B389" s="83">
        <v>1.1200000000000001</v>
      </c>
    </row>
    <row r="390" spans="1:2" ht="16" customHeight="1" x14ac:dyDescent="0.2">
      <c r="A390" s="83">
        <v>382.93</v>
      </c>
      <c r="B390" s="83">
        <v>1.03</v>
      </c>
    </row>
    <row r="391" spans="1:2" ht="16" customHeight="1" x14ac:dyDescent="0.2">
      <c r="A391" s="83">
        <v>382.92</v>
      </c>
      <c r="B391" s="83">
        <v>1.19</v>
      </c>
    </row>
    <row r="392" spans="1:2" ht="16" customHeight="1" x14ac:dyDescent="0.2">
      <c r="A392" s="83">
        <v>382.91</v>
      </c>
      <c r="B392" s="83">
        <v>1.27</v>
      </c>
    </row>
    <row r="393" spans="1:2" ht="16" customHeight="1" x14ac:dyDescent="0.2">
      <c r="A393" s="83">
        <v>382.9</v>
      </c>
      <c r="B393" s="83">
        <v>1.44</v>
      </c>
    </row>
    <row r="394" spans="1:2" ht="16" customHeight="1" x14ac:dyDescent="0.2">
      <c r="A394" s="83">
        <v>382.89</v>
      </c>
      <c r="B394" s="83">
        <v>1.45</v>
      </c>
    </row>
    <row r="395" spans="1:2" ht="16" customHeight="1" x14ac:dyDescent="0.2">
      <c r="A395" s="83">
        <v>382.88</v>
      </c>
      <c r="B395" s="83">
        <v>1.53</v>
      </c>
    </row>
    <row r="396" spans="1:2" ht="16" customHeight="1" x14ac:dyDescent="0.2">
      <c r="A396" s="83">
        <v>382.87</v>
      </c>
      <c r="B396" s="83">
        <v>1.32</v>
      </c>
    </row>
    <row r="397" spans="1:2" ht="16" customHeight="1" x14ac:dyDescent="0.2">
      <c r="A397" s="83">
        <v>382.86</v>
      </c>
      <c r="B397" s="83">
        <v>1.23</v>
      </c>
    </row>
    <row r="398" spans="1:2" ht="16" customHeight="1" x14ac:dyDescent="0.2">
      <c r="A398" s="83">
        <v>382.85</v>
      </c>
      <c r="B398" s="83">
        <v>1</v>
      </c>
    </row>
    <row r="399" spans="1:2" ht="16" customHeight="1" x14ac:dyDescent="0.2">
      <c r="A399" s="83">
        <v>382.84</v>
      </c>
      <c r="B399" s="83">
        <v>1</v>
      </c>
    </row>
    <row r="400" spans="1:2" ht="16" customHeight="1" x14ac:dyDescent="0.2">
      <c r="A400" s="83">
        <v>382.83</v>
      </c>
      <c r="B400" s="83">
        <v>0.87</v>
      </c>
    </row>
    <row r="401" spans="1:2" ht="16" customHeight="1" x14ac:dyDescent="0.2">
      <c r="A401" s="83">
        <v>382.82</v>
      </c>
      <c r="B401" s="83">
        <v>0.48</v>
      </c>
    </row>
    <row r="402" spans="1:2" ht="16" customHeight="1" x14ac:dyDescent="0.2">
      <c r="A402" s="83">
        <v>382.8</v>
      </c>
      <c r="B402" s="83">
        <v>0.9</v>
      </c>
    </row>
    <row r="403" spans="1:2" ht="16" customHeight="1" x14ac:dyDescent="0.2">
      <c r="A403" s="83">
        <v>382.79</v>
      </c>
      <c r="B403" s="83">
        <v>0.68</v>
      </c>
    </row>
    <row r="404" spans="1:2" ht="16" customHeight="1" x14ac:dyDescent="0.2">
      <c r="A404" s="83">
        <v>382.78</v>
      </c>
      <c r="B404" s="83">
        <v>0.82</v>
      </c>
    </row>
    <row r="405" spans="1:2" ht="16" customHeight="1" x14ac:dyDescent="0.2">
      <c r="A405" s="83">
        <v>382.77</v>
      </c>
      <c r="B405" s="83">
        <v>0.32</v>
      </c>
    </row>
    <row r="406" spans="1:2" ht="16" customHeight="1" x14ac:dyDescent="0.2">
      <c r="A406" s="83">
        <v>382.76</v>
      </c>
      <c r="B406" s="83">
        <v>0.77</v>
      </c>
    </row>
    <row r="407" spans="1:2" ht="16" customHeight="1" x14ac:dyDescent="0.2">
      <c r="A407" s="83">
        <v>382.75</v>
      </c>
      <c r="B407" s="83">
        <v>0.79</v>
      </c>
    </row>
    <row r="408" spans="1:2" ht="16" customHeight="1" x14ac:dyDescent="0.2">
      <c r="A408" s="83">
        <v>382.74</v>
      </c>
      <c r="B408" s="83">
        <v>0.48</v>
      </c>
    </row>
    <row r="409" spans="1:2" ht="16" customHeight="1" x14ac:dyDescent="0.2">
      <c r="A409" s="83">
        <v>382.73</v>
      </c>
      <c r="B409" s="83">
        <v>0.78</v>
      </c>
    </row>
    <row r="410" spans="1:2" ht="16" customHeight="1" x14ac:dyDescent="0.2">
      <c r="A410" s="83">
        <v>382.72</v>
      </c>
      <c r="B410" s="83">
        <v>0.81</v>
      </c>
    </row>
    <row r="411" spans="1:2" ht="16" customHeight="1" x14ac:dyDescent="0.2">
      <c r="A411" s="83">
        <v>382.71</v>
      </c>
      <c r="B411" s="83">
        <v>0.79</v>
      </c>
    </row>
    <row r="412" spans="1:2" ht="16" customHeight="1" x14ac:dyDescent="0.2">
      <c r="A412" s="83">
        <v>382.7</v>
      </c>
      <c r="B412" s="83">
        <v>0.76</v>
      </c>
    </row>
    <row r="413" spans="1:2" ht="16" customHeight="1" x14ac:dyDescent="0.2">
      <c r="A413" s="83">
        <v>382.69</v>
      </c>
      <c r="B413" s="83">
        <v>0.8</v>
      </c>
    </row>
    <row r="414" spans="1:2" ht="16" customHeight="1" x14ac:dyDescent="0.2">
      <c r="A414" s="83">
        <v>382.68</v>
      </c>
      <c r="B414" s="83">
        <v>0.9</v>
      </c>
    </row>
    <row r="415" spans="1:2" ht="16" customHeight="1" x14ac:dyDescent="0.2">
      <c r="A415" s="83">
        <v>382.66</v>
      </c>
      <c r="B415" s="83">
        <v>0.9</v>
      </c>
    </row>
    <row r="416" spans="1:2" ht="16" customHeight="1" x14ac:dyDescent="0.2">
      <c r="A416" s="83">
        <v>382.65</v>
      </c>
      <c r="B416" s="83">
        <v>0.8</v>
      </c>
    </row>
    <row r="417" spans="1:2" ht="16" customHeight="1" x14ac:dyDescent="0.2">
      <c r="A417" s="83">
        <v>382.64</v>
      </c>
      <c r="B417" s="83">
        <v>1.1100000000000001</v>
      </c>
    </row>
    <row r="418" spans="1:2" ht="16" customHeight="1" x14ac:dyDescent="0.2">
      <c r="A418" s="83">
        <v>382.62</v>
      </c>
      <c r="B418" s="83">
        <v>0.61</v>
      </c>
    </row>
    <row r="419" spans="1:2" ht="16" customHeight="1" x14ac:dyDescent="0.2">
      <c r="A419" s="83">
        <v>382.61</v>
      </c>
      <c r="B419" s="83">
        <v>1.43</v>
      </c>
    </row>
    <row r="420" spans="1:2" ht="16" customHeight="1" x14ac:dyDescent="0.2">
      <c r="A420" s="83">
        <v>382.6</v>
      </c>
      <c r="B420" s="83">
        <v>1.25</v>
      </c>
    </row>
    <row r="421" spans="1:2" ht="16" customHeight="1" x14ac:dyDescent="0.2">
      <c r="A421" s="83">
        <v>382.59</v>
      </c>
      <c r="B421" s="83">
        <v>1.51</v>
      </c>
    </row>
    <row r="422" spans="1:2" ht="16" customHeight="1" x14ac:dyDescent="0.2">
      <c r="A422" s="83">
        <v>382.57</v>
      </c>
      <c r="B422" s="83">
        <v>1.44</v>
      </c>
    </row>
    <row r="423" spans="1:2" ht="16" customHeight="1" x14ac:dyDescent="0.2">
      <c r="A423" s="83">
        <v>382.56</v>
      </c>
      <c r="B423" s="83">
        <v>1.32</v>
      </c>
    </row>
    <row r="424" spans="1:2" ht="16" customHeight="1" x14ac:dyDescent="0.2">
      <c r="A424" s="83">
        <v>382.55</v>
      </c>
      <c r="B424" s="83">
        <v>1.56</v>
      </c>
    </row>
    <row r="425" spans="1:2" ht="16" customHeight="1" x14ac:dyDescent="0.2">
      <c r="A425" s="83">
        <v>382.53</v>
      </c>
      <c r="B425" s="83">
        <v>2.1800000000000002</v>
      </c>
    </row>
    <row r="426" spans="1:2" ht="16" customHeight="1" x14ac:dyDescent="0.2">
      <c r="A426" s="83">
        <v>382.52</v>
      </c>
      <c r="B426" s="83">
        <v>2.5499999999999998</v>
      </c>
    </row>
    <row r="427" spans="1:2" ht="16" customHeight="1" x14ac:dyDescent="0.2">
      <c r="A427" s="83">
        <v>382.51</v>
      </c>
      <c r="B427" s="83">
        <v>2.5099999999999998</v>
      </c>
    </row>
    <row r="428" spans="1:2" ht="16" customHeight="1" x14ac:dyDescent="0.2">
      <c r="A428" s="83">
        <v>382.49</v>
      </c>
      <c r="B428" s="83">
        <v>2.72</v>
      </c>
    </row>
    <row r="429" spans="1:2" ht="16" customHeight="1" x14ac:dyDescent="0.2">
      <c r="A429" s="83">
        <v>382.48</v>
      </c>
      <c r="B429" s="83">
        <v>2.56</v>
      </c>
    </row>
    <row r="430" spans="1:2" ht="16" customHeight="1" x14ac:dyDescent="0.2">
      <c r="A430" s="83">
        <v>382.47</v>
      </c>
      <c r="B430" s="83">
        <v>2.93</v>
      </c>
    </row>
    <row r="431" spans="1:2" ht="16" customHeight="1" x14ac:dyDescent="0.2">
      <c r="A431" s="83">
        <v>382.46</v>
      </c>
      <c r="B431" s="83">
        <v>2.5499999999999998</v>
      </c>
    </row>
    <row r="432" spans="1:2" ht="16" customHeight="1" x14ac:dyDescent="0.2">
      <c r="A432" s="83">
        <v>382.44</v>
      </c>
      <c r="B432" s="83">
        <v>2.73</v>
      </c>
    </row>
    <row r="433" spans="1:2" ht="16" customHeight="1" x14ac:dyDescent="0.2">
      <c r="A433" s="83">
        <v>382.43</v>
      </c>
      <c r="B433" s="83">
        <v>2.35</v>
      </c>
    </row>
    <row r="434" spans="1:2" ht="16" customHeight="1" x14ac:dyDescent="0.2">
      <c r="A434" s="83">
        <v>382.42</v>
      </c>
      <c r="B434" s="83">
        <v>2.09</v>
      </c>
    </row>
    <row r="435" spans="1:2" ht="16" customHeight="1" x14ac:dyDescent="0.2">
      <c r="A435" s="83">
        <v>382.4</v>
      </c>
      <c r="B435" s="83">
        <v>1.56</v>
      </c>
    </row>
    <row r="436" spans="1:2" ht="16" customHeight="1" x14ac:dyDescent="0.2">
      <c r="A436" s="83">
        <v>382.39</v>
      </c>
      <c r="B436" s="83">
        <v>1.55</v>
      </c>
    </row>
    <row r="437" spans="1:2" ht="16" customHeight="1" x14ac:dyDescent="0.2">
      <c r="A437" s="83">
        <v>382.38</v>
      </c>
      <c r="B437" s="83">
        <v>1.55</v>
      </c>
    </row>
    <row r="438" spans="1:2" ht="16" customHeight="1" x14ac:dyDescent="0.2">
      <c r="A438" s="83">
        <v>382.36</v>
      </c>
      <c r="B438" s="83">
        <v>1.66</v>
      </c>
    </row>
    <row r="439" spans="1:2" ht="16" customHeight="1" x14ac:dyDescent="0.2">
      <c r="A439" s="83">
        <v>382.35</v>
      </c>
      <c r="B439" s="83">
        <v>2.2400000000000002</v>
      </c>
    </row>
    <row r="440" spans="1:2" ht="16" customHeight="1" x14ac:dyDescent="0.2">
      <c r="A440" s="83">
        <v>382.34</v>
      </c>
      <c r="B440" s="83">
        <v>2.33</v>
      </c>
    </row>
    <row r="441" spans="1:2" ht="16" customHeight="1" x14ac:dyDescent="0.2">
      <c r="A441" s="83">
        <v>382.33</v>
      </c>
      <c r="B441" s="83">
        <v>2.35</v>
      </c>
    </row>
    <row r="442" spans="1:2" ht="16" customHeight="1" x14ac:dyDescent="0.2">
      <c r="A442" s="83">
        <v>382.31</v>
      </c>
      <c r="B442" s="83">
        <v>2.5</v>
      </c>
    </row>
    <row r="443" spans="1:2" ht="16" customHeight="1" x14ac:dyDescent="0.2">
      <c r="A443" s="83">
        <v>382.3</v>
      </c>
      <c r="B443" s="83">
        <v>2.46</v>
      </c>
    </row>
    <row r="444" spans="1:2" ht="16" customHeight="1" x14ac:dyDescent="0.2">
      <c r="A444" s="83">
        <v>382.29</v>
      </c>
      <c r="B444" s="83">
        <v>2.5299999999999998</v>
      </c>
    </row>
    <row r="445" spans="1:2" ht="16" customHeight="1" x14ac:dyDescent="0.2">
      <c r="A445" s="83">
        <v>382.27</v>
      </c>
      <c r="B445" s="83">
        <v>2.64</v>
      </c>
    </row>
    <row r="446" spans="1:2" ht="16" customHeight="1" x14ac:dyDescent="0.2">
      <c r="A446" s="83">
        <v>382.26</v>
      </c>
      <c r="B446" s="83">
        <v>2.9</v>
      </c>
    </row>
    <row r="447" spans="1:2" ht="16" customHeight="1" x14ac:dyDescent="0.2">
      <c r="A447" s="83">
        <v>382.25</v>
      </c>
      <c r="B447" s="83">
        <v>3.24</v>
      </c>
    </row>
    <row r="448" spans="1:2" ht="16" customHeight="1" x14ac:dyDescent="0.2">
      <c r="A448" s="83">
        <v>382.23</v>
      </c>
      <c r="B448" s="83">
        <v>3.28</v>
      </c>
    </row>
    <row r="449" spans="1:2" ht="16" customHeight="1" x14ac:dyDescent="0.2">
      <c r="A449" s="83">
        <v>382.22</v>
      </c>
      <c r="B449" s="83">
        <v>3.27</v>
      </c>
    </row>
    <row r="450" spans="1:2" ht="16" customHeight="1" x14ac:dyDescent="0.2">
      <c r="A450" s="83">
        <v>382.21</v>
      </c>
      <c r="B450" s="83">
        <v>3.28</v>
      </c>
    </row>
    <row r="451" spans="1:2" ht="16" customHeight="1" x14ac:dyDescent="0.2">
      <c r="A451" s="83">
        <v>382.19</v>
      </c>
      <c r="B451" s="83">
        <v>3.25</v>
      </c>
    </row>
    <row r="452" spans="1:2" ht="16" customHeight="1" x14ac:dyDescent="0.2">
      <c r="A452" s="83">
        <v>382.18</v>
      </c>
      <c r="B452" s="83">
        <v>3.29</v>
      </c>
    </row>
    <row r="453" spans="1:2" ht="16" customHeight="1" x14ac:dyDescent="0.2">
      <c r="A453" s="83">
        <v>382.17</v>
      </c>
      <c r="B453" s="83">
        <v>3.24</v>
      </c>
    </row>
    <row r="454" spans="1:2" ht="16" customHeight="1" x14ac:dyDescent="0.2">
      <c r="A454" s="83">
        <v>382.16</v>
      </c>
      <c r="B454" s="83">
        <v>3.21</v>
      </c>
    </row>
    <row r="455" spans="1:2" ht="16" customHeight="1" x14ac:dyDescent="0.2">
      <c r="A455" s="83">
        <v>382.14</v>
      </c>
      <c r="B455" s="83">
        <v>2.99</v>
      </c>
    </row>
    <row r="456" spans="1:2" ht="16" customHeight="1" x14ac:dyDescent="0.2">
      <c r="A456" s="83">
        <v>382.13</v>
      </c>
      <c r="B456" s="83">
        <v>2.2599999999999998</v>
      </c>
    </row>
    <row r="457" spans="1:2" ht="16" customHeight="1" x14ac:dyDescent="0.2">
      <c r="A457" s="83">
        <v>382.12</v>
      </c>
      <c r="B457" s="83">
        <v>2.9</v>
      </c>
    </row>
    <row r="458" spans="1:2" ht="16" customHeight="1" x14ac:dyDescent="0.2">
      <c r="A458" s="83">
        <v>382.1</v>
      </c>
      <c r="B458" s="83">
        <v>2.14</v>
      </c>
    </row>
    <row r="459" spans="1:2" ht="16" customHeight="1" x14ac:dyDescent="0.2">
      <c r="A459" s="83">
        <v>382.09</v>
      </c>
      <c r="B459" s="83">
        <v>2.2400000000000002</v>
      </c>
    </row>
    <row r="460" spans="1:2" ht="16" customHeight="1" x14ac:dyDescent="0.2">
      <c r="A460" s="83">
        <v>382.08</v>
      </c>
      <c r="B460" s="83">
        <v>1.62</v>
      </c>
    </row>
    <row r="461" spans="1:2" ht="16" customHeight="1" x14ac:dyDescent="0.2">
      <c r="A461" s="83">
        <v>382.06</v>
      </c>
      <c r="B461" s="83">
        <v>1.1599999999999999</v>
      </c>
    </row>
    <row r="462" spans="1:2" ht="16" customHeight="1" x14ac:dyDescent="0.2">
      <c r="A462" s="83">
        <v>382.05</v>
      </c>
      <c r="B462" s="83">
        <v>1.0900000000000001</v>
      </c>
    </row>
    <row r="463" spans="1:2" ht="16" customHeight="1" x14ac:dyDescent="0.2">
      <c r="A463" s="83">
        <v>382.04</v>
      </c>
      <c r="B463" s="83">
        <v>2.12</v>
      </c>
    </row>
    <row r="464" spans="1:2" ht="16" customHeight="1" x14ac:dyDescent="0.2">
      <c r="A464" s="83">
        <v>382.03</v>
      </c>
      <c r="B464" s="83">
        <v>2.09</v>
      </c>
    </row>
    <row r="465" spans="1:2" ht="16" customHeight="1" x14ac:dyDescent="0.2">
      <c r="A465" s="83">
        <v>382.01</v>
      </c>
      <c r="B465" s="83">
        <v>2.16</v>
      </c>
    </row>
    <row r="466" spans="1:2" ht="16" customHeight="1" x14ac:dyDescent="0.2">
      <c r="A466" s="83">
        <v>382</v>
      </c>
      <c r="B466" s="83">
        <v>2.11</v>
      </c>
    </row>
    <row r="467" spans="1:2" ht="16" customHeight="1" x14ac:dyDescent="0.2">
      <c r="A467" s="83">
        <v>381.99</v>
      </c>
      <c r="B467" s="83">
        <v>2.29</v>
      </c>
    </row>
    <row r="468" spans="1:2" ht="16" customHeight="1" x14ac:dyDescent="0.2">
      <c r="A468" s="83">
        <v>381.97</v>
      </c>
      <c r="B468" s="83">
        <v>2.35</v>
      </c>
    </row>
    <row r="469" spans="1:2" ht="16" customHeight="1" x14ac:dyDescent="0.2">
      <c r="A469" s="83">
        <v>381.96</v>
      </c>
      <c r="B469" s="83">
        <v>2.4</v>
      </c>
    </row>
    <row r="470" spans="1:2" ht="16" customHeight="1" x14ac:dyDescent="0.2">
      <c r="A470" s="83">
        <v>381.95</v>
      </c>
      <c r="B470" s="83">
        <v>2.41</v>
      </c>
    </row>
    <row r="471" spans="1:2" ht="16" customHeight="1" x14ac:dyDescent="0.2">
      <c r="A471" s="83">
        <v>381.93</v>
      </c>
      <c r="B471" s="83">
        <v>2.34</v>
      </c>
    </row>
    <row r="472" spans="1:2" ht="16" customHeight="1" x14ac:dyDescent="0.2">
      <c r="A472" s="83">
        <v>381.92</v>
      </c>
      <c r="B472" s="83">
        <v>2.44</v>
      </c>
    </row>
    <row r="473" spans="1:2" ht="16" customHeight="1" x14ac:dyDescent="0.2">
      <c r="A473" s="83">
        <v>381.91</v>
      </c>
      <c r="B473" s="83">
        <v>2.4</v>
      </c>
    </row>
    <row r="474" spans="1:2" ht="16" customHeight="1" x14ac:dyDescent="0.2">
      <c r="A474" s="83">
        <v>381.89</v>
      </c>
      <c r="B474" s="83">
        <v>2.44</v>
      </c>
    </row>
    <row r="475" spans="1:2" ht="16" customHeight="1" x14ac:dyDescent="0.2">
      <c r="A475" s="83">
        <v>381.88</v>
      </c>
      <c r="B475" s="83">
        <v>2.35</v>
      </c>
    </row>
    <row r="476" spans="1:2" ht="16" customHeight="1" x14ac:dyDescent="0.2">
      <c r="A476" s="83">
        <v>381.87</v>
      </c>
      <c r="B476" s="83">
        <v>2.3199999999999998</v>
      </c>
    </row>
    <row r="477" spans="1:2" ht="16" customHeight="1" x14ac:dyDescent="0.2">
      <c r="A477" s="83">
        <v>381.86</v>
      </c>
      <c r="B477" s="83">
        <v>2.35</v>
      </c>
    </row>
    <row r="478" spans="1:2" ht="16" customHeight="1" x14ac:dyDescent="0.2">
      <c r="A478" s="83">
        <v>381.84</v>
      </c>
      <c r="B478" s="83">
        <v>2.2200000000000002</v>
      </c>
    </row>
    <row r="479" spans="1:2" ht="16" customHeight="1" x14ac:dyDescent="0.2">
      <c r="A479" s="83">
        <v>381.83</v>
      </c>
      <c r="B479" s="83">
        <v>2.23</v>
      </c>
    </row>
    <row r="480" spans="1:2" ht="16" customHeight="1" x14ac:dyDescent="0.2">
      <c r="A480" s="83">
        <v>381.82</v>
      </c>
      <c r="B480" s="83">
        <v>2</v>
      </c>
    </row>
    <row r="481" spans="1:2" ht="16" customHeight="1" x14ac:dyDescent="0.2">
      <c r="A481" s="83">
        <v>381.8</v>
      </c>
      <c r="B481" s="83">
        <v>1.84</v>
      </c>
    </row>
    <row r="482" spans="1:2" ht="16" customHeight="1" x14ac:dyDescent="0.2">
      <c r="A482" s="83">
        <v>381.79</v>
      </c>
      <c r="B482" s="83">
        <v>1.83</v>
      </c>
    </row>
    <row r="483" spans="1:2" ht="16" customHeight="1" x14ac:dyDescent="0.2">
      <c r="A483" s="83">
        <v>381.78</v>
      </c>
      <c r="B483" s="83">
        <v>1.44</v>
      </c>
    </row>
    <row r="484" spans="1:2" ht="16" customHeight="1" x14ac:dyDescent="0.2">
      <c r="A484" s="83">
        <v>381.76</v>
      </c>
      <c r="B484" s="83">
        <v>1.71</v>
      </c>
    </row>
    <row r="485" spans="1:2" ht="16" customHeight="1" x14ac:dyDescent="0.2">
      <c r="A485" s="83">
        <v>381.75</v>
      </c>
      <c r="B485" s="83">
        <v>1.74</v>
      </c>
    </row>
    <row r="486" spans="1:2" ht="16" customHeight="1" x14ac:dyDescent="0.2">
      <c r="A486" s="83">
        <v>381.74</v>
      </c>
      <c r="B486" s="83">
        <v>1.74</v>
      </c>
    </row>
    <row r="487" spans="1:2" ht="16" customHeight="1" x14ac:dyDescent="0.2">
      <c r="A487" s="83">
        <v>381.73</v>
      </c>
      <c r="B487" s="83">
        <v>1.77</v>
      </c>
    </row>
    <row r="488" spans="1:2" ht="16" customHeight="1" x14ac:dyDescent="0.2">
      <c r="A488" s="83">
        <v>381.71</v>
      </c>
      <c r="B488" s="83">
        <v>1.9</v>
      </c>
    </row>
    <row r="489" spans="1:2" ht="16" customHeight="1" x14ac:dyDescent="0.2">
      <c r="A489" s="83">
        <v>381.7</v>
      </c>
      <c r="B489" s="83">
        <v>1.1399999999999999</v>
      </c>
    </row>
    <row r="490" spans="1:2" ht="16" customHeight="1" x14ac:dyDescent="0.2">
      <c r="A490" s="83">
        <v>381.69</v>
      </c>
      <c r="B490" s="83">
        <v>1.17</v>
      </c>
    </row>
    <row r="491" spans="1:2" ht="16" customHeight="1" x14ac:dyDescent="0.2">
      <c r="A491" s="83">
        <v>381.67</v>
      </c>
      <c r="B491" s="83">
        <v>1.53</v>
      </c>
    </row>
    <row r="492" spans="1:2" ht="16" customHeight="1" x14ac:dyDescent="0.2">
      <c r="A492" s="83">
        <v>381.66</v>
      </c>
      <c r="B492" s="83">
        <v>1.27</v>
      </c>
    </row>
    <row r="493" spans="1:2" ht="16" customHeight="1" x14ac:dyDescent="0.2">
      <c r="A493" s="83">
        <v>381.65</v>
      </c>
      <c r="B493" s="83">
        <v>1.27</v>
      </c>
    </row>
    <row r="494" spans="1:2" ht="16" customHeight="1" x14ac:dyDescent="0.2">
      <c r="A494" s="83">
        <v>381.63</v>
      </c>
      <c r="B494" s="83">
        <v>1.22</v>
      </c>
    </row>
    <row r="495" spans="1:2" ht="16" customHeight="1" x14ac:dyDescent="0.2">
      <c r="A495" s="83">
        <v>381.62</v>
      </c>
      <c r="B495" s="83">
        <v>1.1499999999999999</v>
      </c>
    </row>
    <row r="496" spans="1:2" ht="16" customHeight="1" x14ac:dyDescent="0.2">
      <c r="A496" s="83">
        <v>381.61</v>
      </c>
      <c r="B496" s="83">
        <v>0.51</v>
      </c>
    </row>
    <row r="497" spans="1:2" ht="16" customHeight="1" x14ac:dyDescent="0.2">
      <c r="A497" s="83">
        <v>381.6</v>
      </c>
      <c r="B497" s="83">
        <v>0.56999999999999995</v>
      </c>
    </row>
    <row r="498" spans="1:2" ht="16" customHeight="1" x14ac:dyDescent="0.2">
      <c r="A498" s="83">
        <v>381.58</v>
      </c>
      <c r="B498" s="83">
        <v>0.5</v>
      </c>
    </row>
    <row r="499" spans="1:2" ht="16" customHeight="1" x14ac:dyDescent="0.2">
      <c r="A499" s="83">
        <v>381.57</v>
      </c>
      <c r="B499" s="83">
        <v>0.61</v>
      </c>
    </row>
    <row r="500" spans="1:2" ht="16" customHeight="1" x14ac:dyDescent="0.2">
      <c r="A500" s="83">
        <v>381.56</v>
      </c>
      <c r="B500" s="83">
        <v>0.41</v>
      </c>
    </row>
    <row r="501" spans="1:2" ht="16" customHeight="1" x14ac:dyDescent="0.2">
      <c r="A501" s="83">
        <v>381.54</v>
      </c>
      <c r="B501" s="83">
        <v>0.99</v>
      </c>
    </row>
    <row r="502" spans="1:2" ht="16" customHeight="1" x14ac:dyDescent="0.2">
      <c r="A502" s="83">
        <v>381.53</v>
      </c>
      <c r="B502" s="83">
        <v>0.99</v>
      </c>
    </row>
    <row r="503" spans="1:2" ht="16" customHeight="1" x14ac:dyDescent="0.2">
      <c r="A503" s="83">
        <v>381.52</v>
      </c>
      <c r="B503" s="83">
        <v>1.06</v>
      </c>
    </row>
    <row r="504" spans="1:2" ht="16" customHeight="1" x14ac:dyDescent="0.2">
      <c r="A504" s="83">
        <v>381.5</v>
      </c>
      <c r="B504" s="83">
        <v>0.84</v>
      </c>
    </row>
    <row r="505" spans="1:2" ht="16" customHeight="1" x14ac:dyDescent="0.2">
      <c r="A505" s="83">
        <v>381.49</v>
      </c>
      <c r="B505" s="83">
        <v>1.05</v>
      </c>
    </row>
    <row r="506" spans="1:2" ht="16" customHeight="1" x14ac:dyDescent="0.2">
      <c r="A506" s="83">
        <v>381.48</v>
      </c>
      <c r="B506" s="83">
        <v>0.14000000000000001</v>
      </c>
    </row>
    <row r="507" spans="1:2" ht="16" customHeight="1" x14ac:dyDescent="0.2">
      <c r="A507" s="83">
        <v>381.46</v>
      </c>
      <c r="B507" s="83">
        <v>-0.03</v>
      </c>
    </row>
    <row r="508" spans="1:2" ht="16" customHeight="1" x14ac:dyDescent="0.2">
      <c r="A508" s="83">
        <v>381.45</v>
      </c>
      <c r="B508" s="83">
        <v>0.25</v>
      </c>
    </row>
    <row r="509" spans="1:2" ht="16" customHeight="1" x14ac:dyDescent="0.2">
      <c r="A509" s="83">
        <v>381.44</v>
      </c>
      <c r="B509" s="83">
        <v>0.34</v>
      </c>
    </row>
    <row r="510" spans="1:2" ht="16" customHeight="1" x14ac:dyDescent="0.2">
      <c r="A510" s="83">
        <v>381.43</v>
      </c>
      <c r="B510" s="83">
        <v>0.54</v>
      </c>
    </row>
    <row r="511" spans="1:2" ht="16" customHeight="1" x14ac:dyDescent="0.2">
      <c r="A511" s="83">
        <v>381.41</v>
      </c>
      <c r="B511" s="83">
        <v>0.21</v>
      </c>
    </row>
    <row r="512" spans="1:2" ht="16" customHeight="1" x14ac:dyDescent="0.2">
      <c r="A512" s="83">
        <v>381.4</v>
      </c>
      <c r="B512" s="83">
        <v>0.91</v>
      </c>
    </row>
    <row r="513" spans="1:2" ht="16" customHeight="1" x14ac:dyDescent="0.2">
      <c r="A513" s="83">
        <v>381.39</v>
      </c>
      <c r="B513" s="83">
        <v>0.88</v>
      </c>
    </row>
    <row r="514" spans="1:2" ht="16" customHeight="1" x14ac:dyDescent="0.2">
      <c r="A514" s="83">
        <v>381.37</v>
      </c>
      <c r="B514" s="83">
        <v>0.84</v>
      </c>
    </row>
    <row r="515" spans="1:2" ht="16" customHeight="1" x14ac:dyDescent="0.2">
      <c r="A515" s="83">
        <v>381.36</v>
      </c>
      <c r="B515" s="83">
        <v>1.1399999999999999</v>
      </c>
    </row>
    <row r="516" spans="1:2" ht="16" customHeight="1" x14ac:dyDescent="0.2">
      <c r="A516" s="83">
        <v>381.35</v>
      </c>
      <c r="B516" s="83">
        <v>1.24</v>
      </c>
    </row>
    <row r="517" spans="1:2" ht="16" customHeight="1" x14ac:dyDescent="0.2">
      <c r="A517" s="83">
        <v>381.33</v>
      </c>
      <c r="B517" s="83">
        <v>0.91</v>
      </c>
    </row>
    <row r="518" spans="1:2" ht="16" customHeight="1" x14ac:dyDescent="0.2">
      <c r="A518" s="83">
        <v>381.32</v>
      </c>
      <c r="B518" s="83">
        <v>0.44</v>
      </c>
    </row>
    <row r="519" spans="1:2" ht="16" customHeight="1" x14ac:dyDescent="0.2">
      <c r="A519" s="83">
        <v>381.31</v>
      </c>
      <c r="B519" s="83">
        <v>1.31</v>
      </c>
    </row>
    <row r="520" spans="1:2" ht="16" customHeight="1" x14ac:dyDescent="0.2">
      <c r="A520" s="83">
        <v>381.3</v>
      </c>
      <c r="B520" s="83">
        <v>1.1599999999999999</v>
      </c>
    </row>
    <row r="521" spans="1:2" ht="16" customHeight="1" x14ac:dyDescent="0.2">
      <c r="A521" s="83">
        <v>381.28</v>
      </c>
      <c r="B521" s="83">
        <v>1.03</v>
      </c>
    </row>
    <row r="522" spans="1:2" ht="16" customHeight="1" x14ac:dyDescent="0.2">
      <c r="A522" s="83">
        <v>381.27</v>
      </c>
      <c r="B522" s="83">
        <v>1.19</v>
      </c>
    </row>
    <row r="523" spans="1:2" ht="16" customHeight="1" x14ac:dyDescent="0.2">
      <c r="A523" s="83">
        <v>381.26</v>
      </c>
      <c r="B523" s="83">
        <v>0.27</v>
      </c>
    </row>
    <row r="524" spans="1:2" ht="16" customHeight="1" x14ac:dyDescent="0.2">
      <c r="A524" s="83">
        <v>381.24</v>
      </c>
      <c r="B524" s="83">
        <v>-0.05</v>
      </c>
    </row>
    <row r="525" spans="1:2" ht="16" customHeight="1" x14ac:dyDescent="0.2">
      <c r="A525" s="83">
        <v>381.23</v>
      </c>
      <c r="B525" s="83">
        <v>0.05</v>
      </c>
    </row>
    <row r="526" spans="1:2" ht="16" customHeight="1" x14ac:dyDescent="0.2">
      <c r="A526" s="83">
        <v>381.22</v>
      </c>
      <c r="B526" s="83">
        <v>0.42</v>
      </c>
    </row>
    <row r="527" spans="1:2" ht="16" customHeight="1" x14ac:dyDescent="0.2">
      <c r="A527" s="83">
        <v>381.2</v>
      </c>
      <c r="B527" s="83">
        <v>0.39</v>
      </c>
    </row>
    <row r="528" spans="1:2" ht="16" customHeight="1" x14ac:dyDescent="0.2">
      <c r="A528" s="83">
        <v>381.19</v>
      </c>
      <c r="B528" s="83">
        <v>0.39</v>
      </c>
    </row>
    <row r="529" spans="1:2" ht="16" customHeight="1" x14ac:dyDescent="0.2">
      <c r="A529" s="83">
        <v>381.18</v>
      </c>
      <c r="B529" s="83">
        <v>0.14000000000000001</v>
      </c>
    </row>
    <row r="530" spans="1:2" ht="16" customHeight="1" x14ac:dyDescent="0.2">
      <c r="A530" s="83">
        <v>381.16</v>
      </c>
      <c r="B530" s="83">
        <v>0.24</v>
      </c>
    </row>
    <row r="531" spans="1:2" ht="16" customHeight="1" x14ac:dyDescent="0.2">
      <c r="A531" s="83">
        <v>381.15</v>
      </c>
      <c r="B531" s="83">
        <v>0.4</v>
      </c>
    </row>
    <row r="532" spans="1:2" ht="16" customHeight="1" x14ac:dyDescent="0.2">
      <c r="A532" s="83">
        <v>381.14</v>
      </c>
      <c r="B532" s="83">
        <v>0.68</v>
      </c>
    </row>
    <row r="533" spans="1:2" ht="16" customHeight="1" x14ac:dyDescent="0.2">
      <c r="A533" s="83">
        <v>381.13</v>
      </c>
      <c r="B533" s="83">
        <v>0.67</v>
      </c>
    </row>
    <row r="534" spans="1:2" ht="16" customHeight="1" x14ac:dyDescent="0.2">
      <c r="A534" s="83">
        <v>381.11</v>
      </c>
      <c r="B534" s="83">
        <v>0.28999999999999998</v>
      </c>
    </row>
    <row r="535" spans="1:2" ht="16" customHeight="1" x14ac:dyDescent="0.2">
      <c r="A535" s="83">
        <v>381.1</v>
      </c>
      <c r="B535" s="83">
        <v>0.45</v>
      </c>
    </row>
    <row r="536" spans="1:2" ht="16" customHeight="1" x14ac:dyDescent="0.2">
      <c r="A536" s="83">
        <v>381.09</v>
      </c>
      <c r="B536" s="83">
        <v>0.59</v>
      </c>
    </row>
    <row r="537" spans="1:2" ht="16" customHeight="1" x14ac:dyDescent="0.2">
      <c r="A537" s="83">
        <v>381.07</v>
      </c>
      <c r="B537" s="83">
        <v>0.84</v>
      </c>
    </row>
    <row r="538" spans="1:2" ht="16" customHeight="1" x14ac:dyDescent="0.2">
      <c r="A538" s="83">
        <v>381.06</v>
      </c>
      <c r="B538" s="83">
        <v>0.88</v>
      </c>
    </row>
    <row r="539" spans="1:2" ht="16" customHeight="1" x14ac:dyDescent="0.2">
      <c r="A539" s="83">
        <v>381.05</v>
      </c>
      <c r="B539" s="83">
        <v>1.01</v>
      </c>
    </row>
    <row r="540" spans="1:2" ht="16" customHeight="1" x14ac:dyDescent="0.2">
      <c r="A540" s="83">
        <v>381.03</v>
      </c>
      <c r="B540" s="83">
        <v>1.02</v>
      </c>
    </row>
    <row r="541" spans="1:2" ht="16" customHeight="1" x14ac:dyDescent="0.2">
      <c r="A541" s="83">
        <v>381.02</v>
      </c>
      <c r="B541" s="83">
        <v>1.21</v>
      </c>
    </row>
    <row r="542" spans="1:2" ht="16" customHeight="1" x14ac:dyDescent="0.2">
      <c r="A542" s="83">
        <v>381.01</v>
      </c>
      <c r="B542" s="83">
        <v>0.89</v>
      </c>
    </row>
    <row r="543" spans="1:2" ht="16" customHeight="1" x14ac:dyDescent="0.2">
      <c r="A543" s="83">
        <v>381</v>
      </c>
      <c r="B543" s="83">
        <v>0.93</v>
      </c>
    </row>
    <row r="544" spans="1:2" ht="16" customHeight="1" x14ac:dyDescent="0.2">
      <c r="A544" s="83">
        <v>380.98</v>
      </c>
      <c r="B544" s="83">
        <v>1</v>
      </c>
    </row>
    <row r="545" spans="1:2" ht="16" customHeight="1" x14ac:dyDescent="0.2">
      <c r="A545" s="83">
        <v>380.97</v>
      </c>
      <c r="B545" s="83">
        <v>0.87</v>
      </c>
    </row>
    <row r="546" spans="1:2" ht="16" customHeight="1" x14ac:dyDescent="0.2">
      <c r="A546" s="83">
        <v>380.96</v>
      </c>
      <c r="B546" s="83">
        <v>0.71</v>
      </c>
    </row>
    <row r="547" spans="1:2" ht="16" customHeight="1" x14ac:dyDescent="0.2">
      <c r="A547" s="83">
        <v>380.94</v>
      </c>
      <c r="B547" s="83">
        <v>0.49</v>
      </c>
    </row>
    <row r="548" spans="1:2" ht="16" customHeight="1" x14ac:dyDescent="0.2">
      <c r="A548" s="83">
        <v>380.93</v>
      </c>
      <c r="B548" s="83">
        <v>0.87</v>
      </c>
    </row>
    <row r="549" spans="1:2" ht="16" customHeight="1" x14ac:dyDescent="0.2">
      <c r="A549" s="83">
        <v>380.92</v>
      </c>
      <c r="B549" s="83">
        <v>0.91</v>
      </c>
    </row>
    <row r="550" spans="1:2" ht="16" customHeight="1" x14ac:dyDescent="0.2">
      <c r="A550" s="83">
        <v>380.9</v>
      </c>
      <c r="B550" s="83">
        <v>0.86</v>
      </c>
    </row>
    <row r="551" spans="1:2" ht="16" customHeight="1" x14ac:dyDescent="0.2">
      <c r="A551" s="83">
        <v>380.89</v>
      </c>
      <c r="B551" s="83">
        <v>0.85</v>
      </c>
    </row>
    <row r="552" spans="1:2" ht="16" customHeight="1" x14ac:dyDescent="0.2">
      <c r="A552" s="83">
        <v>380.88</v>
      </c>
      <c r="B552" s="83">
        <v>0.84</v>
      </c>
    </row>
    <row r="553" spans="1:2" ht="16" customHeight="1" x14ac:dyDescent="0.2">
      <c r="A553" s="83">
        <v>380.87</v>
      </c>
      <c r="B553" s="83">
        <v>0.77</v>
      </c>
    </row>
    <row r="554" spans="1:2" ht="16" customHeight="1" x14ac:dyDescent="0.2">
      <c r="A554" s="83">
        <v>380.85</v>
      </c>
      <c r="B554" s="83">
        <v>0.56999999999999995</v>
      </c>
    </row>
    <row r="555" spans="1:2" ht="16" customHeight="1" x14ac:dyDescent="0.2">
      <c r="A555" s="83">
        <v>380.84</v>
      </c>
      <c r="B555" s="83">
        <v>0.6</v>
      </c>
    </row>
    <row r="556" spans="1:2" ht="16" customHeight="1" x14ac:dyDescent="0.2">
      <c r="A556" s="83">
        <v>380.83</v>
      </c>
      <c r="B556" s="83">
        <v>-0.11</v>
      </c>
    </row>
    <row r="557" spans="1:2" ht="16" customHeight="1" x14ac:dyDescent="0.2">
      <c r="A557" s="83">
        <v>380.81</v>
      </c>
      <c r="B557" s="83">
        <v>0.15</v>
      </c>
    </row>
    <row r="558" spans="1:2" ht="16" customHeight="1" x14ac:dyDescent="0.2">
      <c r="A558" s="83">
        <v>380.8</v>
      </c>
      <c r="B558" s="83">
        <v>0.37</v>
      </c>
    </row>
    <row r="559" spans="1:2" ht="16" customHeight="1" x14ac:dyDescent="0.2">
      <c r="A559" s="83">
        <v>380.79</v>
      </c>
      <c r="B559" s="83">
        <v>0.52</v>
      </c>
    </row>
    <row r="560" spans="1:2" ht="16" customHeight="1" x14ac:dyDescent="0.2">
      <c r="A560" s="83">
        <v>380.77</v>
      </c>
      <c r="B560" s="83">
        <v>0.6</v>
      </c>
    </row>
    <row r="561" spans="1:2" ht="16" customHeight="1" x14ac:dyDescent="0.2">
      <c r="A561" s="83">
        <v>380.76</v>
      </c>
      <c r="B561" s="83">
        <v>0.57999999999999996</v>
      </c>
    </row>
    <row r="562" spans="1:2" ht="16" customHeight="1" x14ac:dyDescent="0.2">
      <c r="A562" s="83">
        <v>380.75</v>
      </c>
      <c r="B562" s="83">
        <v>0.52</v>
      </c>
    </row>
    <row r="563" spans="1:2" ht="16" customHeight="1" x14ac:dyDescent="0.2">
      <c r="A563" s="83">
        <v>380.73</v>
      </c>
      <c r="B563" s="83">
        <v>0.69</v>
      </c>
    </row>
    <row r="564" spans="1:2" ht="16" customHeight="1" x14ac:dyDescent="0.2">
      <c r="A564" s="83">
        <v>380.72</v>
      </c>
      <c r="B564" s="83">
        <v>0.73</v>
      </c>
    </row>
    <row r="565" spans="1:2" ht="16" customHeight="1" x14ac:dyDescent="0.2">
      <c r="A565" s="83">
        <v>380.71</v>
      </c>
      <c r="B565" s="83">
        <v>0.69</v>
      </c>
    </row>
    <row r="566" spans="1:2" ht="16" customHeight="1" x14ac:dyDescent="0.2">
      <c r="A566" s="83">
        <v>380.7</v>
      </c>
      <c r="B566" s="83">
        <v>0.6</v>
      </c>
    </row>
    <row r="567" spans="1:2" ht="16" customHeight="1" x14ac:dyDescent="0.2">
      <c r="A567" s="83">
        <v>380.68</v>
      </c>
      <c r="B567" s="83">
        <v>0.72</v>
      </c>
    </row>
    <row r="568" spans="1:2" ht="16" customHeight="1" x14ac:dyDescent="0.2">
      <c r="A568" s="83">
        <v>380.67</v>
      </c>
      <c r="B568" s="83">
        <v>0.49</v>
      </c>
    </row>
    <row r="569" spans="1:2" ht="16" customHeight="1" x14ac:dyDescent="0.2">
      <c r="A569" s="83">
        <v>380.66</v>
      </c>
      <c r="B569" s="83">
        <v>0.42</v>
      </c>
    </row>
    <row r="570" spans="1:2" ht="16" customHeight="1" x14ac:dyDescent="0.2">
      <c r="A570" s="83">
        <v>380.64</v>
      </c>
      <c r="B570" s="83">
        <v>0.51</v>
      </c>
    </row>
    <row r="571" spans="1:2" ht="16" customHeight="1" x14ac:dyDescent="0.2">
      <c r="A571" s="83">
        <v>380.63</v>
      </c>
      <c r="B571" s="83">
        <v>0.38</v>
      </c>
    </row>
    <row r="572" spans="1:2" ht="16" customHeight="1" x14ac:dyDescent="0.2">
      <c r="A572" s="83">
        <v>380.62</v>
      </c>
      <c r="B572" s="83">
        <v>0.32</v>
      </c>
    </row>
    <row r="573" spans="1:2" ht="16" customHeight="1" x14ac:dyDescent="0.2">
      <c r="A573" s="83">
        <v>380.6</v>
      </c>
      <c r="B573" s="83">
        <v>0.76</v>
      </c>
    </row>
    <row r="574" spans="1:2" ht="16" customHeight="1" x14ac:dyDescent="0.2">
      <c r="A574" s="83">
        <v>380.59</v>
      </c>
      <c r="B574" s="83">
        <v>0.53</v>
      </c>
    </row>
    <row r="575" spans="1:2" ht="16" customHeight="1" x14ac:dyDescent="0.2">
      <c r="A575" s="83">
        <v>380.58</v>
      </c>
      <c r="B575" s="83">
        <v>0.68</v>
      </c>
    </row>
    <row r="576" spans="1:2" ht="16" customHeight="1" x14ac:dyDescent="0.2">
      <c r="A576" s="83">
        <v>380.57</v>
      </c>
      <c r="B576" s="83">
        <v>0.72</v>
      </c>
    </row>
    <row r="577" spans="1:2" ht="16" customHeight="1" x14ac:dyDescent="0.2">
      <c r="A577" s="83">
        <v>380.55</v>
      </c>
      <c r="B577" s="83">
        <v>0.59</v>
      </c>
    </row>
    <row r="578" spans="1:2" ht="16" customHeight="1" x14ac:dyDescent="0.2">
      <c r="A578" s="83">
        <v>380.54</v>
      </c>
      <c r="B578" s="83">
        <v>0.72</v>
      </c>
    </row>
    <row r="579" spans="1:2" ht="16" customHeight="1" x14ac:dyDescent="0.2">
      <c r="A579" s="83">
        <v>380.53</v>
      </c>
      <c r="B579" s="83">
        <v>0.92</v>
      </c>
    </row>
    <row r="580" spans="1:2" ht="16" customHeight="1" x14ac:dyDescent="0.2">
      <c r="A580" s="83">
        <v>380.51</v>
      </c>
      <c r="B580" s="83">
        <v>0.93</v>
      </c>
    </row>
    <row r="581" spans="1:2" ht="16" customHeight="1" x14ac:dyDescent="0.2">
      <c r="A581" s="83">
        <v>380.5</v>
      </c>
      <c r="B581" s="83">
        <v>0.97</v>
      </c>
    </row>
    <row r="582" spans="1:2" ht="16" customHeight="1" x14ac:dyDescent="0.2">
      <c r="A582" s="83">
        <v>380.49</v>
      </c>
      <c r="B582" s="83">
        <v>0.93</v>
      </c>
    </row>
    <row r="583" spans="1:2" ht="16" customHeight="1" x14ac:dyDescent="0.2">
      <c r="A583" s="83">
        <v>380.42</v>
      </c>
      <c r="B583" s="83">
        <v>0.87</v>
      </c>
    </row>
    <row r="584" spans="1:2" ht="16" customHeight="1" x14ac:dyDescent="0.2">
      <c r="A584" s="83">
        <v>380.41</v>
      </c>
      <c r="B584" s="83">
        <v>0.42</v>
      </c>
    </row>
    <row r="585" spans="1:2" ht="16" customHeight="1" x14ac:dyDescent="0.2">
      <c r="A585" s="83">
        <v>380.4</v>
      </c>
      <c r="B585" s="83">
        <v>0.61</v>
      </c>
    </row>
    <row r="586" spans="1:2" ht="16" customHeight="1" x14ac:dyDescent="0.2">
      <c r="A586" s="83">
        <v>380.38</v>
      </c>
      <c r="B586" s="83">
        <v>0.48</v>
      </c>
    </row>
    <row r="587" spans="1:2" ht="16" customHeight="1" x14ac:dyDescent="0.2">
      <c r="A587" s="83">
        <v>380.37</v>
      </c>
      <c r="B587" s="83">
        <v>1.35</v>
      </c>
    </row>
    <row r="588" spans="1:2" ht="16" customHeight="1" x14ac:dyDescent="0.2">
      <c r="A588" s="83">
        <v>380.36</v>
      </c>
      <c r="B588" s="83">
        <v>1.24</v>
      </c>
    </row>
    <row r="589" spans="1:2" ht="16" customHeight="1" x14ac:dyDescent="0.2">
      <c r="A589" s="83">
        <v>380.34</v>
      </c>
      <c r="B589" s="83">
        <v>0.57999999999999996</v>
      </c>
    </row>
    <row r="590" spans="1:2" ht="16" customHeight="1" x14ac:dyDescent="0.2">
      <c r="A590" s="83">
        <v>380.33</v>
      </c>
      <c r="B590" s="83">
        <v>-0.02</v>
      </c>
    </row>
    <row r="591" spans="1:2" ht="16" customHeight="1" x14ac:dyDescent="0.2">
      <c r="A591" s="83">
        <v>380.32</v>
      </c>
      <c r="B591" s="83">
        <v>0.83</v>
      </c>
    </row>
    <row r="592" spans="1:2" ht="16" customHeight="1" x14ac:dyDescent="0.2">
      <c r="A592" s="83">
        <v>380.3</v>
      </c>
      <c r="B592" s="83">
        <v>0.28999999999999998</v>
      </c>
    </row>
    <row r="593" spans="1:2" ht="16" customHeight="1" x14ac:dyDescent="0.2">
      <c r="A593" s="83">
        <v>380.29</v>
      </c>
      <c r="B593" s="83">
        <v>0.4</v>
      </c>
    </row>
    <row r="594" spans="1:2" ht="16" customHeight="1" x14ac:dyDescent="0.2">
      <c r="A594" s="83">
        <v>380.28</v>
      </c>
      <c r="B594" s="83">
        <v>0.56999999999999995</v>
      </c>
    </row>
    <row r="595" spans="1:2" ht="16" customHeight="1" x14ac:dyDescent="0.2">
      <c r="A595" s="83">
        <v>380.27</v>
      </c>
      <c r="B595" s="83">
        <v>0.79</v>
      </c>
    </row>
    <row r="596" spans="1:2" ht="16" customHeight="1" x14ac:dyDescent="0.2">
      <c r="A596" s="83">
        <v>380.25</v>
      </c>
      <c r="B596" s="83">
        <v>0.59</v>
      </c>
    </row>
    <row r="597" spans="1:2" ht="16" customHeight="1" x14ac:dyDescent="0.2">
      <c r="A597" s="83">
        <v>380.24</v>
      </c>
      <c r="B597" s="83">
        <v>0.59</v>
      </c>
    </row>
    <row r="598" spans="1:2" ht="16" customHeight="1" x14ac:dyDescent="0.2">
      <c r="A598" s="83">
        <v>380.23</v>
      </c>
      <c r="B598" s="83">
        <v>0.34</v>
      </c>
    </row>
    <row r="599" spans="1:2" ht="16" customHeight="1" x14ac:dyDescent="0.2">
      <c r="A599" s="83">
        <v>380.21</v>
      </c>
      <c r="B599" s="83">
        <v>0.56000000000000005</v>
      </c>
    </row>
    <row r="600" spans="1:2" ht="16" customHeight="1" x14ac:dyDescent="0.2">
      <c r="A600" s="83">
        <v>380.2</v>
      </c>
      <c r="B600" s="83">
        <v>0.76</v>
      </c>
    </row>
    <row r="601" spans="1:2" ht="16" customHeight="1" x14ac:dyDescent="0.2">
      <c r="A601" s="83">
        <v>380.19</v>
      </c>
      <c r="B601" s="83">
        <v>0.75</v>
      </c>
    </row>
    <row r="602" spans="1:2" ht="16" customHeight="1" x14ac:dyDescent="0.2">
      <c r="A602" s="83">
        <v>380.17</v>
      </c>
      <c r="B602" s="83">
        <v>-0.1</v>
      </c>
    </row>
    <row r="603" spans="1:2" ht="16" customHeight="1" x14ac:dyDescent="0.2">
      <c r="A603" s="83">
        <v>380.16</v>
      </c>
      <c r="B603" s="83">
        <v>0.31</v>
      </c>
    </row>
    <row r="604" spans="1:2" ht="16" customHeight="1" x14ac:dyDescent="0.2">
      <c r="A604" s="83">
        <v>380.15</v>
      </c>
      <c r="B604" s="83">
        <v>0.51</v>
      </c>
    </row>
    <row r="605" spans="1:2" ht="16" customHeight="1" x14ac:dyDescent="0.2">
      <c r="A605" s="83">
        <v>380.14</v>
      </c>
      <c r="B605" s="83">
        <v>0.51</v>
      </c>
    </row>
    <row r="606" spans="1:2" ht="16" customHeight="1" x14ac:dyDescent="0.2">
      <c r="A606" s="83">
        <v>380.12</v>
      </c>
      <c r="B606" s="83">
        <v>0.69</v>
      </c>
    </row>
    <row r="607" spans="1:2" ht="16" customHeight="1" x14ac:dyDescent="0.2">
      <c r="A607" s="83">
        <v>380.11</v>
      </c>
      <c r="B607" s="83">
        <v>0.57999999999999996</v>
      </c>
    </row>
    <row r="608" spans="1:2" ht="16" customHeight="1" x14ac:dyDescent="0.2">
      <c r="A608" s="83">
        <v>380.09</v>
      </c>
      <c r="B608" s="83">
        <v>0.78</v>
      </c>
    </row>
    <row r="609" spans="1:2" ht="16" customHeight="1" x14ac:dyDescent="0.2">
      <c r="A609" s="83">
        <v>380.08</v>
      </c>
      <c r="B609" s="83">
        <v>0.74</v>
      </c>
    </row>
    <row r="610" spans="1:2" ht="16" customHeight="1" x14ac:dyDescent="0.2">
      <c r="A610" s="83">
        <v>380.06</v>
      </c>
      <c r="B610" s="83">
        <v>0.63</v>
      </c>
    </row>
    <row r="611" spans="1:2" ht="16" customHeight="1" x14ac:dyDescent="0.2">
      <c r="A611" s="83">
        <v>380.04</v>
      </c>
      <c r="B611" s="83">
        <v>0.51</v>
      </c>
    </row>
    <row r="612" spans="1:2" ht="16" customHeight="1" x14ac:dyDescent="0.2">
      <c r="A612" s="83">
        <v>380.03</v>
      </c>
      <c r="B612" s="83">
        <v>0.56999999999999995</v>
      </c>
    </row>
    <row r="613" spans="1:2" ht="16" customHeight="1" x14ac:dyDescent="0.2">
      <c r="A613" s="83">
        <v>380.01</v>
      </c>
      <c r="B613" s="83">
        <v>0.51</v>
      </c>
    </row>
    <row r="614" spans="1:2" ht="16" customHeight="1" x14ac:dyDescent="0.2">
      <c r="A614" s="83">
        <v>380</v>
      </c>
      <c r="B614" s="83">
        <v>0.37</v>
      </c>
    </row>
    <row r="615" spans="1:2" ht="16" customHeight="1" x14ac:dyDescent="0.2">
      <c r="A615" s="83">
        <v>379.98</v>
      </c>
      <c r="B615" s="83">
        <v>0.48</v>
      </c>
    </row>
    <row r="616" spans="1:2" ht="16" customHeight="1" x14ac:dyDescent="0.2">
      <c r="A616" s="83">
        <v>379.97</v>
      </c>
      <c r="B616" s="83">
        <v>0.23</v>
      </c>
    </row>
    <row r="617" spans="1:2" ht="16" customHeight="1" x14ac:dyDescent="0.2">
      <c r="A617" s="83">
        <v>379.96</v>
      </c>
      <c r="B617" s="83">
        <v>0.42</v>
      </c>
    </row>
    <row r="618" spans="1:2" ht="16" customHeight="1" x14ac:dyDescent="0.2">
      <c r="A618" s="83">
        <v>379.94</v>
      </c>
      <c r="B618" s="83">
        <v>0.85</v>
      </c>
    </row>
    <row r="619" spans="1:2" ht="16" customHeight="1" x14ac:dyDescent="0.2">
      <c r="A619" s="83">
        <v>379.93</v>
      </c>
      <c r="B619" s="83">
        <v>1.2</v>
      </c>
    </row>
    <row r="620" spans="1:2" ht="16" customHeight="1" x14ac:dyDescent="0.2">
      <c r="A620" s="83">
        <v>379.92</v>
      </c>
      <c r="B620" s="83">
        <v>1.66</v>
      </c>
    </row>
    <row r="621" spans="1:2" ht="16" customHeight="1" x14ac:dyDescent="0.2">
      <c r="A621" s="83">
        <v>379.91</v>
      </c>
      <c r="B621" s="83">
        <v>1.87</v>
      </c>
    </row>
    <row r="622" spans="1:2" ht="16" customHeight="1" x14ac:dyDescent="0.2">
      <c r="A622" s="83">
        <v>379.9</v>
      </c>
      <c r="B622" s="83">
        <v>1.74</v>
      </c>
    </row>
    <row r="623" spans="1:2" ht="16" customHeight="1" x14ac:dyDescent="0.2">
      <c r="A623" s="83">
        <v>379.89</v>
      </c>
      <c r="B623" s="83">
        <v>1.72</v>
      </c>
    </row>
    <row r="624" spans="1:2" ht="16" customHeight="1" x14ac:dyDescent="0.2">
      <c r="A624" s="83">
        <v>379.88</v>
      </c>
      <c r="B624" s="83">
        <v>2.2200000000000002</v>
      </c>
    </row>
    <row r="625" spans="1:2" ht="16" customHeight="1" x14ac:dyDescent="0.2">
      <c r="A625" s="83">
        <v>379.87</v>
      </c>
      <c r="B625" s="83">
        <v>1.76</v>
      </c>
    </row>
    <row r="626" spans="1:2" ht="16" customHeight="1" x14ac:dyDescent="0.2">
      <c r="A626" s="83">
        <v>379.86</v>
      </c>
      <c r="B626" s="83">
        <v>2.2200000000000002</v>
      </c>
    </row>
    <row r="627" spans="1:2" ht="16" customHeight="1" x14ac:dyDescent="0.2">
      <c r="A627" s="83">
        <v>379.85</v>
      </c>
      <c r="B627" s="83">
        <v>2.33</v>
      </c>
    </row>
    <row r="628" spans="1:2" ht="16" customHeight="1" x14ac:dyDescent="0.2">
      <c r="A628" s="83">
        <v>379.84</v>
      </c>
      <c r="B628" s="83">
        <v>2.5299999999999998</v>
      </c>
    </row>
    <row r="629" spans="1:2" ht="16" customHeight="1" x14ac:dyDescent="0.2">
      <c r="A629" s="83">
        <v>379.82</v>
      </c>
      <c r="B629" s="83">
        <v>2.7</v>
      </c>
    </row>
    <row r="630" spans="1:2" ht="16" customHeight="1" x14ac:dyDescent="0.2">
      <c r="A630" s="83">
        <v>379.81</v>
      </c>
      <c r="B630" s="83">
        <v>2.75</v>
      </c>
    </row>
    <row r="631" spans="1:2" ht="16" customHeight="1" x14ac:dyDescent="0.2">
      <c r="A631" s="83">
        <v>379.8</v>
      </c>
      <c r="B631" s="83">
        <v>2.6</v>
      </c>
    </row>
    <row r="632" spans="1:2" ht="16" customHeight="1" x14ac:dyDescent="0.2">
      <c r="A632" s="83">
        <v>379.78</v>
      </c>
      <c r="B632" s="83">
        <v>3.28</v>
      </c>
    </row>
    <row r="633" spans="1:2" ht="16" customHeight="1" x14ac:dyDescent="0.2">
      <c r="A633" s="83">
        <v>379.77</v>
      </c>
      <c r="B633" s="83">
        <v>3.63</v>
      </c>
    </row>
    <row r="634" spans="1:2" ht="16" customHeight="1" x14ac:dyDescent="0.2">
      <c r="A634" s="83">
        <v>379.76</v>
      </c>
      <c r="B634" s="83">
        <v>3.63</v>
      </c>
    </row>
    <row r="635" spans="1:2" ht="16" customHeight="1" x14ac:dyDescent="0.2">
      <c r="A635" s="83">
        <v>379.74</v>
      </c>
      <c r="B635" s="83">
        <v>3.56</v>
      </c>
    </row>
    <row r="636" spans="1:2" ht="16" customHeight="1" x14ac:dyDescent="0.2">
      <c r="A636" s="83">
        <v>379.73</v>
      </c>
      <c r="B636" s="83">
        <v>3.09</v>
      </c>
    </row>
    <row r="637" spans="1:2" ht="16" customHeight="1" x14ac:dyDescent="0.2">
      <c r="A637" s="83">
        <v>379.72</v>
      </c>
      <c r="B637" s="83">
        <v>3.13</v>
      </c>
    </row>
    <row r="638" spans="1:2" ht="16" customHeight="1" x14ac:dyDescent="0.2">
      <c r="A638" s="83">
        <v>379.71</v>
      </c>
      <c r="B638" s="83">
        <v>3.32</v>
      </c>
    </row>
    <row r="639" spans="1:2" ht="16" customHeight="1" x14ac:dyDescent="0.2">
      <c r="A639" s="83">
        <v>379.69</v>
      </c>
      <c r="B639" s="83">
        <v>3.42</v>
      </c>
    </row>
    <row r="640" spans="1:2" ht="16" customHeight="1" x14ac:dyDescent="0.2">
      <c r="A640" s="83">
        <v>379.68</v>
      </c>
      <c r="B640" s="83">
        <v>3.6</v>
      </c>
    </row>
    <row r="641" spans="1:2" ht="16" customHeight="1" x14ac:dyDescent="0.2">
      <c r="A641" s="83">
        <v>379.67</v>
      </c>
      <c r="B641" s="83">
        <v>3.62</v>
      </c>
    </row>
    <row r="642" spans="1:2" ht="16" customHeight="1" x14ac:dyDescent="0.2">
      <c r="A642" s="83">
        <v>379.65</v>
      </c>
      <c r="B642" s="83">
        <v>3.63</v>
      </c>
    </row>
    <row r="643" spans="1:2" ht="16" customHeight="1" x14ac:dyDescent="0.2">
      <c r="A643" s="83">
        <v>379.64</v>
      </c>
      <c r="B643" s="83">
        <v>3.56</v>
      </c>
    </row>
    <row r="644" spans="1:2" ht="16" customHeight="1" x14ac:dyDescent="0.2">
      <c r="A644" s="83">
        <v>379.63</v>
      </c>
      <c r="B644" s="83">
        <v>3.67</v>
      </c>
    </row>
    <row r="645" spans="1:2" ht="16" customHeight="1" x14ac:dyDescent="0.2">
      <c r="A645" s="83">
        <v>379.62</v>
      </c>
      <c r="B645" s="83">
        <v>3.86</v>
      </c>
    </row>
    <row r="646" spans="1:2" ht="16" customHeight="1" x14ac:dyDescent="0.2">
      <c r="A646" s="83">
        <v>379.61</v>
      </c>
      <c r="B646" s="83">
        <v>3.64</v>
      </c>
    </row>
    <row r="647" spans="1:2" ht="16" customHeight="1" x14ac:dyDescent="0.2">
      <c r="A647" s="83">
        <v>379.59</v>
      </c>
      <c r="B647" s="83">
        <v>3.78</v>
      </c>
    </row>
    <row r="648" spans="1:2" ht="16" customHeight="1" x14ac:dyDescent="0.2">
      <c r="A648" s="83">
        <v>379.58</v>
      </c>
      <c r="B648" s="83">
        <v>3.89</v>
      </c>
    </row>
    <row r="649" spans="1:2" ht="16" customHeight="1" x14ac:dyDescent="0.2">
      <c r="A649" s="83">
        <v>379.57</v>
      </c>
      <c r="B649" s="83">
        <v>3.93</v>
      </c>
    </row>
    <row r="650" spans="1:2" ht="16" customHeight="1" x14ac:dyDescent="0.2">
      <c r="A650" s="83">
        <v>379.55</v>
      </c>
      <c r="B650" s="83">
        <v>4.1900000000000004</v>
      </c>
    </row>
    <row r="651" spans="1:2" ht="16" customHeight="1" x14ac:dyDescent="0.2">
      <c r="A651" s="83">
        <v>379.54</v>
      </c>
      <c r="B651" s="83">
        <v>4.1500000000000004</v>
      </c>
    </row>
    <row r="652" spans="1:2" ht="16" customHeight="1" x14ac:dyDescent="0.2">
      <c r="A652" s="83">
        <v>379.53</v>
      </c>
      <c r="B652" s="83">
        <v>4.29</v>
      </c>
    </row>
    <row r="653" spans="1:2" ht="16" customHeight="1" x14ac:dyDescent="0.2">
      <c r="A653" s="83">
        <v>379.53</v>
      </c>
      <c r="B653" s="83">
        <v>4.12</v>
      </c>
    </row>
    <row r="654" spans="1:2" ht="16" customHeight="1" x14ac:dyDescent="0.2">
      <c r="A654" s="83">
        <v>379.51</v>
      </c>
      <c r="B654" s="83">
        <v>3.72</v>
      </c>
    </row>
    <row r="655" spans="1:2" ht="16" customHeight="1" x14ac:dyDescent="0.2">
      <c r="A655" s="83">
        <v>379.5</v>
      </c>
      <c r="B655" s="83">
        <v>4.1100000000000003</v>
      </c>
    </row>
    <row r="656" spans="1:2" ht="16" customHeight="1" x14ac:dyDescent="0.2">
      <c r="A656" s="83">
        <v>379.49</v>
      </c>
      <c r="B656" s="83">
        <v>4.01</v>
      </c>
    </row>
    <row r="657" spans="1:2" ht="16" customHeight="1" x14ac:dyDescent="0.2">
      <c r="A657" s="83">
        <v>379.48</v>
      </c>
      <c r="B657" s="83">
        <v>4.13</v>
      </c>
    </row>
    <row r="658" spans="1:2" ht="16" customHeight="1" x14ac:dyDescent="0.2">
      <c r="A658" s="83">
        <v>379.46</v>
      </c>
      <c r="B658" s="83">
        <v>3.72</v>
      </c>
    </row>
    <row r="659" spans="1:2" ht="16" customHeight="1" x14ac:dyDescent="0.2">
      <c r="A659" s="83">
        <v>379.45</v>
      </c>
      <c r="B659" s="83">
        <v>3.88</v>
      </c>
    </row>
    <row r="660" spans="1:2" ht="16" customHeight="1" x14ac:dyDescent="0.2">
      <c r="A660" s="83">
        <v>379.44</v>
      </c>
      <c r="B660" s="83">
        <v>4.53</v>
      </c>
    </row>
    <row r="661" spans="1:2" ht="16" customHeight="1" x14ac:dyDescent="0.2">
      <c r="A661" s="83">
        <v>379.42</v>
      </c>
      <c r="B661" s="83">
        <v>4.38</v>
      </c>
    </row>
    <row r="662" spans="1:2" ht="16" customHeight="1" x14ac:dyDescent="0.2">
      <c r="A662" s="83">
        <v>379.41</v>
      </c>
      <c r="B662" s="83">
        <v>4.59</v>
      </c>
    </row>
    <row r="663" spans="1:2" ht="16" customHeight="1" x14ac:dyDescent="0.2">
      <c r="A663" s="83">
        <v>379.4</v>
      </c>
      <c r="B663" s="83">
        <v>4.26</v>
      </c>
    </row>
    <row r="664" spans="1:2" ht="16" customHeight="1" x14ac:dyDescent="0.2">
      <c r="A664" s="83">
        <v>379.38</v>
      </c>
      <c r="B664" s="83">
        <v>4.34</v>
      </c>
    </row>
    <row r="665" spans="1:2" ht="16" customHeight="1" x14ac:dyDescent="0.2">
      <c r="A665" s="83">
        <v>379.37</v>
      </c>
      <c r="B665" s="83">
        <v>4.67</v>
      </c>
    </row>
    <row r="666" spans="1:2" ht="16" customHeight="1" x14ac:dyDescent="0.2">
      <c r="A666" s="83">
        <v>379.36</v>
      </c>
      <c r="B666" s="83">
        <v>4.82</v>
      </c>
    </row>
    <row r="667" spans="1:2" ht="16" customHeight="1" x14ac:dyDescent="0.2">
      <c r="A667" s="83">
        <v>379.35</v>
      </c>
      <c r="B667" s="83">
        <v>4.62</v>
      </c>
    </row>
    <row r="668" spans="1:2" ht="16" customHeight="1" x14ac:dyDescent="0.2">
      <c r="A668" s="83">
        <v>379.33</v>
      </c>
      <c r="B668" s="83">
        <v>4.24</v>
      </c>
    </row>
    <row r="669" spans="1:2" ht="16" customHeight="1" x14ac:dyDescent="0.2">
      <c r="A669" s="83">
        <v>379.32</v>
      </c>
      <c r="B669" s="83">
        <v>4.49</v>
      </c>
    </row>
    <row r="670" spans="1:2" ht="16" customHeight="1" x14ac:dyDescent="0.2">
      <c r="A670" s="83">
        <v>379.31</v>
      </c>
      <c r="B670" s="83">
        <v>4.45</v>
      </c>
    </row>
    <row r="671" spans="1:2" ht="16" customHeight="1" x14ac:dyDescent="0.2">
      <c r="A671" s="83">
        <v>379.29</v>
      </c>
      <c r="B671" s="83">
        <v>4.6500000000000004</v>
      </c>
    </row>
    <row r="672" spans="1:2" ht="16" customHeight="1" x14ac:dyDescent="0.2">
      <c r="A672" s="83">
        <v>379.27</v>
      </c>
      <c r="B672" s="83">
        <v>2.85</v>
      </c>
    </row>
    <row r="673" spans="1:2" ht="16" customHeight="1" x14ac:dyDescent="0.2">
      <c r="A673" s="83">
        <v>379.25</v>
      </c>
      <c r="B673" s="83">
        <v>2.9</v>
      </c>
    </row>
    <row r="674" spans="1:2" ht="16" customHeight="1" x14ac:dyDescent="0.2">
      <c r="A674" s="83">
        <v>379.23</v>
      </c>
      <c r="B674" s="83">
        <v>2.84</v>
      </c>
    </row>
    <row r="675" spans="1:2" ht="16" customHeight="1" x14ac:dyDescent="0.2">
      <c r="A675" s="83">
        <v>379.21</v>
      </c>
      <c r="B675" s="83">
        <v>2.5</v>
      </c>
    </row>
    <row r="676" spans="1:2" ht="16" customHeight="1" x14ac:dyDescent="0.2">
      <c r="A676" s="83">
        <v>379.2</v>
      </c>
      <c r="B676" s="83">
        <v>2.13</v>
      </c>
    </row>
    <row r="677" spans="1:2" ht="16" customHeight="1" x14ac:dyDescent="0.2">
      <c r="A677" s="83">
        <v>379.18</v>
      </c>
      <c r="B677" s="83">
        <v>2.81</v>
      </c>
    </row>
    <row r="678" spans="1:2" ht="16" customHeight="1" x14ac:dyDescent="0.2">
      <c r="A678" s="83">
        <v>379.17</v>
      </c>
      <c r="B678" s="83">
        <v>2.66</v>
      </c>
    </row>
    <row r="679" spans="1:2" ht="16" customHeight="1" x14ac:dyDescent="0.2">
      <c r="A679" s="83">
        <v>379.16</v>
      </c>
      <c r="B679" s="83">
        <v>2.92</v>
      </c>
    </row>
    <row r="680" spans="1:2" ht="16" customHeight="1" x14ac:dyDescent="0.2">
      <c r="A680" s="83">
        <v>379.14</v>
      </c>
      <c r="B680" s="83">
        <v>2.4500000000000002</v>
      </c>
    </row>
    <row r="681" spans="1:2" ht="16" customHeight="1" x14ac:dyDescent="0.2">
      <c r="A681" s="83">
        <v>379.13</v>
      </c>
      <c r="B681" s="83">
        <v>0.85</v>
      </c>
    </row>
    <row r="682" spans="1:2" ht="16" customHeight="1" x14ac:dyDescent="0.2">
      <c r="A682" s="83">
        <v>379.12</v>
      </c>
      <c r="B682" s="83">
        <v>-0.46</v>
      </c>
    </row>
    <row r="683" spans="1:2" ht="16" customHeight="1" x14ac:dyDescent="0.2">
      <c r="A683" s="83">
        <v>379.11</v>
      </c>
      <c r="B683" s="83">
        <v>0.96</v>
      </c>
    </row>
    <row r="684" spans="1:2" ht="16" customHeight="1" x14ac:dyDescent="0.2">
      <c r="A684" s="83">
        <v>379.09</v>
      </c>
      <c r="B684" s="83">
        <v>1.78</v>
      </c>
    </row>
    <row r="685" spans="1:2" ht="16" customHeight="1" x14ac:dyDescent="0.2">
      <c r="A685" s="83">
        <v>379.08</v>
      </c>
      <c r="B685" s="83">
        <v>1.45</v>
      </c>
    </row>
    <row r="686" spans="1:2" ht="16" customHeight="1" x14ac:dyDescent="0.2">
      <c r="A686" s="83">
        <v>379.07</v>
      </c>
      <c r="B686" s="83">
        <v>0.8</v>
      </c>
    </row>
    <row r="687" spans="1:2" ht="16" customHeight="1" x14ac:dyDescent="0.2">
      <c r="A687" s="83">
        <v>379.05</v>
      </c>
      <c r="B687" s="83">
        <v>-2.02</v>
      </c>
    </row>
    <row r="688" spans="1:2" ht="16" customHeight="1" x14ac:dyDescent="0.2">
      <c r="A688" s="83">
        <v>379.04</v>
      </c>
      <c r="B688" s="83">
        <v>1.71</v>
      </c>
    </row>
    <row r="689" spans="1:2" ht="16" customHeight="1" x14ac:dyDescent="0.2">
      <c r="A689" s="83">
        <v>379.03</v>
      </c>
      <c r="B689" s="83">
        <v>0.54</v>
      </c>
    </row>
    <row r="690" spans="1:2" ht="16" customHeight="1" x14ac:dyDescent="0.2">
      <c r="A690" s="83">
        <v>379.01</v>
      </c>
      <c r="B690" s="83">
        <v>1.99</v>
      </c>
    </row>
    <row r="691" spans="1:2" ht="16" customHeight="1" x14ac:dyDescent="0.2">
      <c r="A691" s="83">
        <v>379</v>
      </c>
      <c r="B691" s="83">
        <v>2.4</v>
      </c>
    </row>
    <row r="692" spans="1:2" ht="16" customHeight="1" x14ac:dyDescent="0.2">
      <c r="A692" s="83">
        <v>378.99</v>
      </c>
      <c r="B692" s="83">
        <v>2.19</v>
      </c>
    </row>
    <row r="693" spans="1:2" ht="16" customHeight="1" x14ac:dyDescent="0.2">
      <c r="A693" s="83">
        <v>378.98</v>
      </c>
      <c r="B693" s="83">
        <v>2.67</v>
      </c>
    </row>
    <row r="694" spans="1:2" ht="16" customHeight="1" x14ac:dyDescent="0.2">
      <c r="A694" s="83">
        <v>378.96</v>
      </c>
      <c r="B694" s="83">
        <v>2.39</v>
      </c>
    </row>
    <row r="695" spans="1:2" ht="16" customHeight="1" x14ac:dyDescent="0.2">
      <c r="A695" s="83">
        <v>378.95</v>
      </c>
      <c r="B695" s="83">
        <v>2.5099999999999998</v>
      </c>
    </row>
    <row r="696" spans="1:2" ht="16" customHeight="1" x14ac:dyDescent="0.2">
      <c r="A696" s="83">
        <v>378.93</v>
      </c>
      <c r="B696" s="83">
        <v>2.4900000000000002</v>
      </c>
    </row>
    <row r="697" spans="1:2" ht="16" customHeight="1" x14ac:dyDescent="0.2">
      <c r="A697" s="83">
        <v>378.92</v>
      </c>
      <c r="B697" s="83">
        <v>2.42</v>
      </c>
    </row>
    <row r="698" spans="1:2" ht="16" customHeight="1" x14ac:dyDescent="0.2">
      <c r="A698" s="83">
        <v>378.9</v>
      </c>
      <c r="B698" s="83">
        <v>2.13</v>
      </c>
    </row>
    <row r="699" spans="1:2" ht="16" customHeight="1" x14ac:dyDescent="0.2">
      <c r="A699" s="83">
        <v>378.89</v>
      </c>
      <c r="B699" s="83">
        <v>1.99</v>
      </c>
    </row>
    <row r="700" spans="1:2" ht="16" customHeight="1" x14ac:dyDescent="0.2">
      <c r="A700" s="83">
        <v>378.87</v>
      </c>
      <c r="B700" s="83">
        <v>2.4700000000000002</v>
      </c>
    </row>
    <row r="701" spans="1:2" ht="16" customHeight="1" x14ac:dyDescent="0.2">
      <c r="A701" s="83">
        <v>378.86</v>
      </c>
      <c r="B701" s="83">
        <v>2.69</v>
      </c>
    </row>
    <row r="702" spans="1:2" ht="16" customHeight="1" x14ac:dyDescent="0.2">
      <c r="A702" s="83">
        <v>378.85</v>
      </c>
      <c r="B702" s="83">
        <v>2.5</v>
      </c>
    </row>
    <row r="703" spans="1:2" ht="16" customHeight="1" x14ac:dyDescent="0.2">
      <c r="A703" s="83">
        <v>378.83</v>
      </c>
      <c r="B703" s="83">
        <v>2.42</v>
      </c>
    </row>
    <row r="704" spans="1:2" ht="16" customHeight="1" x14ac:dyDescent="0.2">
      <c r="A704" s="83">
        <v>378.82</v>
      </c>
      <c r="B704" s="83">
        <v>3</v>
      </c>
    </row>
    <row r="705" spans="1:2" ht="16" customHeight="1" x14ac:dyDescent="0.2">
      <c r="A705" s="83">
        <v>378.81</v>
      </c>
      <c r="B705" s="83">
        <v>3.05</v>
      </c>
    </row>
    <row r="706" spans="1:2" ht="16" customHeight="1" x14ac:dyDescent="0.2">
      <c r="A706" s="83">
        <v>378.79</v>
      </c>
      <c r="B706" s="83">
        <v>3.23</v>
      </c>
    </row>
    <row r="707" spans="1:2" ht="16" customHeight="1" x14ac:dyDescent="0.2">
      <c r="A707" s="83">
        <v>378.78</v>
      </c>
      <c r="B707" s="83">
        <v>2.68</v>
      </c>
    </row>
    <row r="708" spans="1:2" ht="16" customHeight="1" x14ac:dyDescent="0.2">
      <c r="A708" s="83">
        <v>378.75</v>
      </c>
      <c r="B708" s="83">
        <v>3.13</v>
      </c>
    </row>
    <row r="709" spans="1:2" ht="16" customHeight="1" x14ac:dyDescent="0.2">
      <c r="A709" s="83">
        <v>378.74</v>
      </c>
      <c r="B709" s="83">
        <v>2.5499999999999998</v>
      </c>
    </row>
    <row r="710" spans="1:2" ht="16" customHeight="1" x14ac:dyDescent="0.2">
      <c r="A710" s="83">
        <v>378.73</v>
      </c>
      <c r="B710" s="83">
        <v>2.2799999999999998</v>
      </c>
    </row>
    <row r="711" spans="1:2" ht="16" customHeight="1" x14ac:dyDescent="0.2">
      <c r="A711" s="83">
        <v>378.71</v>
      </c>
      <c r="B711" s="83">
        <v>3.01</v>
      </c>
    </row>
    <row r="712" spans="1:2" ht="16" customHeight="1" x14ac:dyDescent="0.2">
      <c r="A712" s="83">
        <v>378.7</v>
      </c>
      <c r="B712" s="83">
        <v>2.72</v>
      </c>
    </row>
    <row r="713" spans="1:2" ht="16" customHeight="1" x14ac:dyDescent="0.2">
      <c r="A713" s="83">
        <v>378.69</v>
      </c>
      <c r="B713" s="83">
        <v>3.04</v>
      </c>
    </row>
    <row r="714" spans="1:2" ht="16" customHeight="1" x14ac:dyDescent="0.2">
      <c r="A714" s="83">
        <v>378.68</v>
      </c>
      <c r="B714" s="83">
        <v>3.14</v>
      </c>
    </row>
    <row r="715" spans="1:2" ht="16" customHeight="1" x14ac:dyDescent="0.2">
      <c r="A715" s="83">
        <v>378.66</v>
      </c>
      <c r="B715" s="83">
        <v>3.06</v>
      </c>
    </row>
    <row r="716" spans="1:2" ht="16" customHeight="1" x14ac:dyDescent="0.2">
      <c r="A716" s="83">
        <v>378.65</v>
      </c>
      <c r="B716" s="83">
        <v>2.81</v>
      </c>
    </row>
    <row r="717" spans="1:2" ht="16" customHeight="1" x14ac:dyDescent="0.2">
      <c r="A717" s="83">
        <v>378.64</v>
      </c>
      <c r="B717" s="83">
        <v>2.9</v>
      </c>
    </row>
    <row r="718" spans="1:2" ht="16" customHeight="1" x14ac:dyDescent="0.2">
      <c r="A718" s="83">
        <v>378.62</v>
      </c>
      <c r="B718" s="83">
        <v>2.68</v>
      </c>
    </row>
    <row r="719" spans="1:2" ht="16" customHeight="1" x14ac:dyDescent="0.2">
      <c r="A719" s="83">
        <v>378.61</v>
      </c>
      <c r="B719" s="83">
        <v>3.04</v>
      </c>
    </row>
    <row r="720" spans="1:2" ht="16" customHeight="1" x14ac:dyDescent="0.2">
      <c r="A720" s="83">
        <v>378.6</v>
      </c>
      <c r="B720" s="83">
        <v>1.64</v>
      </c>
    </row>
    <row r="721" spans="1:2" ht="16" customHeight="1" x14ac:dyDescent="0.2">
      <c r="A721" s="83">
        <v>378.58</v>
      </c>
      <c r="B721" s="83">
        <v>2.4500000000000002</v>
      </c>
    </row>
    <row r="722" spans="1:2" ht="16" customHeight="1" x14ac:dyDescent="0.2">
      <c r="A722" s="83">
        <v>378.57</v>
      </c>
      <c r="B722" s="83">
        <v>2.79</v>
      </c>
    </row>
    <row r="723" spans="1:2" ht="16" customHeight="1" x14ac:dyDescent="0.2">
      <c r="A723" s="83">
        <v>378.56</v>
      </c>
      <c r="B723" s="83">
        <v>2.37</v>
      </c>
    </row>
    <row r="724" spans="1:2" ht="16" customHeight="1" x14ac:dyDescent="0.2">
      <c r="A724" s="83">
        <v>378.55</v>
      </c>
      <c r="B724" s="83">
        <v>2.75</v>
      </c>
    </row>
    <row r="725" spans="1:2" ht="16" customHeight="1" x14ac:dyDescent="0.2">
      <c r="A725" s="83">
        <v>378.53</v>
      </c>
      <c r="B725" s="83">
        <v>2.36</v>
      </c>
    </row>
    <row r="726" spans="1:2" ht="16" customHeight="1" x14ac:dyDescent="0.2">
      <c r="A726" s="83">
        <v>378.52</v>
      </c>
      <c r="B726" s="83">
        <v>2.85</v>
      </c>
    </row>
    <row r="727" spans="1:2" ht="16" customHeight="1" x14ac:dyDescent="0.2">
      <c r="A727" s="83">
        <v>378.51</v>
      </c>
      <c r="B727" s="83">
        <v>1.55</v>
      </c>
    </row>
    <row r="728" spans="1:2" ht="16" customHeight="1" x14ac:dyDescent="0.2">
      <c r="A728" s="83">
        <v>378.49</v>
      </c>
      <c r="B728" s="83">
        <v>2.7</v>
      </c>
    </row>
    <row r="729" spans="1:2" ht="16" customHeight="1" x14ac:dyDescent="0.2">
      <c r="A729" s="83">
        <v>378.48</v>
      </c>
      <c r="B729" s="83">
        <v>2.54</v>
      </c>
    </row>
    <row r="730" spans="1:2" ht="16" customHeight="1" x14ac:dyDescent="0.2">
      <c r="A730" s="83">
        <v>378.47</v>
      </c>
      <c r="B730" s="83">
        <v>2.69</v>
      </c>
    </row>
    <row r="731" spans="1:2" ht="16" customHeight="1" x14ac:dyDescent="0.2">
      <c r="A731" s="83">
        <v>378.45</v>
      </c>
      <c r="B731" s="83">
        <v>2.66</v>
      </c>
    </row>
    <row r="732" spans="1:2" ht="16" customHeight="1" x14ac:dyDescent="0.2">
      <c r="A732" s="83">
        <v>378.44</v>
      </c>
      <c r="B732" s="83">
        <v>2.61</v>
      </c>
    </row>
    <row r="733" spans="1:2" ht="16" customHeight="1" x14ac:dyDescent="0.2">
      <c r="A733" s="83">
        <v>378.43</v>
      </c>
      <c r="B733" s="83">
        <v>2.38</v>
      </c>
    </row>
    <row r="734" spans="1:2" ht="16" customHeight="1" x14ac:dyDescent="0.2">
      <c r="A734" s="83">
        <v>378.41</v>
      </c>
      <c r="B734" s="83">
        <v>2.2799999999999998</v>
      </c>
    </row>
    <row r="735" spans="1:2" ht="16" customHeight="1" x14ac:dyDescent="0.2">
      <c r="A735" s="83">
        <v>378.4</v>
      </c>
      <c r="B735" s="83">
        <v>1.03</v>
      </c>
    </row>
    <row r="736" spans="1:2" ht="16" customHeight="1" x14ac:dyDescent="0.2">
      <c r="A736" s="83">
        <v>378.39</v>
      </c>
      <c r="B736" s="83">
        <v>1.68</v>
      </c>
    </row>
    <row r="737" spans="1:2" ht="16" customHeight="1" x14ac:dyDescent="0.2">
      <c r="A737" s="83">
        <v>378.38</v>
      </c>
      <c r="B737" s="83">
        <v>2.0499999999999998</v>
      </c>
    </row>
    <row r="738" spans="1:2" ht="16" customHeight="1" x14ac:dyDescent="0.2">
      <c r="A738" s="83">
        <v>378.36</v>
      </c>
      <c r="B738" s="83">
        <v>1.63</v>
      </c>
    </row>
    <row r="739" spans="1:2" ht="16" customHeight="1" x14ac:dyDescent="0.2">
      <c r="A739" s="83">
        <v>378.35</v>
      </c>
      <c r="B739" s="83">
        <v>1.65</v>
      </c>
    </row>
    <row r="740" spans="1:2" ht="16" customHeight="1" x14ac:dyDescent="0.2">
      <c r="A740" s="83">
        <v>378.34</v>
      </c>
      <c r="B740" s="83">
        <v>1.89</v>
      </c>
    </row>
    <row r="741" spans="1:2" ht="16" customHeight="1" x14ac:dyDescent="0.2">
      <c r="A741" s="83">
        <v>378.32</v>
      </c>
      <c r="B741" s="83">
        <v>1.06</v>
      </c>
    </row>
    <row r="742" spans="1:2" ht="16" customHeight="1" x14ac:dyDescent="0.2">
      <c r="A742" s="83">
        <v>378.31</v>
      </c>
      <c r="B742" s="83">
        <v>1.1200000000000001</v>
      </c>
    </row>
    <row r="743" spans="1:2" ht="16" customHeight="1" x14ac:dyDescent="0.2">
      <c r="A743" s="83">
        <v>378.3</v>
      </c>
      <c r="B743" s="83">
        <v>2.11</v>
      </c>
    </row>
    <row r="744" spans="1:2" ht="16" customHeight="1" x14ac:dyDescent="0.2">
      <c r="A744" s="83">
        <v>378.28</v>
      </c>
      <c r="B744" s="83">
        <v>1.24</v>
      </c>
    </row>
    <row r="745" spans="1:2" ht="16" customHeight="1" x14ac:dyDescent="0.2">
      <c r="A745" s="83">
        <v>378.27</v>
      </c>
      <c r="B745" s="83">
        <v>1.1499999999999999</v>
      </c>
    </row>
    <row r="746" spans="1:2" ht="16" customHeight="1" x14ac:dyDescent="0.2">
      <c r="A746" s="83">
        <v>378.26</v>
      </c>
      <c r="B746" s="83">
        <v>0.98</v>
      </c>
    </row>
    <row r="747" spans="1:2" ht="16" customHeight="1" x14ac:dyDescent="0.2">
      <c r="A747" s="83">
        <v>378.25</v>
      </c>
      <c r="B747" s="83">
        <v>0.44</v>
      </c>
    </row>
    <row r="748" spans="1:2" ht="16" customHeight="1" x14ac:dyDescent="0.2">
      <c r="A748" s="83">
        <v>378.23</v>
      </c>
      <c r="B748" s="83">
        <v>0.83</v>
      </c>
    </row>
    <row r="749" spans="1:2" ht="16" customHeight="1" x14ac:dyDescent="0.2">
      <c r="A749" s="83">
        <v>378.22</v>
      </c>
      <c r="B749" s="83">
        <v>0.7</v>
      </c>
    </row>
    <row r="750" spans="1:2" ht="16" customHeight="1" x14ac:dyDescent="0.2">
      <c r="A750" s="83">
        <v>378.21</v>
      </c>
      <c r="B750" s="83">
        <v>0.71</v>
      </c>
    </row>
    <row r="751" spans="1:2" ht="16" customHeight="1" x14ac:dyDescent="0.2">
      <c r="A751" s="83">
        <v>378.19</v>
      </c>
      <c r="B751" s="83">
        <v>1.01</v>
      </c>
    </row>
    <row r="752" spans="1:2" ht="16" customHeight="1" x14ac:dyDescent="0.2">
      <c r="A752" s="83">
        <v>378.18</v>
      </c>
      <c r="B752" s="83">
        <v>0</v>
      </c>
    </row>
    <row r="753" spans="1:2" ht="16" customHeight="1" x14ac:dyDescent="0.2">
      <c r="A753" s="83">
        <v>378.17</v>
      </c>
      <c r="B753" s="83">
        <v>-0.1</v>
      </c>
    </row>
    <row r="754" spans="1:2" ht="16" customHeight="1" x14ac:dyDescent="0.2">
      <c r="A754" s="83">
        <v>378.15</v>
      </c>
      <c r="B754" s="83">
        <v>-0.16</v>
      </c>
    </row>
    <row r="755" spans="1:2" ht="16" customHeight="1" x14ac:dyDescent="0.2">
      <c r="A755" s="83">
        <v>378.14</v>
      </c>
      <c r="B755" s="83">
        <v>0.31</v>
      </c>
    </row>
    <row r="756" spans="1:2" ht="16" customHeight="1" x14ac:dyDescent="0.2">
      <c r="A756" s="83">
        <v>377.99</v>
      </c>
      <c r="B756" s="83">
        <v>0.54</v>
      </c>
    </row>
    <row r="757" spans="1:2" ht="16" customHeight="1" x14ac:dyDescent="0.2">
      <c r="A757" s="83">
        <v>377.98</v>
      </c>
      <c r="B757" s="83">
        <v>0.46</v>
      </c>
    </row>
    <row r="758" spans="1:2" ht="16" customHeight="1" x14ac:dyDescent="0.2">
      <c r="A758" s="83">
        <v>377.97</v>
      </c>
      <c r="B758" s="83">
        <v>0.4</v>
      </c>
    </row>
    <row r="759" spans="1:2" ht="16" customHeight="1" x14ac:dyDescent="0.2">
      <c r="A759" s="83">
        <v>377.95</v>
      </c>
      <c r="B759" s="83">
        <v>0.32</v>
      </c>
    </row>
    <row r="760" spans="1:2" ht="16" customHeight="1" x14ac:dyDescent="0.2">
      <c r="A760" s="83">
        <v>377.94</v>
      </c>
      <c r="B760" s="83">
        <v>0.21</v>
      </c>
    </row>
    <row r="761" spans="1:2" ht="16" customHeight="1" x14ac:dyDescent="0.2">
      <c r="A761" s="83">
        <v>377.93</v>
      </c>
      <c r="B761" s="83">
        <v>0.44</v>
      </c>
    </row>
    <row r="762" spans="1:2" ht="16" customHeight="1" x14ac:dyDescent="0.2">
      <c r="A762" s="83">
        <v>377.91</v>
      </c>
      <c r="B762" s="83">
        <v>0.76</v>
      </c>
    </row>
    <row r="763" spans="1:2" ht="16" customHeight="1" x14ac:dyDescent="0.2">
      <c r="A763" s="83">
        <v>377.9</v>
      </c>
      <c r="B763" s="83">
        <v>-0.03</v>
      </c>
    </row>
    <row r="764" spans="1:2" ht="16" customHeight="1" x14ac:dyDescent="0.2">
      <c r="A764" s="83">
        <v>377.89</v>
      </c>
      <c r="B764" s="83">
        <v>-0.02</v>
      </c>
    </row>
    <row r="765" spans="1:2" ht="16" customHeight="1" x14ac:dyDescent="0.2">
      <c r="A765" s="83">
        <v>377.88</v>
      </c>
      <c r="B765" s="83">
        <v>7.0000000000000007E-2</v>
      </c>
    </row>
    <row r="766" spans="1:2" ht="16" customHeight="1" x14ac:dyDescent="0.2">
      <c r="A766" s="83">
        <v>377.86</v>
      </c>
      <c r="B766" s="83">
        <v>-0.38</v>
      </c>
    </row>
    <row r="767" spans="1:2" ht="16" customHeight="1" x14ac:dyDescent="0.2">
      <c r="A767" s="83">
        <v>377.85</v>
      </c>
      <c r="B767" s="83">
        <v>-0.47</v>
      </c>
    </row>
    <row r="768" spans="1:2" ht="16" customHeight="1" x14ac:dyDescent="0.2">
      <c r="A768" s="83">
        <v>377.84</v>
      </c>
      <c r="B768" s="83">
        <v>-0.41</v>
      </c>
    </row>
    <row r="769" spans="1:2" ht="16" customHeight="1" x14ac:dyDescent="0.2">
      <c r="A769" s="83">
        <v>377.82</v>
      </c>
      <c r="B769" s="83">
        <v>-0.47</v>
      </c>
    </row>
    <row r="770" spans="1:2" ht="16" customHeight="1" x14ac:dyDescent="0.2">
      <c r="A770" s="83">
        <v>377.81</v>
      </c>
      <c r="B770" s="83">
        <v>-0.19</v>
      </c>
    </row>
    <row r="771" spans="1:2" ht="16" customHeight="1" x14ac:dyDescent="0.2">
      <c r="A771" s="83">
        <v>377.8</v>
      </c>
      <c r="B771" s="83">
        <v>-0.19</v>
      </c>
    </row>
    <row r="772" spans="1:2" ht="16" customHeight="1" x14ac:dyDescent="0.2">
      <c r="A772" s="83">
        <v>377.78</v>
      </c>
      <c r="B772" s="83">
        <v>-0.66</v>
      </c>
    </row>
    <row r="773" spans="1:2" ht="16" customHeight="1" x14ac:dyDescent="0.2">
      <c r="A773" s="83">
        <v>377.77</v>
      </c>
      <c r="B773" s="83">
        <v>-0.41</v>
      </c>
    </row>
    <row r="774" spans="1:2" ht="16" customHeight="1" x14ac:dyDescent="0.2">
      <c r="A774" s="83">
        <v>377.76</v>
      </c>
      <c r="B774" s="83">
        <v>-0.46</v>
      </c>
    </row>
    <row r="775" spans="1:2" ht="16" customHeight="1" x14ac:dyDescent="0.2">
      <c r="A775" s="83">
        <v>377.74</v>
      </c>
      <c r="B775" s="83">
        <v>-0.09</v>
      </c>
    </row>
    <row r="776" spans="1:2" ht="16" customHeight="1" x14ac:dyDescent="0.2">
      <c r="A776" s="83">
        <v>377.73</v>
      </c>
      <c r="B776" s="83">
        <v>-0.04</v>
      </c>
    </row>
    <row r="777" spans="1:2" ht="16" customHeight="1" x14ac:dyDescent="0.2">
      <c r="A777" s="83">
        <v>377.72</v>
      </c>
      <c r="B777" s="83">
        <v>-0.18</v>
      </c>
    </row>
    <row r="778" spans="1:2" ht="16" customHeight="1" x14ac:dyDescent="0.2">
      <c r="A778" s="83">
        <v>377.71</v>
      </c>
      <c r="B778" s="83">
        <v>-0.53</v>
      </c>
    </row>
    <row r="779" spans="1:2" ht="16" customHeight="1" x14ac:dyDescent="0.2">
      <c r="A779" s="83">
        <v>377.69</v>
      </c>
      <c r="B779" s="83">
        <v>-0.55000000000000004</v>
      </c>
    </row>
    <row r="780" spans="1:2" ht="16" customHeight="1" x14ac:dyDescent="0.2">
      <c r="A780" s="83">
        <v>377.68</v>
      </c>
      <c r="B780" s="83">
        <v>-0.08</v>
      </c>
    </row>
    <row r="781" spans="1:2" ht="16" customHeight="1" x14ac:dyDescent="0.2">
      <c r="A781" s="83">
        <v>377.67</v>
      </c>
      <c r="B781" s="83">
        <v>0.51</v>
      </c>
    </row>
    <row r="782" spans="1:2" ht="16" customHeight="1" x14ac:dyDescent="0.2">
      <c r="A782" s="83">
        <v>377.65</v>
      </c>
      <c r="B782" s="83">
        <v>0.69</v>
      </c>
    </row>
    <row r="783" spans="1:2" ht="16" customHeight="1" x14ac:dyDescent="0.2">
      <c r="A783" s="83">
        <v>377.64</v>
      </c>
      <c r="B783" s="83">
        <v>0.87</v>
      </c>
    </row>
    <row r="784" spans="1:2" ht="16" customHeight="1" x14ac:dyDescent="0.2">
      <c r="A784" s="83">
        <v>377.63</v>
      </c>
      <c r="B784" s="83">
        <v>0.23</v>
      </c>
    </row>
    <row r="785" spans="1:2" ht="16" customHeight="1" x14ac:dyDescent="0.2">
      <c r="A785" s="83">
        <v>377.61</v>
      </c>
      <c r="B785" s="83">
        <v>0.47</v>
      </c>
    </row>
    <row r="786" spans="1:2" ht="16" customHeight="1" x14ac:dyDescent="0.2">
      <c r="A786" s="83">
        <v>377.6</v>
      </c>
      <c r="B786" s="83">
        <v>0.33</v>
      </c>
    </row>
    <row r="787" spans="1:2" ht="16" customHeight="1" x14ac:dyDescent="0.2">
      <c r="A787" s="83">
        <v>377.59</v>
      </c>
      <c r="B787" s="83">
        <v>0.23</v>
      </c>
    </row>
    <row r="788" spans="1:2" ht="16" customHeight="1" x14ac:dyDescent="0.2">
      <c r="A788" s="83">
        <v>377.58</v>
      </c>
      <c r="B788" s="83">
        <v>0.06</v>
      </c>
    </row>
    <row r="789" spans="1:2" ht="16" customHeight="1" x14ac:dyDescent="0.2">
      <c r="A789" s="83">
        <v>377.56</v>
      </c>
      <c r="B789" s="83">
        <v>-0.04</v>
      </c>
    </row>
    <row r="790" spans="1:2" ht="16" customHeight="1" x14ac:dyDescent="0.2">
      <c r="A790" s="83">
        <v>377.55</v>
      </c>
      <c r="B790" s="83">
        <v>-0.31</v>
      </c>
    </row>
    <row r="791" spans="1:2" ht="16" customHeight="1" x14ac:dyDescent="0.2">
      <c r="A791" s="83">
        <v>377.54</v>
      </c>
      <c r="B791" s="83">
        <v>0.27</v>
      </c>
    </row>
    <row r="792" spans="1:2" ht="16" customHeight="1" x14ac:dyDescent="0.2">
      <c r="A792" s="83">
        <v>377.53</v>
      </c>
      <c r="B792" s="83">
        <v>-0.24</v>
      </c>
    </row>
    <row r="793" spans="1:2" ht="16" customHeight="1" x14ac:dyDescent="0.2">
      <c r="A793" s="83">
        <v>377.52</v>
      </c>
      <c r="B793" s="83">
        <v>0.02</v>
      </c>
    </row>
    <row r="794" spans="1:2" ht="16" customHeight="1" x14ac:dyDescent="0.2">
      <c r="A794" s="83">
        <v>377.5</v>
      </c>
      <c r="B794" s="83">
        <v>-0.23</v>
      </c>
    </row>
    <row r="795" spans="1:2" ht="16" customHeight="1" x14ac:dyDescent="0.2">
      <c r="A795" s="83">
        <v>377.49</v>
      </c>
      <c r="B795" s="83">
        <v>-0.98</v>
      </c>
    </row>
    <row r="796" spans="1:2" ht="16" customHeight="1" x14ac:dyDescent="0.2">
      <c r="A796" s="83">
        <v>377.48</v>
      </c>
      <c r="B796" s="83">
        <v>0.53</v>
      </c>
    </row>
    <row r="797" spans="1:2" ht="16" customHeight="1" x14ac:dyDescent="0.2">
      <c r="A797" s="83">
        <v>377.46</v>
      </c>
      <c r="B797" s="83">
        <v>-0.22</v>
      </c>
    </row>
    <row r="798" spans="1:2" ht="16" customHeight="1" x14ac:dyDescent="0.2">
      <c r="A798" s="83">
        <v>377.45</v>
      </c>
      <c r="B798" s="83">
        <v>0.73</v>
      </c>
    </row>
    <row r="799" spans="1:2" ht="16" customHeight="1" x14ac:dyDescent="0.2">
      <c r="A799" s="83">
        <v>377.44</v>
      </c>
      <c r="B799" s="83">
        <v>2.02</v>
      </c>
    </row>
    <row r="800" spans="1:2" ht="16" customHeight="1" x14ac:dyDescent="0.2">
      <c r="A800" s="83">
        <v>377.42</v>
      </c>
      <c r="B800" s="83">
        <v>2.0699999999999998</v>
      </c>
    </row>
    <row r="801" spans="1:2" ht="16" customHeight="1" x14ac:dyDescent="0.2">
      <c r="A801" s="83">
        <v>377.41</v>
      </c>
      <c r="B801" s="83">
        <v>2.29</v>
      </c>
    </row>
    <row r="802" spans="1:2" ht="16" customHeight="1" x14ac:dyDescent="0.2">
      <c r="A802" s="83">
        <v>377.39</v>
      </c>
      <c r="B802" s="83">
        <v>2.09</v>
      </c>
    </row>
    <row r="803" spans="1:2" ht="16" customHeight="1" x14ac:dyDescent="0.2">
      <c r="A803" s="83">
        <v>377.38</v>
      </c>
      <c r="B803" s="83">
        <v>1.96</v>
      </c>
    </row>
    <row r="804" spans="1:2" ht="16" customHeight="1" x14ac:dyDescent="0.2">
      <c r="A804" s="83">
        <v>377.36</v>
      </c>
      <c r="B804" s="83">
        <v>1.39</v>
      </c>
    </row>
    <row r="805" spans="1:2" ht="16" customHeight="1" x14ac:dyDescent="0.2">
      <c r="A805" s="83">
        <v>377.34</v>
      </c>
      <c r="B805" s="83">
        <v>0.99</v>
      </c>
    </row>
    <row r="806" spans="1:2" ht="16" customHeight="1" x14ac:dyDescent="0.2">
      <c r="A806" s="83">
        <v>377.32</v>
      </c>
      <c r="B806" s="83">
        <v>1.53</v>
      </c>
    </row>
    <row r="807" spans="1:2" ht="16" customHeight="1" x14ac:dyDescent="0.2">
      <c r="A807" s="83">
        <v>377.3</v>
      </c>
      <c r="B807" s="83">
        <v>1.83</v>
      </c>
    </row>
    <row r="808" spans="1:2" ht="16" customHeight="1" x14ac:dyDescent="0.2">
      <c r="A808" s="83">
        <v>377.28</v>
      </c>
      <c r="B808" s="83">
        <v>2.39</v>
      </c>
    </row>
    <row r="809" spans="1:2" ht="16" customHeight="1" x14ac:dyDescent="0.2">
      <c r="A809" s="83">
        <v>377.27</v>
      </c>
      <c r="B809" s="83">
        <v>2.62</v>
      </c>
    </row>
    <row r="810" spans="1:2" ht="16" customHeight="1" x14ac:dyDescent="0.2">
      <c r="A810" s="83">
        <v>377.25</v>
      </c>
      <c r="B810" s="83">
        <v>2.31</v>
      </c>
    </row>
    <row r="811" spans="1:2" ht="16" customHeight="1" x14ac:dyDescent="0.2">
      <c r="A811" s="83">
        <v>377.23</v>
      </c>
      <c r="B811" s="83">
        <v>2.2999999999999998</v>
      </c>
    </row>
    <row r="812" spans="1:2" ht="16" customHeight="1" x14ac:dyDescent="0.2">
      <c r="A812" s="83">
        <v>377.22</v>
      </c>
      <c r="B812" s="83">
        <v>2.78</v>
      </c>
    </row>
    <row r="813" spans="1:2" ht="16" customHeight="1" x14ac:dyDescent="0.2">
      <c r="A813" s="83">
        <v>377.21</v>
      </c>
      <c r="B813" s="83">
        <v>2.78</v>
      </c>
    </row>
    <row r="814" spans="1:2" ht="16" customHeight="1" x14ac:dyDescent="0.2">
      <c r="A814" s="83">
        <v>377.19</v>
      </c>
      <c r="B814" s="83">
        <v>3.32</v>
      </c>
    </row>
    <row r="815" spans="1:2" ht="16" customHeight="1" x14ac:dyDescent="0.2">
      <c r="A815" s="83">
        <v>377.18</v>
      </c>
      <c r="B815" s="83">
        <v>3.47</v>
      </c>
    </row>
    <row r="816" spans="1:2" ht="16" customHeight="1" x14ac:dyDescent="0.2">
      <c r="A816" s="83">
        <v>377.17</v>
      </c>
      <c r="B816" s="83">
        <v>2.57</v>
      </c>
    </row>
    <row r="817" spans="1:2" ht="16" customHeight="1" x14ac:dyDescent="0.2">
      <c r="A817" s="83">
        <v>377.16</v>
      </c>
      <c r="B817" s="83">
        <v>2.31</v>
      </c>
    </row>
    <row r="818" spans="1:2" ht="16" customHeight="1" x14ac:dyDescent="0.2">
      <c r="A818" s="83">
        <v>377.14</v>
      </c>
      <c r="B818" s="83">
        <v>2.15</v>
      </c>
    </row>
    <row r="819" spans="1:2" ht="16" customHeight="1" x14ac:dyDescent="0.2">
      <c r="A819" s="83">
        <v>377.13</v>
      </c>
      <c r="B819" s="83">
        <v>1.78</v>
      </c>
    </row>
    <row r="820" spans="1:2" ht="16" customHeight="1" x14ac:dyDescent="0.2">
      <c r="A820" s="83">
        <v>377.12</v>
      </c>
      <c r="B820" s="83">
        <v>0.89</v>
      </c>
    </row>
    <row r="821" spans="1:2" ht="16" customHeight="1" x14ac:dyDescent="0.2">
      <c r="A821" s="83">
        <v>377.1</v>
      </c>
      <c r="B821" s="83">
        <v>2.11</v>
      </c>
    </row>
    <row r="822" spans="1:2" ht="16" customHeight="1" x14ac:dyDescent="0.2">
      <c r="A822" s="83">
        <v>377.09</v>
      </c>
      <c r="B822" s="83">
        <v>3.35</v>
      </c>
    </row>
    <row r="823" spans="1:2" ht="16" customHeight="1" x14ac:dyDescent="0.2">
      <c r="A823" s="83">
        <v>377.08</v>
      </c>
      <c r="B823" s="83">
        <v>3.96</v>
      </c>
    </row>
    <row r="824" spans="1:2" ht="16" customHeight="1" x14ac:dyDescent="0.2">
      <c r="A824" s="83">
        <v>377.02</v>
      </c>
      <c r="B824" s="83">
        <v>1.69</v>
      </c>
    </row>
    <row r="825" spans="1:2" ht="16" customHeight="1" x14ac:dyDescent="0.2">
      <c r="A825" s="83">
        <v>376.96</v>
      </c>
      <c r="B825" s="83">
        <v>1.23</v>
      </c>
    </row>
    <row r="826" spans="1:2" ht="16" customHeight="1" x14ac:dyDescent="0.2">
      <c r="A826" s="83">
        <v>376.9</v>
      </c>
      <c r="B826" s="83">
        <v>1.08</v>
      </c>
    </row>
    <row r="827" spans="1:2" ht="16" customHeight="1" x14ac:dyDescent="0.2">
      <c r="A827" s="83">
        <v>376.84</v>
      </c>
      <c r="B827" s="83">
        <v>1.21</v>
      </c>
    </row>
    <row r="828" spans="1:2" ht="16" customHeight="1" x14ac:dyDescent="0.2">
      <c r="A828" s="83">
        <v>376.77</v>
      </c>
      <c r="B828" s="83">
        <v>1.25</v>
      </c>
    </row>
    <row r="829" spans="1:2" ht="16" customHeight="1" x14ac:dyDescent="0.2">
      <c r="A829" s="83">
        <v>376.71</v>
      </c>
      <c r="B829" s="83">
        <v>1.68</v>
      </c>
    </row>
    <row r="830" spans="1:2" ht="16" customHeight="1" x14ac:dyDescent="0.2">
      <c r="A830" s="83">
        <v>376.65</v>
      </c>
      <c r="B830" s="83">
        <v>1.46</v>
      </c>
    </row>
    <row r="831" spans="1:2" ht="16" customHeight="1" x14ac:dyDescent="0.2">
      <c r="A831" s="83">
        <v>376.59</v>
      </c>
      <c r="B831" s="83">
        <v>0.63</v>
      </c>
    </row>
    <row r="832" spans="1:2" ht="16" customHeight="1" x14ac:dyDescent="0.2">
      <c r="A832" s="83">
        <v>376.53</v>
      </c>
      <c r="B832" s="83">
        <v>0.97</v>
      </c>
    </row>
    <row r="833" spans="1:2" ht="16" customHeight="1" x14ac:dyDescent="0.2">
      <c r="A833" s="83">
        <v>376.47</v>
      </c>
      <c r="B833" s="83">
        <v>0.83</v>
      </c>
    </row>
    <row r="834" spans="1:2" ht="16" customHeight="1" x14ac:dyDescent="0.2">
      <c r="A834" s="83">
        <v>376.41</v>
      </c>
      <c r="B834" s="83">
        <v>0.62</v>
      </c>
    </row>
    <row r="835" spans="1:2" ht="16" customHeight="1" x14ac:dyDescent="0.2">
      <c r="A835" s="83">
        <v>376.35</v>
      </c>
      <c r="B835" s="83">
        <v>0.67</v>
      </c>
    </row>
    <row r="836" spans="1:2" ht="16" customHeight="1" x14ac:dyDescent="0.2">
      <c r="A836" s="83">
        <v>376.29</v>
      </c>
      <c r="B836" s="83">
        <v>0.52</v>
      </c>
    </row>
    <row r="837" spans="1:2" ht="16" customHeight="1" x14ac:dyDescent="0.2">
      <c r="A837" s="83">
        <v>376.23</v>
      </c>
      <c r="B837" s="83">
        <v>0.54</v>
      </c>
    </row>
    <row r="838" spans="1:2" ht="16" customHeight="1" x14ac:dyDescent="0.2">
      <c r="A838" s="83">
        <v>376.17</v>
      </c>
      <c r="B838" s="83">
        <v>1.25</v>
      </c>
    </row>
    <row r="839" spans="1:2" ht="16" customHeight="1" x14ac:dyDescent="0.2">
      <c r="A839" s="83">
        <v>376.11</v>
      </c>
      <c r="B839" s="83">
        <v>3.97</v>
      </c>
    </row>
    <row r="840" spans="1:2" ht="16" customHeight="1" x14ac:dyDescent="0.2">
      <c r="A840" s="83">
        <v>376.05</v>
      </c>
      <c r="B840" s="83">
        <v>2.37</v>
      </c>
    </row>
    <row r="841" spans="1:2" ht="16" customHeight="1" x14ac:dyDescent="0.2">
      <c r="A841" s="83">
        <v>375.99</v>
      </c>
      <c r="B841" s="83">
        <v>1.06</v>
      </c>
    </row>
    <row r="842" spans="1:2" ht="16" customHeight="1" x14ac:dyDescent="0.2">
      <c r="A842" s="83">
        <v>375.93</v>
      </c>
      <c r="B842" s="83">
        <v>1.1200000000000001</v>
      </c>
    </row>
    <row r="843" spans="1:2" ht="16" customHeight="1" x14ac:dyDescent="0.2">
      <c r="A843" s="83">
        <v>375.87</v>
      </c>
      <c r="B843" s="83">
        <v>2</v>
      </c>
    </row>
    <row r="844" spans="1:2" ht="16" customHeight="1" x14ac:dyDescent="0.2">
      <c r="A844" s="83">
        <v>375.81</v>
      </c>
      <c r="B844" s="83">
        <v>2.0499999999999998</v>
      </c>
    </row>
    <row r="845" spans="1:2" ht="16" customHeight="1" x14ac:dyDescent="0.2">
      <c r="A845" s="83">
        <v>375.75</v>
      </c>
      <c r="B845" s="83">
        <v>0.75</v>
      </c>
    </row>
    <row r="846" spans="1:2" ht="16" customHeight="1" x14ac:dyDescent="0.2">
      <c r="A846" s="83">
        <v>375.63</v>
      </c>
      <c r="B846" s="83">
        <v>1.72</v>
      </c>
    </row>
    <row r="847" spans="1:2" ht="16" customHeight="1" x14ac:dyDescent="0.2">
      <c r="A847" s="83">
        <v>375.56</v>
      </c>
      <c r="B847" s="83">
        <v>1.28</v>
      </c>
    </row>
    <row r="848" spans="1:2" ht="16" customHeight="1" x14ac:dyDescent="0.2">
      <c r="A848" s="83">
        <v>375.47</v>
      </c>
      <c r="B848" s="83">
        <v>1.41</v>
      </c>
    </row>
    <row r="849" spans="1:2" ht="16" customHeight="1" x14ac:dyDescent="0.2">
      <c r="A849" s="83">
        <v>375.44</v>
      </c>
      <c r="B849" s="83">
        <v>1.05</v>
      </c>
    </row>
    <row r="850" spans="1:2" ht="16" customHeight="1" x14ac:dyDescent="0.2">
      <c r="A850" s="83">
        <v>375.35</v>
      </c>
      <c r="B850" s="83">
        <v>1.08</v>
      </c>
    </row>
    <row r="851" spans="1:2" ht="16" customHeight="1" x14ac:dyDescent="0.2">
      <c r="A851" s="83">
        <v>375.26</v>
      </c>
      <c r="B851" s="83">
        <v>1.1599999999999999</v>
      </c>
    </row>
    <row r="852" spans="1:2" ht="16" customHeight="1" x14ac:dyDescent="0.2">
      <c r="A852" s="83">
        <v>375.23</v>
      </c>
      <c r="B852" s="83">
        <v>1.1000000000000001</v>
      </c>
    </row>
    <row r="853" spans="1:2" ht="16" customHeight="1" x14ac:dyDescent="0.2">
      <c r="A853" s="83">
        <v>375.2</v>
      </c>
      <c r="B853" s="83">
        <v>0.95</v>
      </c>
    </row>
    <row r="854" spans="1:2" ht="16" customHeight="1" x14ac:dyDescent="0.2">
      <c r="A854" s="83">
        <v>375.17</v>
      </c>
      <c r="B854" s="83">
        <v>1.28</v>
      </c>
    </row>
    <row r="855" spans="1:2" ht="16" customHeight="1" x14ac:dyDescent="0.2">
      <c r="A855" s="83">
        <v>375.14</v>
      </c>
      <c r="B855" s="83">
        <v>1.1499999999999999</v>
      </c>
    </row>
    <row r="856" spans="1:2" ht="16" customHeight="1" x14ac:dyDescent="0.2">
      <c r="A856" s="83">
        <v>375.1</v>
      </c>
      <c r="B856" s="83">
        <v>1</v>
      </c>
    </row>
    <row r="857" spans="1:2" ht="16" customHeight="1" x14ac:dyDescent="0.2">
      <c r="A857" s="83">
        <v>374.95</v>
      </c>
      <c r="B857" s="83">
        <v>0.95</v>
      </c>
    </row>
    <row r="858" spans="1:2" ht="16" customHeight="1" x14ac:dyDescent="0.2">
      <c r="A858" s="83">
        <v>374.89</v>
      </c>
      <c r="B858" s="83">
        <v>0.87</v>
      </c>
    </row>
    <row r="859" spans="1:2" ht="16" customHeight="1" x14ac:dyDescent="0.2">
      <c r="A859" s="83">
        <v>374.86</v>
      </c>
      <c r="B859" s="83">
        <v>1.0900000000000001</v>
      </c>
    </row>
    <row r="860" spans="1:2" ht="16" customHeight="1" x14ac:dyDescent="0.2">
      <c r="A860" s="83">
        <v>374.8</v>
      </c>
      <c r="B860" s="83">
        <v>1.08</v>
      </c>
    </row>
    <row r="861" spans="1:2" ht="16" customHeight="1" x14ac:dyDescent="0.2">
      <c r="A861" s="83">
        <v>374.77</v>
      </c>
      <c r="B861" s="83">
        <v>1.01</v>
      </c>
    </row>
    <row r="862" spans="1:2" ht="16" customHeight="1" x14ac:dyDescent="0.2">
      <c r="A862" s="83">
        <v>374.71</v>
      </c>
      <c r="B862" s="83">
        <v>0.92</v>
      </c>
    </row>
    <row r="863" spans="1:2" ht="16" customHeight="1" x14ac:dyDescent="0.2">
      <c r="A863" s="83">
        <v>374.68</v>
      </c>
      <c r="B863" s="83">
        <v>1.04</v>
      </c>
    </row>
    <row r="864" spans="1:2" ht="16" customHeight="1" x14ac:dyDescent="0.2">
      <c r="A864" s="83">
        <v>374.58</v>
      </c>
      <c r="B864" s="83">
        <v>0.95</v>
      </c>
    </row>
    <row r="865" spans="1:2" ht="16" customHeight="1" x14ac:dyDescent="0.2">
      <c r="A865" s="83">
        <v>374.52</v>
      </c>
      <c r="B865" s="83">
        <v>1.25</v>
      </c>
    </row>
    <row r="866" spans="1:2" ht="16" customHeight="1" x14ac:dyDescent="0.2">
      <c r="A866" s="83">
        <v>374.46</v>
      </c>
      <c r="B866" s="83">
        <v>1.05</v>
      </c>
    </row>
    <row r="867" spans="1:2" ht="16" customHeight="1" x14ac:dyDescent="0.2">
      <c r="A867" s="83">
        <v>374.43</v>
      </c>
      <c r="B867" s="83">
        <v>0.85</v>
      </c>
    </row>
    <row r="868" spans="1:2" ht="16" customHeight="1" x14ac:dyDescent="0.2">
      <c r="A868" s="83">
        <v>374.37</v>
      </c>
      <c r="B868" s="83">
        <v>1.25</v>
      </c>
    </row>
    <row r="869" spans="1:2" ht="16" customHeight="1" x14ac:dyDescent="0.2">
      <c r="A869" s="83">
        <v>374.34</v>
      </c>
      <c r="B869" s="83">
        <v>1.01</v>
      </c>
    </row>
    <row r="870" spans="1:2" ht="16" customHeight="1" x14ac:dyDescent="0.2">
      <c r="A870" s="83">
        <v>374.28</v>
      </c>
      <c r="B870" s="83">
        <v>0.91</v>
      </c>
    </row>
    <row r="871" spans="1:2" ht="16" customHeight="1" x14ac:dyDescent="0.2">
      <c r="A871" s="83">
        <v>374.25</v>
      </c>
      <c r="B871" s="83">
        <v>0.98</v>
      </c>
    </row>
    <row r="872" spans="1:2" ht="16" customHeight="1" x14ac:dyDescent="0.2">
      <c r="A872" s="83">
        <v>374.18</v>
      </c>
      <c r="B872" s="83">
        <v>0.85</v>
      </c>
    </row>
    <row r="873" spans="1:2" ht="16" customHeight="1" x14ac:dyDescent="0.2">
      <c r="A873" s="83">
        <v>374.12</v>
      </c>
      <c r="B873" s="83">
        <v>0.82</v>
      </c>
    </row>
    <row r="874" spans="1:2" ht="16" customHeight="1" x14ac:dyDescent="0.2">
      <c r="A874" s="83">
        <v>374.09</v>
      </c>
      <c r="B874" s="83">
        <v>0.9</v>
      </c>
    </row>
    <row r="875" spans="1:2" ht="16" customHeight="1" x14ac:dyDescent="0.2">
      <c r="A875" s="83">
        <v>374.03</v>
      </c>
      <c r="B875" s="83">
        <v>1.01</v>
      </c>
    </row>
    <row r="876" spans="1:2" ht="16" customHeight="1" x14ac:dyDescent="0.2">
      <c r="A876" s="83">
        <v>373.97</v>
      </c>
      <c r="B876" s="83">
        <v>1.05</v>
      </c>
    </row>
    <row r="877" spans="1:2" ht="16" customHeight="1" x14ac:dyDescent="0.2">
      <c r="A877" s="83">
        <v>373.94</v>
      </c>
      <c r="B877" s="83">
        <v>1.2</v>
      </c>
    </row>
    <row r="878" spans="1:2" ht="16" customHeight="1" x14ac:dyDescent="0.2">
      <c r="A878" s="83">
        <v>373.85</v>
      </c>
      <c r="B878" s="83">
        <v>1.3</v>
      </c>
    </row>
    <row r="879" spans="1:2" ht="16" customHeight="1" x14ac:dyDescent="0.2">
      <c r="A879" s="83">
        <v>373.79</v>
      </c>
      <c r="B879" s="83">
        <v>1.1000000000000001</v>
      </c>
    </row>
    <row r="880" spans="1:2" ht="16" customHeight="1" x14ac:dyDescent="0.2">
      <c r="A880" s="83">
        <v>373.66</v>
      </c>
      <c r="B880" s="83">
        <v>1.77</v>
      </c>
    </row>
    <row r="881" spans="1:2" ht="16" customHeight="1" x14ac:dyDescent="0.2">
      <c r="A881" s="83">
        <v>373.63</v>
      </c>
      <c r="B881" s="83">
        <v>1.88</v>
      </c>
    </row>
    <row r="882" spans="1:2" ht="16" customHeight="1" x14ac:dyDescent="0.2">
      <c r="A882" s="83">
        <v>373.57</v>
      </c>
      <c r="B882" s="83">
        <v>2</v>
      </c>
    </row>
    <row r="883" spans="1:2" ht="16" customHeight="1" x14ac:dyDescent="0.2">
      <c r="A883" s="83">
        <v>373.51</v>
      </c>
      <c r="B883" s="83">
        <v>1.42</v>
      </c>
    </row>
    <row r="884" spans="1:2" ht="16" customHeight="1" x14ac:dyDescent="0.2">
      <c r="A884" s="83">
        <v>373.48</v>
      </c>
      <c r="B884" s="83">
        <v>2.31</v>
      </c>
    </row>
    <row r="885" spans="1:2" ht="16" customHeight="1" x14ac:dyDescent="0.2">
      <c r="A885" s="83">
        <v>373.39</v>
      </c>
      <c r="B885" s="83">
        <v>1.18</v>
      </c>
    </row>
    <row r="886" spans="1:2" ht="16" customHeight="1" x14ac:dyDescent="0.2">
      <c r="A886" s="83">
        <v>373.36</v>
      </c>
      <c r="B886" s="83">
        <v>1.6</v>
      </c>
    </row>
    <row r="887" spans="1:2" ht="16" customHeight="1" x14ac:dyDescent="0.2">
      <c r="A887" s="83">
        <v>373.33</v>
      </c>
      <c r="B887" s="83">
        <v>2.15</v>
      </c>
    </row>
    <row r="888" spans="1:2" ht="16" customHeight="1" x14ac:dyDescent="0.2">
      <c r="A888" s="83">
        <v>373.3</v>
      </c>
      <c r="B888" s="83">
        <v>3.1</v>
      </c>
    </row>
    <row r="889" spans="1:2" ht="16" customHeight="1" x14ac:dyDescent="0.2">
      <c r="A889" s="83">
        <v>373.26</v>
      </c>
      <c r="B889" s="83">
        <v>2.14</v>
      </c>
    </row>
    <row r="890" spans="1:2" ht="16" customHeight="1" x14ac:dyDescent="0.2">
      <c r="A890" s="83">
        <v>373.25</v>
      </c>
      <c r="B890" s="83">
        <v>2.73</v>
      </c>
    </row>
    <row r="891" spans="1:2" ht="16" customHeight="1" x14ac:dyDescent="0.2">
      <c r="A891" s="83">
        <v>373.2</v>
      </c>
      <c r="B891" s="83">
        <v>3.94</v>
      </c>
    </row>
    <row r="892" spans="1:2" ht="16" customHeight="1" x14ac:dyDescent="0.2">
      <c r="A892" s="83">
        <v>373.15</v>
      </c>
      <c r="B892" s="83">
        <v>3.46</v>
      </c>
    </row>
    <row r="893" spans="1:2" ht="16" customHeight="1" x14ac:dyDescent="0.2">
      <c r="A893" s="83">
        <v>373.11</v>
      </c>
      <c r="B893" s="83">
        <v>2.95</v>
      </c>
    </row>
    <row r="894" spans="1:2" ht="16" customHeight="1" x14ac:dyDescent="0.2">
      <c r="A894" s="83">
        <v>373.08</v>
      </c>
      <c r="B894" s="83">
        <v>2.2000000000000002</v>
      </c>
    </row>
    <row r="895" spans="1:2" ht="16" customHeight="1" x14ac:dyDescent="0.2">
      <c r="A895" s="83">
        <v>373.07</v>
      </c>
      <c r="B895" s="83">
        <v>2</v>
      </c>
    </row>
    <row r="896" spans="1:2" ht="16" customHeight="1" x14ac:dyDescent="0.2">
      <c r="A896" s="83">
        <v>373.02</v>
      </c>
      <c r="B896" s="83">
        <v>1.82</v>
      </c>
    </row>
    <row r="897" spans="1:2" ht="16" customHeight="1" x14ac:dyDescent="0.2">
      <c r="A897" s="83">
        <v>372.99</v>
      </c>
      <c r="B897" s="83">
        <v>1.56</v>
      </c>
    </row>
    <row r="898" spans="1:2" ht="16" customHeight="1" x14ac:dyDescent="0.2">
      <c r="A898" s="83">
        <v>372.96</v>
      </c>
      <c r="B898" s="83">
        <v>1.3</v>
      </c>
    </row>
    <row r="899" spans="1:2" ht="16" customHeight="1" x14ac:dyDescent="0.2">
      <c r="A899" s="83">
        <v>372.9</v>
      </c>
      <c r="B899" s="83">
        <v>1.25</v>
      </c>
    </row>
    <row r="900" spans="1:2" ht="16" customHeight="1" x14ac:dyDescent="0.2">
      <c r="A900" s="83">
        <v>372.87</v>
      </c>
      <c r="B900" s="83">
        <v>1.2</v>
      </c>
    </row>
    <row r="901" spans="1:2" ht="16" customHeight="1" x14ac:dyDescent="0.2">
      <c r="A901" s="83">
        <v>372.8</v>
      </c>
      <c r="B901" s="83">
        <v>0.9</v>
      </c>
    </row>
    <row r="902" spans="1:2" ht="16" customHeight="1" x14ac:dyDescent="0.2">
      <c r="A902" s="83">
        <v>372.74</v>
      </c>
      <c r="B902" s="83">
        <v>1.03</v>
      </c>
    </row>
    <row r="903" spans="1:2" ht="16" customHeight="1" x14ac:dyDescent="0.2">
      <c r="A903" s="83">
        <v>372.68</v>
      </c>
      <c r="B903" s="83">
        <v>1.01</v>
      </c>
    </row>
    <row r="904" spans="1:2" ht="16" customHeight="1" x14ac:dyDescent="0.2">
      <c r="A904" s="83">
        <v>372.65</v>
      </c>
      <c r="B904" s="83">
        <v>0.81</v>
      </c>
    </row>
    <row r="905" spans="1:2" ht="16" customHeight="1" x14ac:dyDescent="0.2">
      <c r="A905" s="83">
        <v>372.61</v>
      </c>
      <c r="B905" s="83">
        <v>1.08</v>
      </c>
    </row>
    <row r="906" spans="1:2" ht="16" customHeight="1" x14ac:dyDescent="0.2">
      <c r="A906" s="83">
        <v>372.56</v>
      </c>
      <c r="B906" s="83">
        <v>0.97</v>
      </c>
    </row>
    <row r="907" spans="1:2" ht="16" customHeight="1" x14ac:dyDescent="0.2">
      <c r="A907" s="83">
        <v>372.5</v>
      </c>
      <c r="B907" s="83">
        <v>1.1200000000000001</v>
      </c>
    </row>
    <row r="908" spans="1:2" ht="16" customHeight="1" x14ac:dyDescent="0.2">
      <c r="A908" s="83">
        <v>372.44</v>
      </c>
      <c r="B908" s="83">
        <v>0.92</v>
      </c>
    </row>
    <row r="909" spans="1:2" ht="16" customHeight="1" x14ac:dyDescent="0.2">
      <c r="A909" s="83">
        <v>372.37</v>
      </c>
      <c r="B909" s="83">
        <v>2.5499999999999998</v>
      </c>
    </row>
    <row r="910" spans="1:2" ht="16" customHeight="1" x14ac:dyDescent="0.2">
      <c r="A910" s="83">
        <v>372.31</v>
      </c>
      <c r="B910" s="83">
        <v>2.78</v>
      </c>
    </row>
    <row r="911" spans="1:2" ht="16" customHeight="1" x14ac:dyDescent="0.2">
      <c r="A911" s="83">
        <v>372.26</v>
      </c>
      <c r="B911" s="83">
        <v>3.12</v>
      </c>
    </row>
    <row r="912" spans="1:2" ht="16" customHeight="1" x14ac:dyDescent="0.2">
      <c r="A912" s="83">
        <v>372.24</v>
      </c>
      <c r="B912" s="83">
        <v>3.34</v>
      </c>
    </row>
    <row r="913" spans="1:2" ht="16" customHeight="1" x14ac:dyDescent="0.2">
      <c r="A913" s="83">
        <v>372.15</v>
      </c>
      <c r="B913" s="83">
        <v>3.1</v>
      </c>
    </row>
    <row r="914" spans="1:2" ht="16" customHeight="1" x14ac:dyDescent="0.2">
      <c r="A914" s="83">
        <v>372.02</v>
      </c>
      <c r="B914" s="83">
        <v>2.96</v>
      </c>
    </row>
    <row r="915" spans="1:2" ht="16" customHeight="1" x14ac:dyDescent="0.2">
      <c r="A915" s="83">
        <v>371.89</v>
      </c>
      <c r="B915" s="83">
        <v>3.01</v>
      </c>
    </row>
    <row r="916" spans="1:2" ht="16" customHeight="1" x14ac:dyDescent="0.2">
      <c r="A916" s="83">
        <v>371.81</v>
      </c>
      <c r="B916" s="83">
        <v>2.97</v>
      </c>
    </row>
    <row r="917" spans="1:2" ht="16" customHeight="1" x14ac:dyDescent="0.2">
      <c r="A917" s="83">
        <v>371.79</v>
      </c>
      <c r="B917" s="83">
        <v>2.5</v>
      </c>
    </row>
    <row r="918" spans="1:2" ht="16" customHeight="1" x14ac:dyDescent="0.2">
      <c r="A918" s="83">
        <v>371.78</v>
      </c>
      <c r="B918" s="83">
        <v>2.82</v>
      </c>
    </row>
    <row r="919" spans="1:2" ht="16" customHeight="1" x14ac:dyDescent="0.2">
      <c r="A919" s="83">
        <v>371.76</v>
      </c>
      <c r="B919" s="83">
        <v>2.95</v>
      </c>
    </row>
    <row r="920" spans="1:2" ht="16" customHeight="1" x14ac:dyDescent="0.2">
      <c r="A920" s="83">
        <v>371.74</v>
      </c>
      <c r="B920" s="83">
        <v>2.73</v>
      </c>
    </row>
    <row r="921" spans="1:2" ht="16" customHeight="1" x14ac:dyDescent="0.2">
      <c r="A921" s="83">
        <v>371.71</v>
      </c>
      <c r="B921" s="83">
        <v>2.57</v>
      </c>
    </row>
    <row r="922" spans="1:2" ht="16" customHeight="1" x14ac:dyDescent="0.2">
      <c r="A922" s="83">
        <v>371.69</v>
      </c>
      <c r="B922" s="83">
        <v>2.5499999999999998</v>
      </c>
    </row>
    <row r="923" spans="1:2" ht="16" customHeight="1" x14ac:dyDescent="0.2">
      <c r="A923" s="83">
        <v>371.61</v>
      </c>
      <c r="B923" s="83">
        <v>2</v>
      </c>
    </row>
    <row r="924" spans="1:2" ht="16" customHeight="1" x14ac:dyDescent="0.2">
      <c r="A924" s="83">
        <v>371.58</v>
      </c>
      <c r="B924" s="83">
        <v>1.99</v>
      </c>
    </row>
    <row r="925" spans="1:2" ht="16" customHeight="1" x14ac:dyDescent="0.2">
      <c r="A925" s="83">
        <v>371.53</v>
      </c>
      <c r="B925" s="83">
        <v>1.85</v>
      </c>
    </row>
    <row r="926" spans="1:2" ht="16" customHeight="1" x14ac:dyDescent="0.2">
      <c r="A926" s="83">
        <v>371.51</v>
      </c>
      <c r="B926" s="83">
        <v>1.6</v>
      </c>
    </row>
    <row r="927" spans="1:2" ht="16" customHeight="1" x14ac:dyDescent="0.2">
      <c r="A927" s="83">
        <v>371.48</v>
      </c>
      <c r="B927" s="83">
        <v>1.75</v>
      </c>
    </row>
    <row r="928" spans="1:2" ht="16" customHeight="1" x14ac:dyDescent="0.2">
      <c r="A928" s="83">
        <v>371.46</v>
      </c>
      <c r="B928" s="83">
        <v>1.53</v>
      </c>
    </row>
    <row r="929" spans="1:2" ht="16" customHeight="1" x14ac:dyDescent="0.2">
      <c r="A929" s="83">
        <v>371.44</v>
      </c>
      <c r="B929" s="83">
        <v>1.86</v>
      </c>
    </row>
    <row r="930" spans="1:2" ht="16" customHeight="1" x14ac:dyDescent="0.2">
      <c r="A930" s="83">
        <v>371.37</v>
      </c>
      <c r="B930" s="83">
        <v>2</v>
      </c>
    </row>
    <row r="931" spans="1:2" ht="16" customHeight="1" x14ac:dyDescent="0.2">
      <c r="A931" s="83">
        <v>371.35</v>
      </c>
      <c r="B931" s="83">
        <v>1.87</v>
      </c>
    </row>
    <row r="932" spans="1:2" ht="16" customHeight="1" x14ac:dyDescent="0.2">
      <c r="A932" s="83">
        <v>371.34</v>
      </c>
      <c r="B932" s="83">
        <v>1.3</v>
      </c>
    </row>
    <row r="933" spans="1:2" ht="16" customHeight="1" x14ac:dyDescent="0.2">
      <c r="A933" s="83">
        <v>371.25</v>
      </c>
      <c r="B933" s="83">
        <v>1.42</v>
      </c>
    </row>
    <row r="934" spans="1:2" ht="16" customHeight="1" x14ac:dyDescent="0.2">
      <c r="A934" s="83">
        <v>371.23</v>
      </c>
      <c r="B934" s="83">
        <v>1.61</v>
      </c>
    </row>
    <row r="935" spans="1:2" ht="16" customHeight="1" x14ac:dyDescent="0.2">
      <c r="A935" s="83">
        <v>371.19</v>
      </c>
      <c r="B935" s="83">
        <v>0.18</v>
      </c>
    </row>
    <row r="936" spans="1:2" ht="16" customHeight="1" x14ac:dyDescent="0.2">
      <c r="A936" s="83">
        <v>370.54</v>
      </c>
      <c r="B936" s="83">
        <v>0.47</v>
      </c>
    </row>
    <row r="937" spans="1:2" ht="16" customHeight="1" x14ac:dyDescent="0.2">
      <c r="A937" s="83">
        <v>370.28</v>
      </c>
      <c r="B937" s="83">
        <v>0.91</v>
      </c>
    </row>
    <row r="938" spans="1:2" ht="16" customHeight="1" x14ac:dyDescent="0.2">
      <c r="A938" s="83">
        <v>370.11</v>
      </c>
      <c r="B938" s="83">
        <v>0.71</v>
      </c>
    </row>
    <row r="939" spans="1:2" ht="16" customHeight="1" x14ac:dyDescent="0.2">
      <c r="A939" s="83">
        <v>370.04</v>
      </c>
      <c r="B939" s="83">
        <v>0.4</v>
      </c>
    </row>
    <row r="940" spans="1:2" ht="16" customHeight="1" x14ac:dyDescent="0.2">
      <c r="A940" s="83">
        <v>370.02</v>
      </c>
      <c r="B940" s="83">
        <v>0.26</v>
      </c>
    </row>
    <row r="941" spans="1:2" ht="16" customHeight="1" x14ac:dyDescent="0.2">
      <c r="A941" s="83">
        <v>369.96</v>
      </c>
      <c r="B941" s="83">
        <v>0.1</v>
      </c>
    </row>
    <row r="942" spans="1:2" ht="16" customHeight="1" x14ac:dyDescent="0.2">
      <c r="A942" s="83">
        <v>369.89</v>
      </c>
      <c r="B942" s="83">
        <v>0.16</v>
      </c>
    </row>
    <row r="943" spans="1:2" ht="16" customHeight="1" x14ac:dyDescent="0.2">
      <c r="A943" s="83">
        <v>369.83</v>
      </c>
      <c r="B943" s="83">
        <v>-0.09</v>
      </c>
    </row>
    <row r="944" spans="1:2" ht="16" customHeight="1" x14ac:dyDescent="0.2">
      <c r="A944" s="83">
        <v>369.77</v>
      </c>
      <c r="B944" s="83">
        <v>0.14000000000000001</v>
      </c>
    </row>
    <row r="945" spans="1:2" ht="16" customHeight="1" x14ac:dyDescent="0.2">
      <c r="A945" s="83">
        <v>369.7</v>
      </c>
      <c r="B945" s="83">
        <v>0.01</v>
      </c>
    </row>
    <row r="946" spans="1:2" ht="16" customHeight="1" x14ac:dyDescent="0.2">
      <c r="A946" s="83">
        <v>369.64</v>
      </c>
      <c r="B946" s="83">
        <v>-0.31</v>
      </c>
    </row>
    <row r="947" spans="1:2" ht="16" customHeight="1" x14ac:dyDescent="0.2">
      <c r="A947" s="83">
        <v>369.57</v>
      </c>
      <c r="B947" s="83">
        <v>-0.28000000000000003</v>
      </c>
    </row>
    <row r="948" spans="1:2" ht="16" customHeight="1" x14ac:dyDescent="0.2">
      <c r="A948" s="83">
        <v>369.51</v>
      </c>
      <c r="B948" s="83">
        <v>-0.1</v>
      </c>
    </row>
    <row r="949" spans="1:2" ht="16" customHeight="1" x14ac:dyDescent="0.2">
      <c r="A949" s="83">
        <v>369.44</v>
      </c>
      <c r="B949" s="83">
        <v>-0.13</v>
      </c>
    </row>
    <row r="950" spans="1:2" ht="16" customHeight="1" x14ac:dyDescent="0.2">
      <c r="A950" s="83">
        <v>369.38</v>
      </c>
      <c r="B950" s="83">
        <v>-0.05</v>
      </c>
    </row>
    <row r="951" spans="1:2" ht="16" customHeight="1" x14ac:dyDescent="0.2">
      <c r="A951" s="83">
        <v>369.31</v>
      </c>
      <c r="B951" s="83">
        <v>0.11</v>
      </c>
    </row>
    <row r="952" spans="1:2" ht="16" customHeight="1" x14ac:dyDescent="0.2">
      <c r="A952" s="83">
        <v>369.25</v>
      </c>
      <c r="B952" s="83">
        <v>-0.11</v>
      </c>
    </row>
    <row r="953" spans="1:2" ht="16" customHeight="1" x14ac:dyDescent="0.2">
      <c r="A953" s="83">
        <v>369.18</v>
      </c>
      <c r="B953" s="83">
        <v>0.51</v>
      </c>
    </row>
    <row r="954" spans="1:2" ht="16" customHeight="1" x14ac:dyDescent="0.2">
      <c r="A954" s="83">
        <v>369.12</v>
      </c>
      <c r="B954" s="83">
        <v>0.9</v>
      </c>
    </row>
    <row r="955" spans="1:2" ht="16" customHeight="1" x14ac:dyDescent="0.2">
      <c r="A955" s="83">
        <v>369.05</v>
      </c>
      <c r="B955" s="83">
        <v>1.1000000000000001</v>
      </c>
    </row>
    <row r="956" spans="1:2" ht="16" customHeight="1" x14ac:dyDescent="0.2">
      <c r="A956" s="83">
        <v>368.99</v>
      </c>
      <c r="B956" s="83">
        <v>0.48</v>
      </c>
    </row>
    <row r="957" spans="1:2" ht="16" customHeight="1" x14ac:dyDescent="0.2">
      <c r="A957" s="83">
        <v>368.93</v>
      </c>
      <c r="B957" s="83">
        <v>0.56999999999999995</v>
      </c>
    </row>
    <row r="958" spans="1:2" ht="16" customHeight="1" x14ac:dyDescent="0.2">
      <c r="A958" s="83">
        <v>368.86</v>
      </c>
      <c r="B958" s="83">
        <v>0.22</v>
      </c>
    </row>
    <row r="959" spans="1:2" ht="16" customHeight="1" x14ac:dyDescent="0.2">
      <c r="A959" s="83">
        <v>368.8</v>
      </c>
      <c r="B959" s="83">
        <v>0.71</v>
      </c>
    </row>
    <row r="960" spans="1:2" ht="16" customHeight="1" x14ac:dyDescent="0.2">
      <c r="A960" s="83">
        <v>368.73</v>
      </c>
      <c r="B960" s="83">
        <v>0.54</v>
      </c>
    </row>
    <row r="961" spans="1:2" ht="16" customHeight="1" x14ac:dyDescent="0.2">
      <c r="A961" s="83">
        <v>368.67</v>
      </c>
      <c r="B961" s="83">
        <v>0.25</v>
      </c>
    </row>
    <row r="962" spans="1:2" ht="16" customHeight="1" x14ac:dyDescent="0.2">
      <c r="A962" s="83">
        <v>368.6</v>
      </c>
      <c r="B962" s="83">
        <v>0.27</v>
      </c>
    </row>
    <row r="963" spans="1:2" ht="16" customHeight="1" x14ac:dyDescent="0.2">
      <c r="A963" s="83">
        <v>368.54</v>
      </c>
      <c r="B963" s="83">
        <v>0.71</v>
      </c>
    </row>
    <row r="964" spans="1:2" ht="16" customHeight="1" x14ac:dyDescent="0.2">
      <c r="A964" s="83">
        <v>368.47</v>
      </c>
      <c r="B964" s="83">
        <v>0.33</v>
      </c>
    </row>
    <row r="965" spans="1:2" ht="16" customHeight="1" x14ac:dyDescent="0.2">
      <c r="A965" s="83">
        <v>368.34</v>
      </c>
      <c r="B965" s="83">
        <v>0.55000000000000004</v>
      </c>
    </row>
    <row r="966" spans="1:2" ht="16" customHeight="1" x14ac:dyDescent="0.2">
      <c r="A966" s="83">
        <v>368.28</v>
      </c>
      <c r="B966" s="83">
        <v>-0.12</v>
      </c>
    </row>
    <row r="967" spans="1:2" ht="16" customHeight="1" x14ac:dyDescent="0.2">
      <c r="A967" s="83">
        <v>368.15</v>
      </c>
      <c r="B967" s="83">
        <v>0.26</v>
      </c>
    </row>
    <row r="968" spans="1:2" ht="16" customHeight="1" x14ac:dyDescent="0.2">
      <c r="A968" s="83">
        <v>368.09</v>
      </c>
      <c r="B968" s="83">
        <v>0.19</v>
      </c>
    </row>
    <row r="969" spans="1:2" ht="16" customHeight="1" x14ac:dyDescent="0.2">
      <c r="A969" s="83">
        <v>368.02</v>
      </c>
      <c r="B969" s="83">
        <v>0.4</v>
      </c>
    </row>
    <row r="970" spans="1:2" ht="16" customHeight="1" x14ac:dyDescent="0.2">
      <c r="A970" s="83">
        <v>367.96</v>
      </c>
      <c r="B970" s="83">
        <v>0.32</v>
      </c>
    </row>
    <row r="971" spans="1:2" ht="16" customHeight="1" x14ac:dyDescent="0.2">
      <c r="A971" s="83">
        <v>367.89</v>
      </c>
      <c r="B971" s="83">
        <v>0.28999999999999998</v>
      </c>
    </row>
    <row r="972" spans="1:2" ht="16" customHeight="1" x14ac:dyDescent="0.2">
      <c r="A972" s="83">
        <v>367.83</v>
      </c>
      <c r="B972" s="83">
        <v>0.09</v>
      </c>
    </row>
    <row r="973" spans="1:2" ht="16" customHeight="1" x14ac:dyDescent="0.2">
      <c r="A973" s="83">
        <v>367.76</v>
      </c>
      <c r="B973" s="83">
        <v>0.15</v>
      </c>
    </row>
    <row r="974" spans="1:2" ht="16" customHeight="1" x14ac:dyDescent="0.2">
      <c r="A974" s="83">
        <v>367.7</v>
      </c>
      <c r="B974" s="83">
        <v>0.1</v>
      </c>
    </row>
    <row r="975" spans="1:2" ht="16" customHeight="1" x14ac:dyDescent="0.2">
      <c r="A975" s="83">
        <v>367.63</v>
      </c>
      <c r="B975" s="83">
        <v>0.52</v>
      </c>
    </row>
    <row r="976" spans="1:2" ht="16" customHeight="1" x14ac:dyDescent="0.2">
      <c r="A976" s="83">
        <v>367.44</v>
      </c>
      <c r="B976" s="83">
        <v>0.65</v>
      </c>
    </row>
    <row r="977" spans="1:2" ht="16" customHeight="1" x14ac:dyDescent="0.2">
      <c r="A977" s="83">
        <v>366.92</v>
      </c>
      <c r="B977" s="83">
        <v>0.56999999999999995</v>
      </c>
    </row>
    <row r="978" spans="1:2" ht="16" customHeight="1" x14ac:dyDescent="0.2">
      <c r="A978" s="83">
        <v>366.6</v>
      </c>
      <c r="B978" s="83">
        <v>-0.56999999999999995</v>
      </c>
    </row>
    <row r="979" spans="1:2" ht="16" customHeight="1" x14ac:dyDescent="0.2">
      <c r="A979" s="83">
        <v>366.34</v>
      </c>
      <c r="B979" s="83">
        <v>-1.8</v>
      </c>
    </row>
    <row r="980" spans="1:2" ht="16" customHeight="1" x14ac:dyDescent="0.2">
      <c r="A980" s="83">
        <v>365.76</v>
      </c>
      <c r="B980" s="83">
        <v>-1.01</v>
      </c>
    </row>
    <row r="981" spans="1:2" ht="16" customHeight="1" x14ac:dyDescent="0.2">
      <c r="A981" s="83">
        <v>365.72</v>
      </c>
      <c r="B981" s="83">
        <v>0.59</v>
      </c>
    </row>
    <row r="982" spans="1:2" ht="16" customHeight="1" x14ac:dyDescent="0.2">
      <c r="A982" s="83">
        <v>364.86</v>
      </c>
      <c r="B982" s="83">
        <v>1.01</v>
      </c>
    </row>
    <row r="983" spans="1:2" ht="16" customHeight="1" x14ac:dyDescent="0.2">
      <c r="A983" s="83">
        <v>364.63</v>
      </c>
      <c r="B983" s="83">
        <v>2.0499999999999998</v>
      </c>
    </row>
    <row r="984" spans="1:2" ht="16" customHeight="1" x14ac:dyDescent="0.2">
      <c r="A984" s="83">
        <v>364.3</v>
      </c>
      <c r="B984" s="83">
        <v>2.17</v>
      </c>
    </row>
    <row r="985" spans="1:2" ht="16" customHeight="1" x14ac:dyDescent="0.2">
      <c r="A985" s="83">
        <v>364.08</v>
      </c>
      <c r="B985" s="83">
        <v>2.16</v>
      </c>
    </row>
    <row r="986" spans="1:2" ht="16" customHeight="1" x14ac:dyDescent="0.2">
      <c r="A986" s="83">
        <v>363.6</v>
      </c>
      <c r="B986" s="83">
        <v>2.33</v>
      </c>
    </row>
    <row r="987" spans="1:2" ht="16" customHeight="1" x14ac:dyDescent="0.2">
      <c r="A987" s="83">
        <v>363.25</v>
      </c>
      <c r="B987" s="83">
        <v>2.3199999999999998</v>
      </c>
    </row>
    <row r="988" spans="1:2" ht="16" customHeight="1" x14ac:dyDescent="0.2">
      <c r="A988" s="83">
        <v>363.2</v>
      </c>
      <c r="B988" s="83">
        <v>2.2000000000000002</v>
      </c>
    </row>
    <row r="989" spans="1:2" ht="16" customHeight="1" x14ac:dyDescent="0.2">
      <c r="A989" s="83">
        <v>363.06</v>
      </c>
      <c r="B989" s="83">
        <v>2.21</v>
      </c>
    </row>
    <row r="990" spans="1:2" ht="16" customHeight="1" x14ac:dyDescent="0.2">
      <c r="A990" s="83">
        <v>362.8</v>
      </c>
      <c r="B990" s="83">
        <v>2.58</v>
      </c>
    </row>
    <row r="991" spans="1:2" ht="16" customHeight="1" x14ac:dyDescent="0.2">
      <c r="A991" s="83">
        <v>362.55</v>
      </c>
      <c r="B991" s="83">
        <v>3.11</v>
      </c>
    </row>
    <row r="992" spans="1:2" ht="16" customHeight="1" x14ac:dyDescent="0.2">
      <c r="A992" s="83">
        <v>362.34</v>
      </c>
      <c r="B992" s="83">
        <v>2.99</v>
      </c>
    </row>
    <row r="993" spans="1:2" ht="16" customHeight="1" x14ac:dyDescent="0.2">
      <c r="A993" s="83">
        <v>362.2</v>
      </c>
      <c r="B993" s="83">
        <v>2.82</v>
      </c>
    </row>
    <row r="994" spans="1:2" ht="16" customHeight="1" x14ac:dyDescent="0.2">
      <c r="A994" s="83">
        <v>362.11</v>
      </c>
      <c r="B994" s="83">
        <v>3.28</v>
      </c>
    </row>
    <row r="995" spans="1:2" ht="16" customHeight="1" x14ac:dyDescent="0.2">
      <c r="A995" s="83">
        <v>362</v>
      </c>
      <c r="B995" s="83">
        <v>2.97</v>
      </c>
    </row>
    <row r="996" spans="1:2" ht="16" customHeight="1" x14ac:dyDescent="0.2">
      <c r="A996" s="83">
        <v>361.72</v>
      </c>
      <c r="B996" s="83">
        <v>2.54</v>
      </c>
    </row>
    <row r="997" spans="1:2" ht="16" customHeight="1" x14ac:dyDescent="0.2">
      <c r="A997" s="83">
        <v>361.56</v>
      </c>
      <c r="B997" s="83">
        <v>2.5499999999999998</v>
      </c>
    </row>
    <row r="998" spans="1:2" ht="16" customHeight="1" x14ac:dyDescent="0.2">
      <c r="A998" s="83">
        <v>361.31</v>
      </c>
      <c r="B998" s="83">
        <v>2.19</v>
      </c>
    </row>
    <row r="999" spans="1:2" ht="16" customHeight="1" x14ac:dyDescent="0.2">
      <c r="A999" s="83">
        <v>361.18</v>
      </c>
      <c r="B999" s="83">
        <v>2.25</v>
      </c>
    </row>
    <row r="1000" spans="1:2" ht="16" customHeight="1" x14ac:dyDescent="0.2">
      <c r="A1000" s="83">
        <v>361.16</v>
      </c>
      <c r="B1000" s="83">
        <v>2.2999999999999998</v>
      </c>
    </row>
    <row r="1001" spans="1:2" ht="16" customHeight="1" x14ac:dyDescent="0.2">
      <c r="A1001" s="83">
        <v>360.62</v>
      </c>
      <c r="B1001" s="83">
        <v>3.82</v>
      </c>
    </row>
    <row r="1002" spans="1:2" ht="16" customHeight="1" x14ac:dyDescent="0.2">
      <c r="A1002" s="83">
        <v>360.55</v>
      </c>
      <c r="B1002" s="83">
        <v>3.72</v>
      </c>
    </row>
    <row r="1003" spans="1:2" ht="16" customHeight="1" x14ac:dyDescent="0.2">
      <c r="A1003" s="83">
        <v>360.49</v>
      </c>
      <c r="B1003" s="83">
        <v>4.17</v>
      </c>
    </row>
    <row r="1004" spans="1:2" ht="16" customHeight="1" x14ac:dyDescent="0.2">
      <c r="A1004" s="83">
        <v>360.36</v>
      </c>
      <c r="B1004" s="83">
        <v>3.83</v>
      </c>
    </row>
    <row r="1005" spans="1:2" ht="16" customHeight="1" x14ac:dyDescent="0.2">
      <c r="A1005" s="83">
        <v>360.3</v>
      </c>
      <c r="B1005" s="83">
        <v>4.3600000000000003</v>
      </c>
    </row>
    <row r="1006" spans="1:2" ht="16" customHeight="1" x14ac:dyDescent="0.2">
      <c r="A1006" s="83">
        <v>360.23</v>
      </c>
      <c r="B1006" s="83">
        <v>4.7699999999999996</v>
      </c>
    </row>
    <row r="1007" spans="1:2" ht="16" customHeight="1" x14ac:dyDescent="0.2">
      <c r="A1007" s="83">
        <v>360.17</v>
      </c>
      <c r="B1007" s="83">
        <v>4.75</v>
      </c>
    </row>
    <row r="1008" spans="1:2" ht="16" customHeight="1" x14ac:dyDescent="0.2">
      <c r="A1008" s="83">
        <v>360.1</v>
      </c>
      <c r="B1008" s="83">
        <v>4.71</v>
      </c>
    </row>
    <row r="1009" spans="1:2" ht="16" customHeight="1" x14ac:dyDescent="0.2">
      <c r="A1009" s="83">
        <v>360.04</v>
      </c>
      <c r="B1009" s="83">
        <v>4.83</v>
      </c>
    </row>
    <row r="1010" spans="1:2" ht="16" customHeight="1" x14ac:dyDescent="0.2">
      <c r="A1010" s="83">
        <v>359.97</v>
      </c>
      <c r="B1010" s="83">
        <v>4.72</v>
      </c>
    </row>
    <row r="1011" spans="1:2" ht="16" customHeight="1" x14ac:dyDescent="0.2">
      <c r="A1011" s="83">
        <v>359.91</v>
      </c>
      <c r="B1011" s="83">
        <v>4.88</v>
      </c>
    </row>
    <row r="1012" spans="1:2" ht="16" customHeight="1" x14ac:dyDescent="0.2">
      <c r="A1012" s="83">
        <v>359.84</v>
      </c>
      <c r="B1012" s="83">
        <v>4.8499999999999996</v>
      </c>
    </row>
    <row r="1013" spans="1:2" ht="16" customHeight="1" x14ac:dyDescent="0.2">
      <c r="A1013" s="83">
        <v>359.78</v>
      </c>
      <c r="B1013" s="83">
        <v>4.24</v>
      </c>
    </row>
    <row r="1014" spans="1:2" ht="16" customHeight="1" x14ac:dyDescent="0.2">
      <c r="A1014" s="83">
        <v>359.71</v>
      </c>
      <c r="B1014" s="83">
        <v>4.95</v>
      </c>
    </row>
    <row r="1015" spans="1:2" ht="16" customHeight="1" x14ac:dyDescent="0.2">
      <c r="A1015" s="83">
        <v>359.65</v>
      </c>
      <c r="B1015" s="83">
        <v>4.88</v>
      </c>
    </row>
    <row r="1016" spans="1:2" ht="16" customHeight="1" x14ac:dyDescent="0.2">
      <c r="A1016" s="83">
        <v>359.59</v>
      </c>
      <c r="B1016" s="83">
        <v>5.2</v>
      </c>
    </row>
    <row r="1017" spans="1:2" ht="16" customHeight="1" x14ac:dyDescent="0.2">
      <c r="A1017" s="83">
        <v>359.52</v>
      </c>
      <c r="B1017" s="83">
        <v>4.96</v>
      </c>
    </row>
    <row r="1018" spans="1:2" ht="16" customHeight="1" x14ac:dyDescent="0.2">
      <c r="A1018" s="83">
        <v>359.46</v>
      </c>
      <c r="B1018" s="83">
        <v>4.59</v>
      </c>
    </row>
    <row r="1019" spans="1:2" ht="16" customHeight="1" x14ac:dyDescent="0.2">
      <c r="A1019" s="83">
        <v>359.39</v>
      </c>
      <c r="B1019" s="83">
        <v>4.41</v>
      </c>
    </row>
    <row r="1020" spans="1:2" ht="16" customHeight="1" x14ac:dyDescent="0.2">
      <c r="A1020" s="83">
        <v>359.33</v>
      </c>
      <c r="B1020" s="83">
        <v>3.89</v>
      </c>
    </row>
    <row r="1021" spans="1:2" ht="16" customHeight="1" x14ac:dyDescent="0.2">
      <c r="A1021" s="83">
        <v>359.26</v>
      </c>
      <c r="B1021" s="83">
        <v>2.09</v>
      </c>
    </row>
    <row r="1022" spans="1:2" ht="16" customHeight="1" x14ac:dyDescent="0.2">
      <c r="A1022" s="83">
        <v>359.2</v>
      </c>
      <c r="B1022" s="83">
        <v>2.33</v>
      </c>
    </row>
    <row r="1023" spans="1:2" ht="16" customHeight="1" x14ac:dyDescent="0.2">
      <c r="A1023" s="83">
        <v>359.07</v>
      </c>
      <c r="B1023" s="83">
        <v>0.27</v>
      </c>
    </row>
    <row r="1024" spans="1:2" ht="16" customHeight="1" x14ac:dyDescent="0.2">
      <c r="A1024" s="83">
        <v>359</v>
      </c>
      <c r="B1024" s="83">
        <v>-0.02</v>
      </c>
    </row>
    <row r="1025" spans="1:2" ht="16" customHeight="1" x14ac:dyDescent="0.2">
      <c r="A1025" s="83">
        <v>358.95</v>
      </c>
      <c r="B1025" s="83">
        <v>1.24</v>
      </c>
    </row>
    <row r="1026" spans="1:2" ht="16" customHeight="1" x14ac:dyDescent="0.2">
      <c r="A1026" s="83">
        <v>358.94</v>
      </c>
      <c r="B1026" s="83">
        <v>0.72</v>
      </c>
    </row>
    <row r="1027" spans="1:2" ht="16" customHeight="1" x14ac:dyDescent="0.2">
      <c r="A1027" s="83">
        <v>358.89</v>
      </c>
      <c r="B1027" s="83">
        <v>2.16</v>
      </c>
    </row>
    <row r="1028" spans="1:2" ht="16" customHeight="1" x14ac:dyDescent="0.2">
      <c r="A1028" s="83">
        <v>358.73</v>
      </c>
      <c r="B1028" s="83">
        <v>2.67</v>
      </c>
    </row>
    <row r="1029" spans="1:2" ht="16" customHeight="1" x14ac:dyDescent="0.2">
      <c r="A1029" s="83">
        <v>358.65</v>
      </c>
      <c r="B1029" s="83">
        <v>2.2000000000000002</v>
      </c>
    </row>
    <row r="1030" spans="1:2" ht="16" customHeight="1" x14ac:dyDescent="0.2">
      <c r="A1030" s="83">
        <v>358.51</v>
      </c>
      <c r="B1030" s="83">
        <v>2.4</v>
      </c>
    </row>
    <row r="1031" spans="1:2" ht="16" customHeight="1" x14ac:dyDescent="0.2">
      <c r="A1031" s="83">
        <v>358.45</v>
      </c>
      <c r="B1031" s="83">
        <v>2.67</v>
      </c>
    </row>
    <row r="1032" spans="1:2" ht="16" customHeight="1" x14ac:dyDescent="0.2">
      <c r="A1032" s="83">
        <v>358.27</v>
      </c>
      <c r="B1032" s="83">
        <v>1.6</v>
      </c>
    </row>
    <row r="1033" spans="1:2" ht="16" customHeight="1" x14ac:dyDescent="0.2">
      <c r="A1033" s="83">
        <v>358.16</v>
      </c>
      <c r="B1033" s="83">
        <v>2.99</v>
      </c>
    </row>
    <row r="1034" spans="1:2" ht="16" customHeight="1" x14ac:dyDescent="0.2">
      <c r="A1034" s="83">
        <v>357.99</v>
      </c>
      <c r="B1034" s="83">
        <v>3.29</v>
      </c>
    </row>
    <row r="1035" spans="1:2" ht="16" customHeight="1" x14ac:dyDescent="0.2">
      <c r="A1035" s="83">
        <v>357.9</v>
      </c>
      <c r="B1035" s="83">
        <v>3.21</v>
      </c>
    </row>
    <row r="1036" spans="1:2" ht="16" customHeight="1" x14ac:dyDescent="0.2">
      <c r="A1036" s="83">
        <v>357.79</v>
      </c>
      <c r="B1036" s="83">
        <v>3.67</v>
      </c>
    </row>
    <row r="1037" spans="1:2" ht="16" customHeight="1" x14ac:dyDescent="0.2">
      <c r="A1037" s="83">
        <v>357.77</v>
      </c>
      <c r="B1037" s="83">
        <v>3.79</v>
      </c>
    </row>
    <row r="1038" spans="1:2" ht="16" customHeight="1" x14ac:dyDescent="0.2">
      <c r="A1038" s="83">
        <v>357.7</v>
      </c>
      <c r="B1038" s="83">
        <v>4.03</v>
      </c>
    </row>
    <row r="1039" spans="1:2" ht="16" customHeight="1" x14ac:dyDescent="0.2">
      <c r="A1039" s="83">
        <v>357.68</v>
      </c>
      <c r="B1039" s="83">
        <v>3.86</v>
      </c>
    </row>
    <row r="1040" spans="1:2" ht="16" customHeight="1" x14ac:dyDescent="0.2">
      <c r="A1040" s="83">
        <v>357.6</v>
      </c>
      <c r="B1040" s="83">
        <v>4.18</v>
      </c>
    </row>
    <row r="1041" spans="1:2" ht="16" customHeight="1" x14ac:dyDescent="0.2">
      <c r="A1041" s="83">
        <v>357.5</v>
      </c>
      <c r="B1041" s="83">
        <v>4.07</v>
      </c>
    </row>
    <row r="1042" spans="1:2" ht="16" customHeight="1" x14ac:dyDescent="0.2">
      <c r="A1042" s="83">
        <v>357.46</v>
      </c>
      <c r="B1042" s="83">
        <v>4.43</v>
      </c>
    </row>
    <row r="1043" spans="1:2" ht="16" customHeight="1" x14ac:dyDescent="0.2">
      <c r="A1043" s="83">
        <v>357.4</v>
      </c>
      <c r="B1043" s="83">
        <v>4.58</v>
      </c>
    </row>
    <row r="1044" spans="1:2" ht="16" customHeight="1" x14ac:dyDescent="0.2">
      <c r="A1044" s="83">
        <v>357.3</v>
      </c>
      <c r="B1044" s="83">
        <v>5.37</v>
      </c>
    </row>
    <row r="1045" spans="1:2" ht="16" customHeight="1" x14ac:dyDescent="0.2">
      <c r="A1045" s="83">
        <v>357.24</v>
      </c>
      <c r="B1045" s="83">
        <v>5.36</v>
      </c>
    </row>
    <row r="1046" spans="1:2" ht="16" customHeight="1" x14ac:dyDescent="0.2">
      <c r="A1046" s="83">
        <v>357.11</v>
      </c>
      <c r="B1046" s="83">
        <v>5.5</v>
      </c>
    </row>
    <row r="1047" spans="1:2" ht="16" customHeight="1" x14ac:dyDescent="0.2">
      <c r="A1047" s="83">
        <v>357.06</v>
      </c>
      <c r="B1047" s="83">
        <v>6.25</v>
      </c>
    </row>
    <row r="1048" spans="1:2" ht="16" customHeight="1" x14ac:dyDescent="0.2">
      <c r="A1048" s="83">
        <v>357</v>
      </c>
      <c r="B1048" s="83">
        <v>6.47</v>
      </c>
    </row>
    <row r="1049" spans="1:2" ht="16" customHeight="1" x14ac:dyDescent="0.2">
      <c r="A1049" s="83">
        <v>356.95</v>
      </c>
      <c r="B1049" s="83">
        <v>6.88</v>
      </c>
    </row>
    <row r="1050" spans="1:2" ht="16" customHeight="1" x14ac:dyDescent="0.2">
      <c r="A1050" s="83">
        <v>356.91</v>
      </c>
      <c r="B1050" s="83">
        <v>7.1</v>
      </c>
    </row>
    <row r="1051" spans="1:2" ht="16" customHeight="1" x14ac:dyDescent="0.2">
      <c r="A1051" s="83">
        <v>356.86</v>
      </c>
      <c r="B1051" s="83">
        <v>7.02</v>
      </c>
    </row>
    <row r="1052" spans="1:2" ht="16" customHeight="1" x14ac:dyDescent="0.2">
      <c r="A1052" s="83">
        <v>356.84</v>
      </c>
      <c r="B1052" s="83">
        <v>6.86</v>
      </c>
    </row>
    <row r="1053" spans="1:2" ht="16" customHeight="1" x14ac:dyDescent="0.2">
      <c r="A1053" s="83">
        <v>356.79</v>
      </c>
      <c r="B1053" s="83">
        <v>6.96</v>
      </c>
    </row>
    <row r="1054" spans="1:2" ht="16" customHeight="1" x14ac:dyDescent="0.2">
      <c r="A1054" s="83">
        <v>356.73</v>
      </c>
      <c r="B1054" s="83">
        <v>6.29</v>
      </c>
    </row>
    <row r="1055" spans="1:2" ht="16" customHeight="1" x14ac:dyDescent="0.2">
      <c r="A1055" s="83">
        <v>356.7</v>
      </c>
      <c r="B1055" s="83">
        <v>7.04</v>
      </c>
    </row>
    <row r="1056" spans="1:2" ht="16" customHeight="1" x14ac:dyDescent="0.2">
      <c r="A1056" s="83">
        <v>356.68</v>
      </c>
      <c r="B1056" s="83">
        <v>5.87</v>
      </c>
    </row>
    <row r="1057" spans="1:2" ht="16" customHeight="1" x14ac:dyDescent="0.2">
      <c r="A1057" s="83">
        <v>356.59</v>
      </c>
      <c r="B1057" s="83">
        <v>6.61</v>
      </c>
    </row>
    <row r="1058" spans="1:2" ht="16" customHeight="1" x14ac:dyDescent="0.2">
      <c r="A1058" s="83">
        <v>356.57</v>
      </c>
      <c r="B1058" s="83">
        <v>6.63</v>
      </c>
    </row>
    <row r="1059" spans="1:2" ht="16" customHeight="1" x14ac:dyDescent="0.2">
      <c r="A1059" s="83">
        <v>356.5</v>
      </c>
      <c r="B1059" s="83">
        <v>6.24</v>
      </c>
    </row>
    <row r="1060" spans="1:2" ht="16" customHeight="1" x14ac:dyDescent="0.2">
      <c r="A1060" s="83">
        <v>356.46</v>
      </c>
      <c r="B1060" s="83">
        <v>6.55</v>
      </c>
    </row>
    <row r="1061" spans="1:2" ht="16" customHeight="1" x14ac:dyDescent="0.2">
      <c r="A1061" s="83">
        <v>356.42</v>
      </c>
      <c r="B1061" s="83">
        <v>5.95</v>
      </c>
    </row>
    <row r="1062" spans="1:2" ht="16" customHeight="1" x14ac:dyDescent="0.2">
      <c r="A1062" s="83">
        <v>356.35</v>
      </c>
      <c r="B1062" s="83">
        <v>5.75</v>
      </c>
    </row>
    <row r="1063" spans="1:2" ht="16" customHeight="1" x14ac:dyDescent="0.2">
      <c r="A1063" s="83">
        <v>356.24</v>
      </c>
      <c r="B1063" s="83">
        <v>5.47</v>
      </c>
    </row>
    <row r="1064" spans="1:2" ht="16" customHeight="1" x14ac:dyDescent="0.2">
      <c r="A1064" s="83">
        <v>356.22</v>
      </c>
      <c r="B1064" s="83">
        <v>5.27</v>
      </c>
    </row>
    <row r="1065" spans="1:2" ht="16" customHeight="1" x14ac:dyDescent="0.2">
      <c r="A1065" s="83">
        <v>356.15</v>
      </c>
      <c r="B1065" s="83">
        <v>4.9800000000000004</v>
      </c>
    </row>
    <row r="1066" spans="1:2" ht="16" customHeight="1" x14ac:dyDescent="0.2">
      <c r="A1066" s="83">
        <v>356.13</v>
      </c>
      <c r="B1066" s="83">
        <v>4.9000000000000004</v>
      </c>
    </row>
    <row r="1067" spans="1:2" ht="16" customHeight="1" x14ac:dyDescent="0.2">
      <c r="A1067" s="83">
        <v>356.08</v>
      </c>
      <c r="B1067" s="83">
        <v>3.8</v>
      </c>
    </row>
    <row r="1068" spans="1:2" ht="16" customHeight="1" x14ac:dyDescent="0.2">
      <c r="A1068" s="83">
        <v>356.02</v>
      </c>
      <c r="B1068" s="83">
        <v>4.51</v>
      </c>
    </row>
    <row r="1069" spans="1:2" ht="16" customHeight="1" x14ac:dyDescent="0.2">
      <c r="A1069" s="83">
        <v>355.99</v>
      </c>
      <c r="B1069" s="83">
        <v>4.54</v>
      </c>
    </row>
    <row r="1070" spans="1:2" ht="16" customHeight="1" x14ac:dyDescent="0.2">
      <c r="A1070" s="83">
        <v>355.91</v>
      </c>
      <c r="B1070" s="83">
        <v>4.82</v>
      </c>
    </row>
    <row r="1071" spans="1:2" ht="16" customHeight="1" x14ac:dyDescent="0.2">
      <c r="A1071" s="83">
        <v>355.88</v>
      </c>
      <c r="B1071" s="83">
        <v>4.5</v>
      </c>
    </row>
    <row r="1072" spans="1:2" ht="16" customHeight="1" x14ac:dyDescent="0.2">
      <c r="A1072" s="83">
        <v>355.86</v>
      </c>
      <c r="B1072" s="83">
        <v>4.57</v>
      </c>
    </row>
    <row r="1073" spans="1:2" ht="16" customHeight="1" x14ac:dyDescent="0.2">
      <c r="A1073" s="83">
        <v>355.82</v>
      </c>
      <c r="B1073" s="83">
        <v>3.85</v>
      </c>
    </row>
    <row r="1074" spans="1:2" ht="16" customHeight="1" x14ac:dyDescent="0.2">
      <c r="A1074" s="83">
        <v>355.8</v>
      </c>
      <c r="B1074" s="83">
        <v>3.65</v>
      </c>
    </row>
    <row r="1075" spans="1:2" ht="16" customHeight="1" x14ac:dyDescent="0.2">
      <c r="A1075" s="83">
        <v>355.68</v>
      </c>
      <c r="B1075" s="83">
        <v>4.84</v>
      </c>
    </row>
    <row r="1076" spans="1:2" ht="16" customHeight="1" x14ac:dyDescent="0.2">
      <c r="A1076" s="83">
        <v>355.64</v>
      </c>
      <c r="B1076" s="83">
        <v>4.8099999999999996</v>
      </c>
    </row>
    <row r="1077" spans="1:2" ht="16" customHeight="1" x14ac:dyDescent="0.2">
      <c r="A1077" s="83">
        <v>355.55</v>
      </c>
      <c r="B1077" s="83">
        <v>5.23</v>
      </c>
    </row>
    <row r="1078" spans="1:2" ht="16" customHeight="1" x14ac:dyDescent="0.2">
      <c r="A1078" s="83">
        <v>355.49</v>
      </c>
      <c r="B1078" s="83">
        <v>5.6</v>
      </c>
    </row>
    <row r="1079" spans="1:2" ht="16" customHeight="1" x14ac:dyDescent="0.2">
      <c r="A1079" s="83">
        <v>355.4</v>
      </c>
      <c r="B1079" s="83">
        <v>5.73</v>
      </c>
    </row>
    <row r="1080" spans="1:2" ht="16" customHeight="1" x14ac:dyDescent="0.2">
      <c r="A1080" s="83">
        <v>355.37</v>
      </c>
      <c r="B1080" s="83">
        <v>5.56</v>
      </c>
    </row>
    <row r="1081" spans="1:2" ht="16" customHeight="1" x14ac:dyDescent="0.2">
      <c r="A1081" s="83">
        <v>355.31</v>
      </c>
      <c r="B1081" s="83">
        <v>5.76</v>
      </c>
    </row>
    <row r="1082" spans="1:2" ht="16" customHeight="1" x14ac:dyDescent="0.2">
      <c r="A1082" s="83">
        <v>355.22</v>
      </c>
      <c r="B1082" s="83">
        <v>5.63</v>
      </c>
    </row>
    <row r="1083" spans="1:2" ht="16" customHeight="1" x14ac:dyDescent="0.2">
      <c r="A1083" s="83">
        <v>355.16</v>
      </c>
      <c r="B1083" s="83">
        <v>6.04</v>
      </c>
    </row>
    <row r="1084" spans="1:2" ht="16" customHeight="1" x14ac:dyDescent="0.2">
      <c r="A1084" s="83">
        <v>355.08</v>
      </c>
      <c r="B1084" s="83">
        <v>6.36</v>
      </c>
    </row>
    <row r="1085" spans="1:2" ht="16" customHeight="1" x14ac:dyDescent="0.2">
      <c r="A1085" s="83">
        <v>355.03</v>
      </c>
      <c r="B1085" s="83">
        <v>6.02</v>
      </c>
    </row>
    <row r="1086" spans="1:2" ht="16" customHeight="1" x14ac:dyDescent="0.2">
      <c r="A1086" s="83">
        <v>355</v>
      </c>
      <c r="B1086" s="83">
        <v>5.94</v>
      </c>
    </row>
    <row r="1087" spans="1:2" ht="16" customHeight="1" x14ac:dyDescent="0.2">
      <c r="A1087" s="83">
        <v>354.91</v>
      </c>
      <c r="B1087" s="83">
        <v>6.62</v>
      </c>
    </row>
    <row r="1088" spans="1:2" ht="16" customHeight="1" x14ac:dyDescent="0.2">
      <c r="A1088" s="83">
        <v>354.73</v>
      </c>
      <c r="B1088" s="83">
        <v>5.77</v>
      </c>
    </row>
    <row r="1089" spans="1:2" ht="16" customHeight="1" x14ac:dyDescent="0.2">
      <c r="A1089" s="83">
        <v>354.69</v>
      </c>
      <c r="B1089" s="83">
        <v>5.83</v>
      </c>
    </row>
    <row r="1090" spans="1:2" ht="16" customHeight="1" x14ac:dyDescent="0.2">
      <c r="A1090" s="83">
        <v>354.44</v>
      </c>
      <c r="B1090" s="83">
        <v>4.83</v>
      </c>
    </row>
    <row r="1091" spans="1:2" ht="16" customHeight="1" x14ac:dyDescent="0.2">
      <c r="A1091" s="83">
        <v>354.37</v>
      </c>
      <c r="B1091" s="83">
        <v>4.74</v>
      </c>
    </row>
    <row r="1092" spans="1:2" ht="16" customHeight="1" x14ac:dyDescent="0.2">
      <c r="A1092" s="83">
        <v>354.05</v>
      </c>
      <c r="B1092" s="83">
        <v>4.8600000000000003</v>
      </c>
    </row>
    <row r="1093" spans="1:2" ht="16" customHeight="1" x14ac:dyDescent="0.2">
      <c r="A1093" s="83">
        <v>353.93</v>
      </c>
      <c r="B1093" s="83">
        <v>4.67</v>
      </c>
    </row>
    <row r="1094" spans="1:2" ht="16" customHeight="1" x14ac:dyDescent="0.2">
      <c r="A1094" s="83">
        <v>353.88</v>
      </c>
      <c r="B1094" s="83">
        <v>4.53</v>
      </c>
    </row>
    <row r="1095" spans="1:2" ht="16" customHeight="1" x14ac:dyDescent="0.2">
      <c r="A1095" s="83">
        <v>353.86</v>
      </c>
      <c r="B1095" s="83">
        <v>3.98</v>
      </c>
    </row>
    <row r="1096" spans="1:2" ht="16" customHeight="1" x14ac:dyDescent="0.2">
      <c r="A1096" s="83">
        <v>353.84</v>
      </c>
      <c r="B1096" s="83">
        <v>4.03</v>
      </c>
    </row>
    <row r="1097" spans="1:2" ht="16" customHeight="1" x14ac:dyDescent="0.2">
      <c r="A1097" s="83">
        <v>353.82</v>
      </c>
      <c r="B1097" s="83">
        <v>4.18</v>
      </c>
    </row>
    <row r="1098" spans="1:2" ht="16" customHeight="1" x14ac:dyDescent="0.2">
      <c r="A1098" s="83">
        <v>353.81</v>
      </c>
      <c r="B1098" s="83">
        <v>3.94</v>
      </c>
    </row>
    <row r="1099" spans="1:2" ht="16" customHeight="1" x14ac:dyDescent="0.2">
      <c r="A1099" s="83">
        <v>353.79</v>
      </c>
      <c r="B1099" s="83">
        <v>3.83</v>
      </c>
    </row>
    <row r="1100" spans="1:2" ht="16" customHeight="1" x14ac:dyDescent="0.2">
      <c r="A1100" s="83">
        <v>353.79</v>
      </c>
      <c r="B1100" s="83">
        <v>3.88</v>
      </c>
    </row>
    <row r="1101" spans="1:2" ht="16" customHeight="1" x14ac:dyDescent="0.2">
      <c r="A1101" s="83">
        <v>353.77</v>
      </c>
      <c r="B1101" s="83">
        <v>3.44</v>
      </c>
    </row>
    <row r="1102" spans="1:2" ht="16" customHeight="1" x14ac:dyDescent="0.2">
      <c r="A1102" s="83">
        <v>353.75</v>
      </c>
      <c r="B1102" s="83">
        <v>3.45</v>
      </c>
    </row>
    <row r="1103" spans="1:2" ht="16" customHeight="1" x14ac:dyDescent="0.2">
      <c r="A1103" s="83">
        <v>353.73</v>
      </c>
      <c r="B1103" s="83">
        <v>2.98</v>
      </c>
    </row>
    <row r="1104" spans="1:2" ht="16" customHeight="1" x14ac:dyDescent="0.2">
      <c r="A1104" s="83">
        <v>353.71</v>
      </c>
      <c r="B1104" s="83">
        <v>2.71</v>
      </c>
    </row>
    <row r="1105" spans="1:2" ht="16" customHeight="1" x14ac:dyDescent="0.2">
      <c r="A1105" s="83">
        <v>353.71</v>
      </c>
      <c r="B1105" s="83">
        <v>2.5</v>
      </c>
    </row>
    <row r="1106" spans="1:2" ht="16" customHeight="1" x14ac:dyDescent="0.2">
      <c r="A1106" s="83">
        <v>353.69</v>
      </c>
      <c r="B1106" s="83">
        <v>2.33</v>
      </c>
    </row>
    <row r="1107" spans="1:2" ht="16" customHeight="1" x14ac:dyDescent="0.2">
      <c r="A1107" s="83">
        <v>353.68</v>
      </c>
      <c r="B1107" s="83">
        <v>1.44</v>
      </c>
    </row>
    <row r="1108" spans="1:2" ht="16" customHeight="1" x14ac:dyDescent="0.2">
      <c r="A1108" s="83">
        <v>353.64</v>
      </c>
      <c r="B1108" s="83">
        <v>2.2000000000000002</v>
      </c>
    </row>
    <row r="1109" spans="1:2" ht="16" customHeight="1" x14ac:dyDescent="0.2">
      <c r="A1109" s="83">
        <v>353.62</v>
      </c>
      <c r="B1109" s="83">
        <v>1.85</v>
      </c>
    </row>
    <row r="1110" spans="1:2" ht="16" customHeight="1" x14ac:dyDescent="0.2">
      <c r="A1110" s="83">
        <v>353.6</v>
      </c>
      <c r="B1110" s="83">
        <v>1.85</v>
      </c>
    </row>
    <row r="1111" spans="1:2" ht="16" customHeight="1" x14ac:dyDescent="0.2">
      <c r="A1111" s="83">
        <v>353.58</v>
      </c>
      <c r="B1111" s="83">
        <v>1.88</v>
      </c>
    </row>
    <row r="1112" spans="1:2" ht="16" customHeight="1" x14ac:dyDescent="0.2">
      <c r="A1112" s="83">
        <v>353.57</v>
      </c>
      <c r="B1112" s="83">
        <v>1.6</v>
      </c>
    </row>
    <row r="1113" spans="1:2" ht="16" customHeight="1" x14ac:dyDescent="0.2">
      <c r="A1113" s="83">
        <v>353.55</v>
      </c>
      <c r="B1113" s="83">
        <v>1.39</v>
      </c>
    </row>
    <row r="1114" spans="1:2" ht="16" customHeight="1" x14ac:dyDescent="0.2">
      <c r="A1114" s="83">
        <v>353.53</v>
      </c>
      <c r="B1114" s="83">
        <v>1.85</v>
      </c>
    </row>
    <row r="1115" spans="1:2" ht="16" customHeight="1" x14ac:dyDescent="0.2">
      <c r="A1115" s="83">
        <v>353.52</v>
      </c>
      <c r="B1115" s="83">
        <v>1.92</v>
      </c>
    </row>
    <row r="1116" spans="1:2" ht="16" customHeight="1" x14ac:dyDescent="0.2">
      <c r="A1116" s="83">
        <v>353.51</v>
      </c>
      <c r="B1116" s="83">
        <v>2.0299999999999998</v>
      </c>
    </row>
    <row r="1117" spans="1:2" ht="16" customHeight="1" x14ac:dyDescent="0.2">
      <c r="A1117" s="83">
        <v>353.49</v>
      </c>
      <c r="B1117" s="83">
        <v>2.2000000000000002</v>
      </c>
    </row>
    <row r="1118" spans="1:2" ht="16" customHeight="1" x14ac:dyDescent="0.2">
      <c r="A1118" s="83">
        <v>353.46</v>
      </c>
      <c r="B1118" s="83">
        <v>2.2200000000000002</v>
      </c>
    </row>
    <row r="1119" spans="1:2" ht="16" customHeight="1" x14ac:dyDescent="0.2">
      <c r="A1119" s="83">
        <v>353.44</v>
      </c>
      <c r="B1119" s="83">
        <v>2.5499999999999998</v>
      </c>
    </row>
    <row r="1120" spans="1:2" ht="16" customHeight="1" x14ac:dyDescent="0.2">
      <c r="A1120" s="83">
        <v>353.43</v>
      </c>
      <c r="B1120" s="83">
        <v>2.67</v>
      </c>
    </row>
    <row r="1121" spans="1:2" ht="16" customHeight="1" x14ac:dyDescent="0.2">
      <c r="A1121" s="83">
        <v>353.42</v>
      </c>
      <c r="B1121" s="83">
        <v>3.01</v>
      </c>
    </row>
    <row r="1122" spans="1:2" ht="16" customHeight="1" x14ac:dyDescent="0.2">
      <c r="A1122" s="83">
        <v>353.4</v>
      </c>
      <c r="B1122" s="83">
        <v>3.16</v>
      </c>
    </row>
    <row r="1123" spans="1:2" ht="16" customHeight="1" x14ac:dyDescent="0.2">
      <c r="A1123" s="83">
        <v>353.38</v>
      </c>
      <c r="B1123" s="83">
        <v>2.92</v>
      </c>
    </row>
    <row r="1124" spans="1:2" ht="16" customHeight="1" x14ac:dyDescent="0.2">
      <c r="A1124" s="83">
        <v>353.36</v>
      </c>
      <c r="B1124" s="83">
        <v>2.88</v>
      </c>
    </row>
    <row r="1125" spans="1:2" ht="16" customHeight="1" x14ac:dyDescent="0.2">
      <c r="A1125" s="83">
        <v>353.34</v>
      </c>
      <c r="B1125" s="83">
        <v>3.17</v>
      </c>
    </row>
    <row r="1126" spans="1:2" ht="16" customHeight="1" x14ac:dyDescent="0.2">
      <c r="A1126" s="83">
        <v>353.34</v>
      </c>
      <c r="B1126" s="83">
        <v>2.4</v>
      </c>
    </row>
    <row r="1127" spans="1:2" ht="16" customHeight="1" x14ac:dyDescent="0.2">
      <c r="A1127" s="83">
        <v>353.31</v>
      </c>
      <c r="B1127" s="83">
        <v>2.5299999999999998</v>
      </c>
    </row>
    <row r="1128" spans="1:2" ht="16" customHeight="1" x14ac:dyDescent="0.2">
      <c r="A1128" s="83">
        <v>353.26</v>
      </c>
      <c r="B1128" s="83">
        <v>2.9</v>
      </c>
    </row>
    <row r="1129" spans="1:2" ht="16" customHeight="1" x14ac:dyDescent="0.2">
      <c r="A1129" s="83">
        <v>353.22</v>
      </c>
      <c r="B1129" s="83">
        <v>2.41</v>
      </c>
    </row>
    <row r="1130" spans="1:2" ht="16" customHeight="1" x14ac:dyDescent="0.2">
      <c r="A1130" s="83">
        <v>353.14</v>
      </c>
      <c r="B1130" s="83">
        <v>2.4</v>
      </c>
    </row>
    <row r="1131" spans="1:2" ht="16" customHeight="1" x14ac:dyDescent="0.2">
      <c r="A1131" s="83">
        <v>353.09</v>
      </c>
      <c r="B1131" s="83">
        <v>2.37</v>
      </c>
    </row>
    <row r="1132" spans="1:2" ht="16" customHeight="1" x14ac:dyDescent="0.2">
      <c r="A1132" s="83">
        <v>353.07</v>
      </c>
      <c r="B1132" s="83">
        <v>2.88</v>
      </c>
    </row>
    <row r="1133" spans="1:2" ht="16" customHeight="1" x14ac:dyDescent="0.2">
      <c r="A1133" s="83">
        <v>353.02</v>
      </c>
      <c r="B1133" s="83">
        <v>2.93</v>
      </c>
    </row>
    <row r="1134" spans="1:2" ht="16" customHeight="1" x14ac:dyDescent="0.2">
      <c r="A1134" s="83">
        <v>352.99</v>
      </c>
      <c r="B1134" s="83">
        <v>2.83</v>
      </c>
    </row>
    <row r="1135" spans="1:2" ht="16" customHeight="1" x14ac:dyDescent="0.2">
      <c r="A1135" s="83">
        <v>352.95</v>
      </c>
      <c r="B1135" s="83">
        <v>1.94</v>
      </c>
    </row>
    <row r="1136" spans="1:2" ht="16" customHeight="1" x14ac:dyDescent="0.2">
      <c r="A1136" s="83">
        <v>352.92</v>
      </c>
      <c r="B1136" s="83">
        <v>2.02</v>
      </c>
    </row>
    <row r="1137" spans="1:2" ht="16" customHeight="1" x14ac:dyDescent="0.2">
      <c r="A1137" s="83">
        <v>352.87</v>
      </c>
      <c r="B1137" s="83">
        <v>1.64</v>
      </c>
    </row>
    <row r="1138" spans="1:2" ht="16" customHeight="1" x14ac:dyDescent="0.2">
      <c r="A1138" s="83">
        <v>352.82</v>
      </c>
      <c r="B1138" s="83">
        <v>1.63</v>
      </c>
    </row>
    <row r="1139" spans="1:2" ht="16" customHeight="1" x14ac:dyDescent="0.2">
      <c r="A1139" s="83">
        <v>352.77</v>
      </c>
      <c r="B1139" s="83">
        <v>1.73</v>
      </c>
    </row>
    <row r="1140" spans="1:2" ht="16" customHeight="1" x14ac:dyDescent="0.2">
      <c r="A1140" s="83">
        <v>352.75</v>
      </c>
      <c r="B1140" s="83">
        <v>1.83</v>
      </c>
    </row>
    <row r="1141" spans="1:2" ht="16" customHeight="1" x14ac:dyDescent="0.2">
      <c r="A1141" s="83">
        <v>352.72</v>
      </c>
      <c r="B1141" s="83">
        <v>1.48</v>
      </c>
    </row>
    <row r="1142" spans="1:2" ht="16" customHeight="1" x14ac:dyDescent="0.2">
      <c r="A1142" s="83">
        <v>352.7</v>
      </c>
      <c r="B1142" s="83">
        <v>1.54</v>
      </c>
    </row>
    <row r="1143" spans="1:2" ht="16" customHeight="1" x14ac:dyDescent="0.2">
      <c r="A1143" s="83">
        <v>352.65</v>
      </c>
      <c r="B1143" s="83">
        <v>1.22</v>
      </c>
    </row>
    <row r="1144" spans="1:2" ht="16" customHeight="1" x14ac:dyDescent="0.2">
      <c r="A1144" s="83">
        <v>352.63</v>
      </c>
      <c r="B1144" s="83">
        <v>1.63</v>
      </c>
    </row>
    <row r="1145" spans="1:2" ht="16" customHeight="1" x14ac:dyDescent="0.2">
      <c r="A1145" s="83">
        <v>352.6</v>
      </c>
      <c r="B1145" s="83">
        <v>1.6</v>
      </c>
    </row>
    <row r="1146" spans="1:2" ht="16" customHeight="1" x14ac:dyDescent="0.2">
      <c r="A1146" s="83">
        <v>352.58</v>
      </c>
      <c r="B1146" s="83">
        <v>1.87</v>
      </c>
    </row>
    <row r="1147" spans="1:2" ht="16" customHeight="1" x14ac:dyDescent="0.2">
      <c r="A1147" s="83">
        <v>352.55</v>
      </c>
      <c r="B1147" s="83">
        <v>1.8</v>
      </c>
    </row>
    <row r="1148" spans="1:2" ht="16" customHeight="1" x14ac:dyDescent="0.2">
      <c r="A1148" s="83">
        <v>352.5</v>
      </c>
      <c r="B1148" s="83">
        <v>1.96</v>
      </c>
    </row>
    <row r="1149" spans="1:2" ht="16" customHeight="1" x14ac:dyDescent="0.2">
      <c r="A1149" s="83">
        <v>352.45</v>
      </c>
      <c r="B1149" s="83">
        <v>2.0299999999999998</v>
      </c>
    </row>
    <row r="1150" spans="1:2" ht="16" customHeight="1" x14ac:dyDescent="0.2">
      <c r="A1150" s="83">
        <v>352.38</v>
      </c>
      <c r="B1150" s="83">
        <v>1.61</v>
      </c>
    </row>
    <row r="1151" spans="1:2" ht="16" customHeight="1" x14ac:dyDescent="0.2">
      <c r="A1151" s="83">
        <v>352.36</v>
      </c>
      <c r="B1151" s="83">
        <v>1.92</v>
      </c>
    </row>
    <row r="1152" spans="1:2" ht="16" customHeight="1" x14ac:dyDescent="0.2">
      <c r="A1152" s="83">
        <v>352.31</v>
      </c>
      <c r="B1152" s="83">
        <v>2.14</v>
      </c>
    </row>
    <row r="1153" spans="1:2" ht="16" customHeight="1" x14ac:dyDescent="0.2">
      <c r="A1153" s="83">
        <v>352.28</v>
      </c>
      <c r="B1153" s="83">
        <v>1.77</v>
      </c>
    </row>
    <row r="1154" spans="1:2" ht="16" customHeight="1" x14ac:dyDescent="0.2">
      <c r="A1154" s="83">
        <v>352.23</v>
      </c>
      <c r="B1154" s="83">
        <v>2.2000000000000002</v>
      </c>
    </row>
    <row r="1155" spans="1:2" ht="16" customHeight="1" x14ac:dyDescent="0.2">
      <c r="A1155" s="83">
        <v>352.18</v>
      </c>
      <c r="B1155" s="83">
        <v>2.68</v>
      </c>
    </row>
    <row r="1156" spans="1:2" ht="16" customHeight="1" x14ac:dyDescent="0.2">
      <c r="A1156" s="83">
        <v>352.16</v>
      </c>
      <c r="B1156" s="83">
        <v>2.76</v>
      </c>
    </row>
    <row r="1157" spans="1:2" ht="16" customHeight="1" x14ac:dyDescent="0.2">
      <c r="A1157" s="83">
        <v>352.11</v>
      </c>
      <c r="B1157" s="83">
        <v>2.12</v>
      </c>
    </row>
    <row r="1158" spans="1:2" ht="16" customHeight="1" x14ac:dyDescent="0.2">
      <c r="A1158" s="83">
        <v>351.94</v>
      </c>
      <c r="B1158" s="83">
        <v>2.02</v>
      </c>
    </row>
    <row r="1159" spans="1:2" ht="16" customHeight="1" x14ac:dyDescent="0.2">
      <c r="A1159" s="83">
        <v>351.89</v>
      </c>
      <c r="B1159" s="83">
        <v>1.1499999999999999</v>
      </c>
    </row>
    <row r="1160" spans="1:2" ht="16" customHeight="1" x14ac:dyDescent="0.2">
      <c r="A1160" s="83">
        <v>351.86</v>
      </c>
      <c r="B1160" s="83">
        <v>1.27</v>
      </c>
    </row>
    <row r="1161" spans="1:2" ht="16" customHeight="1" x14ac:dyDescent="0.2">
      <c r="A1161" s="83">
        <v>351.84</v>
      </c>
      <c r="B1161" s="83">
        <v>1.1000000000000001</v>
      </c>
    </row>
    <row r="1162" spans="1:2" ht="16" customHeight="1" x14ac:dyDescent="0.2">
      <c r="A1162" s="83">
        <v>351.79</v>
      </c>
      <c r="B1162" s="83">
        <v>0.74</v>
      </c>
    </row>
    <row r="1163" spans="1:2" ht="16" customHeight="1" x14ac:dyDescent="0.2">
      <c r="A1163" s="83">
        <v>351.72</v>
      </c>
      <c r="B1163" s="83">
        <v>0.99</v>
      </c>
    </row>
    <row r="1164" spans="1:2" ht="16" customHeight="1" x14ac:dyDescent="0.2">
      <c r="A1164" s="83">
        <v>351.69</v>
      </c>
      <c r="B1164" s="83">
        <v>1.1200000000000001</v>
      </c>
    </row>
    <row r="1165" spans="1:2" ht="16" customHeight="1" x14ac:dyDescent="0.2">
      <c r="A1165" s="83">
        <v>351.67</v>
      </c>
      <c r="B1165" s="83">
        <v>0.23</v>
      </c>
    </row>
    <row r="1166" spans="1:2" ht="16" customHeight="1" x14ac:dyDescent="0.2">
      <c r="A1166" s="83">
        <v>351.62</v>
      </c>
      <c r="B1166" s="83">
        <v>0.96</v>
      </c>
    </row>
    <row r="1167" spans="1:2" ht="16" customHeight="1" x14ac:dyDescent="0.2">
      <c r="A1167" s="83">
        <v>351.57</v>
      </c>
      <c r="B1167" s="83">
        <v>0.65</v>
      </c>
    </row>
    <row r="1168" spans="1:2" ht="16" customHeight="1" x14ac:dyDescent="0.2">
      <c r="A1168" s="83">
        <v>351.52</v>
      </c>
      <c r="B1168" s="83">
        <v>1.88</v>
      </c>
    </row>
    <row r="1169" spans="1:2" ht="16" customHeight="1" x14ac:dyDescent="0.2">
      <c r="A1169" s="83">
        <v>351.47</v>
      </c>
      <c r="B1169" s="83">
        <v>2.31</v>
      </c>
    </row>
    <row r="1170" spans="1:2" ht="16" customHeight="1" x14ac:dyDescent="0.2">
      <c r="A1170" s="83">
        <v>351.4</v>
      </c>
      <c r="B1170" s="83">
        <v>1.86</v>
      </c>
    </row>
    <row r="1171" spans="1:2" ht="16" customHeight="1" x14ac:dyDescent="0.2">
      <c r="A1171" s="83">
        <v>351.37</v>
      </c>
      <c r="B1171" s="83">
        <v>2.44</v>
      </c>
    </row>
    <row r="1172" spans="1:2" ht="16" customHeight="1" x14ac:dyDescent="0.2">
      <c r="A1172" s="83">
        <v>351.32</v>
      </c>
      <c r="B1172" s="83">
        <v>1.46</v>
      </c>
    </row>
    <row r="1173" spans="1:2" ht="16" customHeight="1" x14ac:dyDescent="0.2">
      <c r="A1173" s="83">
        <v>351.27</v>
      </c>
      <c r="B1173" s="83">
        <v>1.94</v>
      </c>
    </row>
    <row r="1174" spans="1:2" ht="16" customHeight="1" x14ac:dyDescent="0.2">
      <c r="A1174" s="83">
        <v>351.18</v>
      </c>
      <c r="B1174" s="83">
        <v>2.3199999999999998</v>
      </c>
    </row>
    <row r="1175" spans="1:2" ht="16" customHeight="1" x14ac:dyDescent="0.2">
      <c r="A1175" s="83">
        <v>351.15</v>
      </c>
      <c r="B1175" s="83">
        <v>2.2000000000000002</v>
      </c>
    </row>
    <row r="1176" spans="1:2" ht="16" customHeight="1" x14ac:dyDescent="0.2">
      <c r="A1176" s="83">
        <v>351.1</v>
      </c>
      <c r="B1176" s="83">
        <v>2.16</v>
      </c>
    </row>
    <row r="1177" spans="1:2" ht="16" customHeight="1" x14ac:dyDescent="0.2">
      <c r="A1177" s="83">
        <v>351.05</v>
      </c>
      <c r="B1177" s="83">
        <v>2.38</v>
      </c>
    </row>
    <row r="1178" spans="1:2" ht="16" customHeight="1" x14ac:dyDescent="0.2">
      <c r="A1178" s="83">
        <v>351</v>
      </c>
      <c r="B1178" s="83">
        <v>2.4500000000000002</v>
      </c>
    </row>
    <row r="1179" spans="1:2" ht="16" customHeight="1" x14ac:dyDescent="0.2">
      <c r="A1179" s="83">
        <v>350.98</v>
      </c>
      <c r="B1179" s="83">
        <v>2.35</v>
      </c>
    </row>
    <row r="1180" spans="1:2" ht="16" customHeight="1" x14ac:dyDescent="0.2">
      <c r="A1180" s="83">
        <v>350.93</v>
      </c>
      <c r="B1180" s="83">
        <v>2.29</v>
      </c>
    </row>
    <row r="1181" spans="1:2" ht="16" customHeight="1" x14ac:dyDescent="0.2">
      <c r="A1181" s="83">
        <v>350.88</v>
      </c>
      <c r="B1181" s="83">
        <v>2.38</v>
      </c>
    </row>
    <row r="1182" spans="1:2" ht="16" customHeight="1" x14ac:dyDescent="0.2">
      <c r="A1182" s="83">
        <v>350.83</v>
      </c>
      <c r="B1182" s="83">
        <v>2.59</v>
      </c>
    </row>
    <row r="1183" spans="1:2" ht="16" customHeight="1" x14ac:dyDescent="0.2">
      <c r="A1183" s="83">
        <v>350.81</v>
      </c>
      <c r="B1183" s="83">
        <v>2.4700000000000002</v>
      </c>
    </row>
    <row r="1184" spans="1:2" ht="16" customHeight="1" x14ac:dyDescent="0.2">
      <c r="A1184" s="83">
        <v>350.71</v>
      </c>
      <c r="B1184" s="83">
        <v>2.39</v>
      </c>
    </row>
    <row r="1185" spans="1:2" ht="16" customHeight="1" x14ac:dyDescent="0.2">
      <c r="A1185" s="83">
        <v>350.64</v>
      </c>
      <c r="B1185" s="83">
        <v>2.29</v>
      </c>
    </row>
    <row r="1186" spans="1:2" ht="16" customHeight="1" x14ac:dyDescent="0.2">
      <c r="A1186" s="83">
        <v>350.61</v>
      </c>
      <c r="B1186" s="83">
        <v>2.16</v>
      </c>
    </row>
    <row r="1187" spans="1:2" ht="16" customHeight="1" x14ac:dyDescent="0.2">
      <c r="A1187" s="83">
        <v>350.56</v>
      </c>
      <c r="B1187" s="83">
        <v>2.36</v>
      </c>
    </row>
    <row r="1188" spans="1:2" ht="16" customHeight="1" x14ac:dyDescent="0.2">
      <c r="A1188" s="83">
        <v>350.51</v>
      </c>
      <c r="B1188" s="83">
        <v>2.3199999999999998</v>
      </c>
    </row>
    <row r="1189" spans="1:2" ht="16" customHeight="1" x14ac:dyDescent="0.2">
      <c r="A1189" s="83">
        <v>350.46</v>
      </c>
      <c r="B1189" s="83">
        <v>2.19</v>
      </c>
    </row>
    <row r="1190" spans="1:2" ht="16" customHeight="1" x14ac:dyDescent="0.2">
      <c r="A1190" s="83">
        <v>350.42</v>
      </c>
      <c r="B1190" s="83">
        <v>2.4</v>
      </c>
    </row>
    <row r="1191" spans="1:2" ht="16" customHeight="1" x14ac:dyDescent="0.2">
      <c r="A1191" s="83">
        <v>350.37</v>
      </c>
      <c r="B1191" s="83">
        <v>2.2999999999999998</v>
      </c>
    </row>
    <row r="1192" spans="1:2" ht="16" customHeight="1" x14ac:dyDescent="0.2">
      <c r="A1192" s="83">
        <v>350.34</v>
      </c>
      <c r="B1192" s="83">
        <v>2.5499999999999998</v>
      </c>
    </row>
    <row r="1193" spans="1:2" ht="16" customHeight="1" x14ac:dyDescent="0.2">
      <c r="A1193" s="83">
        <v>350.29</v>
      </c>
      <c r="B1193" s="83">
        <v>2.33</v>
      </c>
    </row>
    <row r="1194" spans="1:2" ht="16" customHeight="1" x14ac:dyDescent="0.2">
      <c r="A1194" s="83">
        <v>350.24</v>
      </c>
      <c r="B1194" s="83">
        <v>2.23</v>
      </c>
    </row>
    <row r="1195" spans="1:2" ht="16" customHeight="1" x14ac:dyDescent="0.2">
      <c r="A1195" s="83">
        <v>350.19</v>
      </c>
      <c r="B1195" s="83">
        <v>2.4700000000000002</v>
      </c>
    </row>
    <row r="1196" spans="1:2" ht="16" customHeight="1" x14ac:dyDescent="0.2">
      <c r="A1196" s="83">
        <v>350.12</v>
      </c>
      <c r="B1196" s="83">
        <v>2.5299999999999998</v>
      </c>
    </row>
    <row r="1197" spans="1:2" ht="16" customHeight="1" x14ac:dyDescent="0.2">
      <c r="A1197" s="83">
        <v>350.1</v>
      </c>
      <c r="B1197" s="83">
        <v>2.5299999999999998</v>
      </c>
    </row>
    <row r="1198" spans="1:2" ht="16" customHeight="1" x14ac:dyDescent="0.2">
      <c r="A1198" s="83">
        <v>350.07</v>
      </c>
      <c r="B1198" s="83">
        <v>2.5099999999999998</v>
      </c>
    </row>
    <row r="1199" spans="1:2" ht="16" customHeight="1" x14ac:dyDescent="0.2">
      <c r="A1199" s="83">
        <v>350.05</v>
      </c>
      <c r="B1199" s="83">
        <v>2.5099999999999998</v>
      </c>
    </row>
    <row r="1200" spans="1:2" ht="16" customHeight="1" x14ac:dyDescent="0.2">
      <c r="A1200" s="83">
        <v>350.02</v>
      </c>
      <c r="B1200" s="83">
        <v>2.5</v>
      </c>
    </row>
    <row r="1201" spans="1:2" ht="16" customHeight="1" x14ac:dyDescent="0.2">
      <c r="A1201" s="83">
        <v>350</v>
      </c>
      <c r="B1201" s="83">
        <v>2.25</v>
      </c>
    </row>
    <row r="1202" spans="1:2" ht="16" customHeight="1" x14ac:dyDescent="0.2">
      <c r="A1202" s="83">
        <v>349.97</v>
      </c>
      <c r="B1202" s="83">
        <v>2.2000000000000002</v>
      </c>
    </row>
    <row r="1203" spans="1:2" ht="16" customHeight="1" x14ac:dyDescent="0.2">
      <c r="A1203" s="83">
        <v>349.92</v>
      </c>
      <c r="B1203" s="83">
        <v>2.19</v>
      </c>
    </row>
    <row r="1204" spans="1:2" ht="16" customHeight="1" x14ac:dyDescent="0.2">
      <c r="A1204" s="83">
        <v>349.9</v>
      </c>
      <c r="B1204" s="83">
        <v>2.27</v>
      </c>
    </row>
    <row r="1205" spans="1:2" ht="16" customHeight="1" x14ac:dyDescent="0.2">
      <c r="A1205" s="83">
        <v>349.87</v>
      </c>
      <c r="B1205" s="83">
        <v>2.0699999999999998</v>
      </c>
    </row>
    <row r="1206" spans="1:2" ht="16" customHeight="1" x14ac:dyDescent="0.2">
      <c r="A1206" s="83">
        <v>349.85</v>
      </c>
      <c r="B1206" s="83">
        <v>2.0499999999999998</v>
      </c>
    </row>
    <row r="1207" spans="1:2" ht="16" customHeight="1" x14ac:dyDescent="0.2">
      <c r="A1207" s="83">
        <v>349.83</v>
      </c>
      <c r="B1207" s="83">
        <v>1.96</v>
      </c>
    </row>
    <row r="1208" spans="1:2" ht="16" customHeight="1" x14ac:dyDescent="0.2">
      <c r="A1208" s="83">
        <v>349.8</v>
      </c>
      <c r="B1208" s="83">
        <v>1.64</v>
      </c>
    </row>
    <row r="1209" spans="1:2" ht="16" customHeight="1" x14ac:dyDescent="0.2">
      <c r="A1209" s="83">
        <v>349.78</v>
      </c>
      <c r="B1209" s="83">
        <v>1.54</v>
      </c>
    </row>
    <row r="1210" spans="1:2" ht="16" customHeight="1" x14ac:dyDescent="0.2">
      <c r="A1210" s="83">
        <v>349.75</v>
      </c>
      <c r="B1210" s="83">
        <v>1.67</v>
      </c>
    </row>
    <row r="1211" spans="1:2" ht="16" customHeight="1" x14ac:dyDescent="0.2">
      <c r="A1211" s="83">
        <v>349.68</v>
      </c>
      <c r="B1211" s="83">
        <v>1.53</v>
      </c>
    </row>
    <row r="1212" spans="1:2" ht="16" customHeight="1" x14ac:dyDescent="0.2">
      <c r="A1212" s="83">
        <v>349.65</v>
      </c>
      <c r="B1212" s="83">
        <v>1.73</v>
      </c>
    </row>
    <row r="1213" spans="1:2" ht="16" customHeight="1" x14ac:dyDescent="0.2">
      <c r="A1213" s="83">
        <v>349.63</v>
      </c>
      <c r="B1213" s="83">
        <v>2.15</v>
      </c>
    </row>
    <row r="1214" spans="1:2" ht="16" customHeight="1" x14ac:dyDescent="0.2">
      <c r="A1214" s="83">
        <v>349.6</v>
      </c>
      <c r="B1214" s="83">
        <v>1.64</v>
      </c>
    </row>
    <row r="1215" spans="1:2" ht="16" customHeight="1" x14ac:dyDescent="0.2">
      <c r="A1215" s="83">
        <v>349.58</v>
      </c>
      <c r="B1215" s="83">
        <v>1.78</v>
      </c>
    </row>
    <row r="1216" spans="1:2" ht="16" customHeight="1" x14ac:dyDescent="0.2">
      <c r="A1216" s="83">
        <v>349.56</v>
      </c>
      <c r="B1216" s="83">
        <v>2.3199999999999998</v>
      </c>
    </row>
    <row r="1217" spans="1:2" ht="16" customHeight="1" x14ac:dyDescent="0.2">
      <c r="A1217" s="83">
        <v>349.53</v>
      </c>
      <c r="B1217" s="83">
        <v>1.8</v>
      </c>
    </row>
    <row r="1218" spans="1:2" ht="16" customHeight="1" x14ac:dyDescent="0.2">
      <c r="A1218" s="83">
        <v>349.51</v>
      </c>
      <c r="B1218" s="83">
        <v>0.99</v>
      </c>
    </row>
    <row r="1219" spans="1:2" ht="16" customHeight="1" x14ac:dyDescent="0.2">
      <c r="A1219" s="83">
        <v>349.48</v>
      </c>
      <c r="B1219" s="83">
        <v>0.25</v>
      </c>
    </row>
    <row r="1220" spans="1:2" ht="16" customHeight="1" x14ac:dyDescent="0.2">
      <c r="A1220" s="83">
        <v>349.43</v>
      </c>
      <c r="B1220" s="83">
        <v>-0.51</v>
      </c>
    </row>
    <row r="1221" spans="1:2" ht="16" customHeight="1" x14ac:dyDescent="0.2">
      <c r="A1221" s="83">
        <v>349.41</v>
      </c>
      <c r="B1221" s="83">
        <v>0.85</v>
      </c>
    </row>
    <row r="1222" spans="1:2" ht="16" customHeight="1" x14ac:dyDescent="0.2">
      <c r="A1222" s="83">
        <v>349.38</v>
      </c>
      <c r="B1222" s="83">
        <v>0.85</v>
      </c>
    </row>
    <row r="1223" spans="1:2" ht="16" customHeight="1" x14ac:dyDescent="0.2">
      <c r="A1223" s="83">
        <v>349.36</v>
      </c>
      <c r="B1223" s="83">
        <v>0</v>
      </c>
    </row>
    <row r="1224" spans="1:2" ht="16" customHeight="1" x14ac:dyDescent="0.2">
      <c r="A1224" s="83">
        <v>349.33</v>
      </c>
      <c r="B1224" s="83">
        <v>0.56000000000000005</v>
      </c>
    </row>
    <row r="1225" spans="1:2" ht="16" customHeight="1" x14ac:dyDescent="0.2">
      <c r="A1225" s="83">
        <v>349.31</v>
      </c>
      <c r="B1225" s="83">
        <v>-0.64</v>
      </c>
    </row>
    <row r="1226" spans="1:2" ht="16" customHeight="1" x14ac:dyDescent="0.2">
      <c r="A1226" s="83">
        <v>349.29</v>
      </c>
      <c r="B1226" s="83">
        <v>1.18</v>
      </c>
    </row>
    <row r="1227" spans="1:2" ht="16" customHeight="1" x14ac:dyDescent="0.2">
      <c r="A1227" s="83">
        <v>349.26</v>
      </c>
      <c r="B1227" s="83">
        <v>1.1000000000000001</v>
      </c>
    </row>
    <row r="1228" spans="1:2" ht="16" customHeight="1" x14ac:dyDescent="0.2">
      <c r="A1228" s="83">
        <v>349.24</v>
      </c>
      <c r="B1228" s="83">
        <v>1.31</v>
      </c>
    </row>
    <row r="1229" spans="1:2" ht="16" customHeight="1" x14ac:dyDescent="0.2">
      <c r="A1229" s="83">
        <v>349.21</v>
      </c>
      <c r="B1229" s="83">
        <v>1.42</v>
      </c>
    </row>
    <row r="1230" spans="1:2" ht="16" customHeight="1" x14ac:dyDescent="0.2">
      <c r="A1230" s="83">
        <v>349.16</v>
      </c>
      <c r="B1230" s="83">
        <v>1.1200000000000001</v>
      </c>
    </row>
    <row r="1231" spans="1:2" ht="16" customHeight="1" x14ac:dyDescent="0.2">
      <c r="A1231" s="83">
        <v>349.11</v>
      </c>
      <c r="B1231" s="83">
        <v>0.48</v>
      </c>
    </row>
    <row r="1232" spans="1:2" ht="16" customHeight="1" x14ac:dyDescent="0.2">
      <c r="A1232" s="83">
        <v>349.09</v>
      </c>
      <c r="B1232" s="83">
        <v>0.99</v>
      </c>
    </row>
    <row r="1233" spans="1:2" ht="16" customHeight="1" x14ac:dyDescent="0.2">
      <c r="A1233" s="83">
        <v>349.06</v>
      </c>
      <c r="B1233" s="83">
        <v>0.99</v>
      </c>
    </row>
    <row r="1234" spans="1:2" ht="16" customHeight="1" x14ac:dyDescent="0.2">
      <c r="A1234" s="83">
        <v>349.04</v>
      </c>
      <c r="B1234" s="83">
        <v>0.95</v>
      </c>
    </row>
    <row r="1235" spans="1:2" ht="16" customHeight="1" x14ac:dyDescent="0.2">
      <c r="A1235" s="83">
        <v>348.97</v>
      </c>
      <c r="B1235" s="83">
        <v>1.03</v>
      </c>
    </row>
    <row r="1236" spans="1:2" ht="16" customHeight="1" x14ac:dyDescent="0.2">
      <c r="A1236" s="83">
        <v>348.92</v>
      </c>
      <c r="B1236" s="83">
        <v>1.06</v>
      </c>
    </row>
    <row r="1237" spans="1:2" ht="16" customHeight="1" x14ac:dyDescent="0.2">
      <c r="A1237" s="83">
        <v>348.89</v>
      </c>
      <c r="B1237" s="83">
        <v>1.1399999999999999</v>
      </c>
    </row>
    <row r="1238" spans="1:2" ht="16" customHeight="1" x14ac:dyDescent="0.2">
      <c r="A1238" s="83">
        <v>348.87</v>
      </c>
      <c r="B1238" s="83">
        <v>1.36</v>
      </c>
    </row>
    <row r="1239" spans="1:2" ht="16" customHeight="1" x14ac:dyDescent="0.2">
      <c r="A1239" s="83">
        <v>348.84</v>
      </c>
      <c r="B1239" s="83">
        <v>1.4</v>
      </c>
    </row>
    <row r="1240" spans="1:2" ht="16" customHeight="1" x14ac:dyDescent="0.2">
      <c r="A1240" s="83">
        <v>348.79</v>
      </c>
      <c r="B1240" s="83">
        <v>1.53</v>
      </c>
    </row>
    <row r="1241" spans="1:2" ht="16" customHeight="1" x14ac:dyDescent="0.2">
      <c r="A1241" s="83">
        <v>348.77</v>
      </c>
      <c r="B1241" s="83">
        <v>1.42</v>
      </c>
    </row>
    <row r="1242" spans="1:2" ht="16" customHeight="1" x14ac:dyDescent="0.2">
      <c r="A1242" s="83">
        <v>348.74</v>
      </c>
      <c r="B1242" s="83">
        <v>1.67</v>
      </c>
    </row>
    <row r="1243" spans="1:2" ht="16" customHeight="1" x14ac:dyDescent="0.2">
      <c r="A1243" s="83">
        <v>348.72</v>
      </c>
      <c r="B1243" s="83">
        <v>1.8</v>
      </c>
    </row>
    <row r="1244" spans="1:2" ht="16" customHeight="1" x14ac:dyDescent="0.2">
      <c r="A1244" s="83">
        <v>348.67</v>
      </c>
      <c r="B1244" s="83">
        <v>1.75</v>
      </c>
    </row>
    <row r="1245" spans="1:2" ht="16" customHeight="1" x14ac:dyDescent="0.2">
      <c r="A1245" s="83">
        <v>348.62</v>
      </c>
      <c r="B1245" s="83">
        <v>1.72</v>
      </c>
    </row>
    <row r="1246" spans="1:2" ht="16" customHeight="1" x14ac:dyDescent="0.2">
      <c r="A1246" s="83">
        <v>348.57</v>
      </c>
      <c r="B1246" s="83">
        <v>2.17</v>
      </c>
    </row>
    <row r="1247" spans="1:2" ht="16" customHeight="1" x14ac:dyDescent="0.2">
      <c r="A1247" s="83">
        <v>348.55</v>
      </c>
      <c r="B1247" s="83">
        <v>1.78</v>
      </c>
    </row>
    <row r="1248" spans="1:2" ht="16" customHeight="1" x14ac:dyDescent="0.2">
      <c r="A1248" s="83">
        <v>348.45</v>
      </c>
      <c r="B1248" s="83">
        <v>1.81</v>
      </c>
    </row>
    <row r="1249" spans="1:2" ht="16" customHeight="1" x14ac:dyDescent="0.2">
      <c r="A1249" s="83">
        <v>348.43</v>
      </c>
      <c r="B1249" s="83">
        <v>2.0099999999999998</v>
      </c>
    </row>
    <row r="1250" spans="1:2" ht="16" customHeight="1" x14ac:dyDescent="0.2">
      <c r="A1250" s="83">
        <v>348.38</v>
      </c>
      <c r="B1250" s="83">
        <v>1.9</v>
      </c>
    </row>
    <row r="1251" spans="1:2" ht="16" customHeight="1" x14ac:dyDescent="0.2">
      <c r="A1251" s="83">
        <v>348.35</v>
      </c>
      <c r="B1251" s="83">
        <v>1.72</v>
      </c>
    </row>
    <row r="1252" spans="1:2" ht="16" customHeight="1" x14ac:dyDescent="0.2">
      <c r="A1252" s="83">
        <v>348.15</v>
      </c>
      <c r="B1252" s="83">
        <v>1.66</v>
      </c>
    </row>
    <row r="1253" spans="1:2" ht="16" customHeight="1" x14ac:dyDescent="0.2">
      <c r="A1253" s="83">
        <v>348.13</v>
      </c>
      <c r="B1253" s="83">
        <v>1.65</v>
      </c>
    </row>
    <row r="1254" spans="1:2" ht="16" customHeight="1" x14ac:dyDescent="0.2">
      <c r="A1254" s="83">
        <v>348.03</v>
      </c>
      <c r="B1254" s="83">
        <v>2.0499999999999998</v>
      </c>
    </row>
    <row r="1255" spans="1:2" ht="16" customHeight="1" x14ac:dyDescent="0.2">
      <c r="A1255" s="83">
        <v>347.98</v>
      </c>
      <c r="B1255" s="83">
        <v>2.29</v>
      </c>
    </row>
    <row r="1256" spans="1:2" ht="16" customHeight="1" x14ac:dyDescent="0.2">
      <c r="A1256" s="83">
        <v>347.88</v>
      </c>
      <c r="B1256" s="83">
        <v>2.16</v>
      </c>
    </row>
    <row r="1257" spans="1:2" ht="16" customHeight="1" x14ac:dyDescent="0.2">
      <c r="A1257" s="83">
        <v>347.81</v>
      </c>
      <c r="B1257" s="83">
        <v>2.29</v>
      </c>
    </row>
    <row r="1258" spans="1:2" ht="16" customHeight="1" x14ac:dyDescent="0.2">
      <c r="A1258" s="83">
        <v>347.76</v>
      </c>
      <c r="B1258" s="83">
        <v>2.2000000000000002</v>
      </c>
    </row>
    <row r="1259" spans="1:2" ht="16" customHeight="1" x14ac:dyDescent="0.2">
      <c r="A1259" s="83">
        <v>347.71</v>
      </c>
      <c r="B1259" s="83">
        <v>2.48</v>
      </c>
    </row>
    <row r="1260" spans="1:2" ht="16" customHeight="1" x14ac:dyDescent="0.2">
      <c r="A1260" s="83">
        <v>347.59</v>
      </c>
      <c r="B1260" s="83">
        <v>2.42</v>
      </c>
    </row>
    <row r="1261" spans="1:2" ht="16" customHeight="1" x14ac:dyDescent="0.2">
      <c r="A1261" s="83">
        <v>347.57</v>
      </c>
      <c r="B1261" s="83">
        <v>2.39</v>
      </c>
    </row>
    <row r="1262" spans="1:2" ht="16" customHeight="1" x14ac:dyDescent="0.2">
      <c r="A1262" s="83">
        <v>347.52</v>
      </c>
      <c r="B1262" s="83">
        <v>2.5299999999999998</v>
      </c>
    </row>
    <row r="1263" spans="1:2" ht="16" customHeight="1" x14ac:dyDescent="0.2">
      <c r="A1263" s="83">
        <v>347.49</v>
      </c>
      <c r="B1263" s="83">
        <v>2.37</v>
      </c>
    </row>
    <row r="1264" spans="1:2" ht="16" customHeight="1" x14ac:dyDescent="0.2">
      <c r="A1264" s="83">
        <v>347.42</v>
      </c>
      <c r="B1264" s="83">
        <v>2.5299999999999998</v>
      </c>
    </row>
    <row r="1265" spans="1:2" ht="16" customHeight="1" x14ac:dyDescent="0.2">
      <c r="A1265" s="83">
        <v>347.39</v>
      </c>
      <c r="B1265" s="83">
        <v>2.73</v>
      </c>
    </row>
    <row r="1266" spans="1:2" ht="16" customHeight="1" x14ac:dyDescent="0.2">
      <c r="A1266" s="83">
        <v>347.37</v>
      </c>
      <c r="B1266" s="83">
        <v>2.52</v>
      </c>
    </row>
    <row r="1267" spans="1:2" ht="16" customHeight="1" x14ac:dyDescent="0.2">
      <c r="A1267" s="83">
        <v>347.22</v>
      </c>
      <c r="B1267" s="83">
        <v>3.05</v>
      </c>
    </row>
    <row r="1268" spans="1:2" ht="16" customHeight="1" x14ac:dyDescent="0.2">
      <c r="A1268" s="83">
        <v>347.17</v>
      </c>
      <c r="B1268" s="83">
        <v>2.94</v>
      </c>
    </row>
    <row r="1269" spans="1:2" ht="16" customHeight="1" x14ac:dyDescent="0.2">
      <c r="A1269" s="83">
        <v>347.15</v>
      </c>
      <c r="B1269" s="83">
        <v>2.9</v>
      </c>
    </row>
    <row r="1270" spans="1:2" ht="16" customHeight="1" x14ac:dyDescent="0.2">
      <c r="A1270" s="83">
        <v>347.1</v>
      </c>
      <c r="B1270" s="83">
        <v>2.94</v>
      </c>
    </row>
    <row r="1271" spans="1:2" ht="16" customHeight="1" x14ac:dyDescent="0.2">
      <c r="A1271" s="83">
        <v>347</v>
      </c>
      <c r="B1271" s="83">
        <v>2.91</v>
      </c>
    </row>
    <row r="1272" spans="1:2" ht="16" customHeight="1" x14ac:dyDescent="0.2">
      <c r="A1272" s="83">
        <v>346.95</v>
      </c>
      <c r="B1272" s="83">
        <v>2.78</v>
      </c>
    </row>
    <row r="1273" spans="1:2" ht="16" customHeight="1" x14ac:dyDescent="0.2">
      <c r="A1273" s="83">
        <v>346.93</v>
      </c>
      <c r="B1273" s="83">
        <v>2.5499999999999998</v>
      </c>
    </row>
    <row r="1274" spans="1:2" ht="16" customHeight="1" x14ac:dyDescent="0.2">
      <c r="A1274" s="83">
        <v>346.83</v>
      </c>
      <c r="B1274" s="83">
        <v>2.97</v>
      </c>
    </row>
    <row r="1275" spans="1:2" ht="16" customHeight="1" x14ac:dyDescent="0.2">
      <c r="A1275" s="83">
        <v>346.78</v>
      </c>
      <c r="B1275" s="83">
        <v>2.83</v>
      </c>
    </row>
    <row r="1276" spans="1:2" ht="16" customHeight="1" x14ac:dyDescent="0.2">
      <c r="A1276" s="83">
        <v>346.74</v>
      </c>
      <c r="B1276" s="83">
        <v>2.34</v>
      </c>
    </row>
    <row r="1277" spans="1:2" ht="16" customHeight="1" x14ac:dyDescent="0.2">
      <c r="A1277" s="83">
        <v>346.73</v>
      </c>
      <c r="B1277" s="83">
        <v>2.38</v>
      </c>
    </row>
    <row r="1278" spans="1:2" ht="16" customHeight="1" x14ac:dyDescent="0.2">
      <c r="A1278" s="83">
        <v>346.61</v>
      </c>
      <c r="B1278" s="83">
        <v>2.4</v>
      </c>
    </row>
    <row r="1279" spans="1:2" ht="16" customHeight="1" x14ac:dyDescent="0.2">
      <c r="A1279" s="83">
        <v>346.49</v>
      </c>
      <c r="B1279" s="83">
        <v>2.4900000000000002</v>
      </c>
    </row>
    <row r="1280" spans="1:2" ht="16" customHeight="1" x14ac:dyDescent="0.2">
      <c r="A1280" s="83">
        <v>346.12</v>
      </c>
      <c r="B1280" s="83">
        <v>2.56</v>
      </c>
    </row>
    <row r="1281" spans="1:2" ht="16" customHeight="1" x14ac:dyDescent="0.2">
      <c r="A1281" s="83">
        <v>345.15</v>
      </c>
      <c r="B1281" s="83">
        <v>2.14</v>
      </c>
    </row>
    <row r="1282" spans="1:2" ht="16" customHeight="1" x14ac:dyDescent="0.2">
      <c r="A1282" s="83">
        <v>344.78</v>
      </c>
      <c r="B1282" s="83">
        <v>2.41</v>
      </c>
    </row>
    <row r="1283" spans="1:2" ht="16" customHeight="1" x14ac:dyDescent="0.2">
      <c r="A1283" s="83">
        <v>344.17</v>
      </c>
      <c r="B1283" s="83">
        <v>2.5299999999999998</v>
      </c>
    </row>
    <row r="1284" spans="1:2" ht="16" customHeight="1" x14ac:dyDescent="0.2">
      <c r="A1284" s="83">
        <v>343.81</v>
      </c>
      <c r="B1284" s="83">
        <v>2.71</v>
      </c>
    </row>
    <row r="1285" spans="1:2" ht="16" customHeight="1" x14ac:dyDescent="0.2">
      <c r="A1285" s="83">
        <v>343.56</v>
      </c>
      <c r="B1285" s="83">
        <v>2.67</v>
      </c>
    </row>
    <row r="1286" spans="1:2" ht="16" customHeight="1" x14ac:dyDescent="0.2">
      <c r="A1286" s="83">
        <v>343.07</v>
      </c>
      <c r="B1286" s="83">
        <v>2.1</v>
      </c>
    </row>
    <row r="1287" spans="1:2" ht="16" customHeight="1" x14ac:dyDescent="0.2">
      <c r="A1287" s="83">
        <v>342.83</v>
      </c>
      <c r="B1287" s="83">
        <v>2.09</v>
      </c>
    </row>
    <row r="1288" spans="1:2" ht="16" customHeight="1" x14ac:dyDescent="0.2">
      <c r="A1288" s="83">
        <v>342.71</v>
      </c>
      <c r="B1288" s="83">
        <v>1.86</v>
      </c>
    </row>
    <row r="1289" spans="1:2" ht="16" customHeight="1" x14ac:dyDescent="0.2">
      <c r="A1289" s="83">
        <v>342.47</v>
      </c>
      <c r="B1289" s="83">
        <v>2.39</v>
      </c>
    </row>
    <row r="1290" spans="1:2" ht="16" customHeight="1" x14ac:dyDescent="0.2">
      <c r="A1290" s="83">
        <v>342.22</v>
      </c>
      <c r="B1290" s="83">
        <v>2.84</v>
      </c>
    </row>
    <row r="1291" spans="1:2" ht="16" customHeight="1" x14ac:dyDescent="0.2">
      <c r="A1291" s="83">
        <v>341.73</v>
      </c>
      <c r="B1291" s="83">
        <v>2.29</v>
      </c>
    </row>
    <row r="1292" spans="1:2" ht="16" customHeight="1" x14ac:dyDescent="0.2">
      <c r="A1292" s="83">
        <v>341.61</v>
      </c>
      <c r="B1292" s="83">
        <v>2.12</v>
      </c>
    </row>
    <row r="1293" spans="1:2" ht="16" customHeight="1" x14ac:dyDescent="0.2">
      <c r="A1293" s="83">
        <v>341.37</v>
      </c>
      <c r="B1293" s="83">
        <v>2.23</v>
      </c>
    </row>
    <row r="1294" spans="1:2" ht="16" customHeight="1" x14ac:dyDescent="0.2">
      <c r="A1294" s="83">
        <v>340.64</v>
      </c>
      <c r="B1294" s="83">
        <v>2.2599999999999998</v>
      </c>
    </row>
    <row r="1295" spans="1:2" ht="16" customHeight="1" x14ac:dyDescent="0.2">
      <c r="A1295" s="83">
        <v>340.52</v>
      </c>
      <c r="B1295" s="83">
        <v>2.23</v>
      </c>
    </row>
    <row r="1296" spans="1:2" ht="16" customHeight="1" x14ac:dyDescent="0.2">
      <c r="A1296" s="83">
        <v>340.15</v>
      </c>
      <c r="B1296" s="83">
        <v>2.2799999999999998</v>
      </c>
    </row>
    <row r="1297" spans="1:2" ht="16" customHeight="1" x14ac:dyDescent="0.2">
      <c r="A1297" s="83">
        <v>339.91</v>
      </c>
      <c r="B1297" s="83">
        <v>2.16</v>
      </c>
    </row>
    <row r="1298" spans="1:2" ht="16" customHeight="1" x14ac:dyDescent="0.2">
      <c r="A1298" s="83">
        <v>339.42</v>
      </c>
      <c r="B1298" s="83">
        <v>2.04</v>
      </c>
    </row>
    <row r="1299" spans="1:2" ht="16" customHeight="1" x14ac:dyDescent="0.2">
      <c r="A1299" s="83">
        <v>339.18</v>
      </c>
      <c r="B1299" s="83">
        <v>1.95</v>
      </c>
    </row>
    <row r="1300" spans="1:2" ht="16" customHeight="1" x14ac:dyDescent="0.2">
      <c r="A1300" s="83">
        <v>337.96</v>
      </c>
      <c r="B1300" s="83">
        <v>1.79</v>
      </c>
    </row>
    <row r="1301" spans="1:2" ht="16" customHeight="1" x14ac:dyDescent="0.2">
      <c r="A1301" s="83">
        <v>337.35</v>
      </c>
      <c r="B1301" s="83">
        <v>1.63</v>
      </c>
    </row>
    <row r="1302" spans="1:2" ht="16" customHeight="1" x14ac:dyDescent="0.2">
      <c r="A1302" s="83">
        <v>337.1</v>
      </c>
      <c r="B1302" s="83">
        <v>1.74</v>
      </c>
    </row>
    <row r="1303" spans="1:2" ht="16" customHeight="1" x14ac:dyDescent="0.2">
      <c r="A1303" s="83">
        <v>336.98</v>
      </c>
      <c r="B1303" s="83">
        <v>1.27</v>
      </c>
    </row>
    <row r="1304" spans="1:2" ht="16" customHeight="1" x14ac:dyDescent="0.2">
      <c r="A1304" s="83">
        <v>336.86</v>
      </c>
      <c r="B1304" s="83">
        <v>1.59</v>
      </c>
    </row>
    <row r="1305" spans="1:2" ht="16" customHeight="1" x14ac:dyDescent="0.2">
      <c r="A1305" s="83">
        <v>336.74</v>
      </c>
      <c r="B1305" s="83">
        <v>1.39</v>
      </c>
    </row>
    <row r="1306" spans="1:2" ht="16" customHeight="1" x14ac:dyDescent="0.2">
      <c r="A1306" s="83">
        <v>336.68</v>
      </c>
      <c r="B1306" s="83">
        <v>1.26</v>
      </c>
    </row>
    <row r="1307" spans="1:2" ht="16" customHeight="1" x14ac:dyDescent="0.2">
      <c r="A1307" s="83">
        <v>336.5</v>
      </c>
      <c r="B1307" s="83">
        <v>1.2</v>
      </c>
    </row>
    <row r="1308" spans="1:2" ht="16" customHeight="1" x14ac:dyDescent="0.2">
      <c r="A1308" s="83">
        <v>336.4</v>
      </c>
      <c r="B1308" s="83">
        <v>1.07</v>
      </c>
    </row>
    <row r="1309" spans="1:2" ht="16" customHeight="1" x14ac:dyDescent="0.2">
      <c r="A1309" s="83">
        <v>336.37</v>
      </c>
      <c r="B1309" s="83">
        <v>0.65</v>
      </c>
    </row>
    <row r="1310" spans="1:2" ht="16" customHeight="1" x14ac:dyDescent="0.2">
      <c r="A1310" s="83">
        <v>335.65</v>
      </c>
      <c r="B1310" s="83">
        <v>0.54</v>
      </c>
    </row>
    <row r="1311" spans="1:2" ht="16" customHeight="1" x14ac:dyDescent="0.2">
      <c r="A1311" s="83">
        <v>335.44</v>
      </c>
      <c r="B1311" s="83">
        <v>0.7</v>
      </c>
    </row>
    <row r="1312" spans="1:2" ht="16" customHeight="1" x14ac:dyDescent="0.2">
      <c r="A1312" s="83">
        <v>335.11</v>
      </c>
      <c r="B1312" s="83">
        <v>-0.41</v>
      </c>
    </row>
    <row r="1313" spans="1:2" ht="16" customHeight="1" x14ac:dyDescent="0.2">
      <c r="A1313" s="83">
        <v>334.96</v>
      </c>
      <c r="B1313" s="83">
        <v>-0.09</v>
      </c>
    </row>
    <row r="1314" spans="1:2" ht="16" customHeight="1" x14ac:dyDescent="0.2">
      <c r="A1314" s="83">
        <v>334.81</v>
      </c>
      <c r="B1314" s="83">
        <v>0.36</v>
      </c>
    </row>
    <row r="1315" spans="1:2" ht="16" customHeight="1" x14ac:dyDescent="0.2">
      <c r="A1315" s="83">
        <v>334.56</v>
      </c>
      <c r="B1315" s="83">
        <v>0.23</v>
      </c>
    </row>
    <row r="1316" spans="1:2" ht="16" customHeight="1" x14ac:dyDescent="0.2">
      <c r="A1316" s="83">
        <v>334.39</v>
      </c>
      <c r="B1316" s="83">
        <v>-0.13</v>
      </c>
    </row>
    <row r="1317" spans="1:2" ht="16" customHeight="1" x14ac:dyDescent="0.2">
      <c r="A1317" s="83">
        <v>334.29</v>
      </c>
      <c r="B1317" s="83">
        <v>-0.71</v>
      </c>
    </row>
    <row r="1318" spans="1:2" ht="16" customHeight="1" x14ac:dyDescent="0.2">
      <c r="A1318" s="83">
        <v>334.04</v>
      </c>
      <c r="B1318" s="83">
        <v>-0.64</v>
      </c>
    </row>
    <row r="1319" spans="1:2" ht="16" customHeight="1" x14ac:dyDescent="0.2">
      <c r="A1319" s="83">
        <v>333.88</v>
      </c>
      <c r="B1319" s="83">
        <v>-0.84</v>
      </c>
    </row>
    <row r="1320" spans="1:2" ht="16" customHeight="1" x14ac:dyDescent="0.2">
      <c r="A1320" s="83">
        <v>333.74</v>
      </c>
      <c r="B1320" s="83">
        <v>-0.82</v>
      </c>
    </row>
    <row r="1321" spans="1:2" ht="16" customHeight="1" x14ac:dyDescent="0.2">
      <c r="A1321" s="83">
        <v>333.26</v>
      </c>
      <c r="B1321" s="83">
        <v>1.3</v>
      </c>
    </row>
    <row r="1322" spans="1:2" ht="16" customHeight="1" x14ac:dyDescent="0.2">
      <c r="A1322" s="83">
        <v>333.26</v>
      </c>
      <c r="B1322" s="83">
        <v>0.5</v>
      </c>
    </row>
    <row r="1323" spans="1:2" ht="16" customHeight="1" x14ac:dyDescent="0.2">
      <c r="A1323" s="83">
        <v>333.21</v>
      </c>
      <c r="B1323" s="83">
        <v>0.2</v>
      </c>
    </row>
    <row r="1324" spans="1:2" ht="16" customHeight="1" x14ac:dyDescent="0.2">
      <c r="A1324" s="83">
        <v>333.2</v>
      </c>
      <c r="B1324" s="83">
        <v>-0.3</v>
      </c>
    </row>
    <row r="1325" spans="1:2" ht="16" customHeight="1" x14ac:dyDescent="0.2">
      <c r="A1325" s="83">
        <v>333.18</v>
      </c>
      <c r="B1325" s="83">
        <v>0.1</v>
      </c>
    </row>
    <row r="1326" spans="1:2" ht="16" customHeight="1" x14ac:dyDescent="0.2">
      <c r="A1326" s="83">
        <v>333.17</v>
      </c>
      <c r="B1326" s="83">
        <v>0.4</v>
      </c>
    </row>
    <row r="1327" spans="1:2" ht="16" customHeight="1" x14ac:dyDescent="0.2">
      <c r="A1327" s="83">
        <v>333.16</v>
      </c>
      <c r="B1327" s="83">
        <v>-0.1</v>
      </c>
    </row>
    <row r="1328" spans="1:2" ht="16" customHeight="1" x14ac:dyDescent="0.2">
      <c r="A1328" s="83">
        <v>333.14</v>
      </c>
      <c r="B1328" s="83">
        <v>-1.6</v>
      </c>
    </row>
    <row r="1329" spans="1:2" ht="16" customHeight="1" x14ac:dyDescent="0.2">
      <c r="A1329" s="83">
        <v>333.12</v>
      </c>
      <c r="B1329" s="83">
        <v>-1</v>
      </c>
    </row>
    <row r="1330" spans="1:2" ht="16" customHeight="1" x14ac:dyDescent="0.2">
      <c r="A1330" s="83">
        <v>333.11</v>
      </c>
      <c r="B1330" s="83">
        <v>-1.3</v>
      </c>
    </row>
    <row r="1331" spans="1:2" ht="16" customHeight="1" x14ac:dyDescent="0.2">
      <c r="A1331" s="83">
        <v>333.11</v>
      </c>
      <c r="B1331" s="83">
        <v>-1.5</v>
      </c>
    </row>
    <row r="1332" spans="1:2" ht="16" customHeight="1" x14ac:dyDescent="0.2">
      <c r="A1332" s="83">
        <v>333.09</v>
      </c>
      <c r="B1332" s="83">
        <v>-1.8</v>
      </c>
    </row>
    <row r="1333" spans="1:2" ht="16" customHeight="1" x14ac:dyDescent="0.2">
      <c r="A1333" s="83">
        <v>333.07</v>
      </c>
      <c r="B1333" s="83">
        <v>-0.6</v>
      </c>
    </row>
    <row r="1334" spans="1:2" ht="16" customHeight="1" x14ac:dyDescent="0.2">
      <c r="A1334" s="83">
        <v>333.06</v>
      </c>
      <c r="B1334" s="83">
        <v>-0.7</v>
      </c>
    </row>
    <row r="1335" spans="1:2" ht="16" customHeight="1" x14ac:dyDescent="0.2">
      <c r="A1335" s="83">
        <v>332.99</v>
      </c>
      <c r="B1335" s="83">
        <v>0.7</v>
      </c>
    </row>
    <row r="1336" spans="1:2" ht="16" customHeight="1" x14ac:dyDescent="0.2">
      <c r="A1336" s="83">
        <v>332.98</v>
      </c>
      <c r="B1336" s="83">
        <v>1.4</v>
      </c>
    </row>
    <row r="1337" spans="1:2" ht="16" customHeight="1" x14ac:dyDescent="0.2">
      <c r="A1337" s="83">
        <v>332.96</v>
      </c>
      <c r="B1337" s="83">
        <v>1.6</v>
      </c>
    </row>
    <row r="1338" spans="1:2" ht="16" customHeight="1" x14ac:dyDescent="0.2">
      <c r="A1338" s="83">
        <v>332.93</v>
      </c>
      <c r="B1338" s="83">
        <v>1</v>
      </c>
    </row>
    <row r="1339" spans="1:2" ht="16" customHeight="1" x14ac:dyDescent="0.2">
      <c r="A1339" s="83">
        <v>332.82</v>
      </c>
      <c r="B1339" s="83">
        <v>0.6</v>
      </c>
    </row>
    <row r="1340" spans="1:2" ht="16" customHeight="1" x14ac:dyDescent="0.2">
      <c r="A1340" s="83">
        <v>332.8</v>
      </c>
      <c r="B1340" s="83">
        <v>2.2000000000000002</v>
      </c>
    </row>
    <row r="1341" spans="1:2" ht="16" customHeight="1" x14ac:dyDescent="0.2">
      <c r="A1341" s="83">
        <v>332.78</v>
      </c>
      <c r="B1341" s="83">
        <v>2.1</v>
      </c>
    </row>
    <row r="1342" spans="1:2" ht="16" customHeight="1" x14ac:dyDescent="0.2">
      <c r="A1342" s="83">
        <v>332.77</v>
      </c>
      <c r="B1342" s="83">
        <v>3.2</v>
      </c>
    </row>
    <row r="1343" spans="1:2" ht="16" customHeight="1" x14ac:dyDescent="0.2">
      <c r="A1343" s="83">
        <v>332.76</v>
      </c>
      <c r="B1343" s="83">
        <v>1.8</v>
      </c>
    </row>
    <row r="1344" spans="1:2" ht="16" customHeight="1" x14ac:dyDescent="0.2">
      <c r="A1344" s="83">
        <v>332.73</v>
      </c>
      <c r="B1344" s="83">
        <v>2.2000000000000002</v>
      </c>
    </row>
    <row r="1345" spans="1:2" ht="16" customHeight="1" x14ac:dyDescent="0.2">
      <c r="A1345" s="83">
        <v>332.72</v>
      </c>
      <c r="B1345" s="83">
        <v>1.6</v>
      </c>
    </row>
    <row r="1346" spans="1:2" ht="16" customHeight="1" x14ac:dyDescent="0.2">
      <c r="A1346" s="83">
        <v>332.68</v>
      </c>
      <c r="B1346" s="83">
        <v>2.5</v>
      </c>
    </row>
    <row r="1347" spans="1:2" ht="16" customHeight="1" x14ac:dyDescent="0.2">
      <c r="A1347" s="83">
        <v>332.48</v>
      </c>
      <c r="B1347" s="83">
        <v>1.4</v>
      </c>
    </row>
    <row r="1348" spans="1:2" ht="16" customHeight="1" x14ac:dyDescent="0.2">
      <c r="A1348" s="83">
        <v>332.44</v>
      </c>
      <c r="B1348" s="83">
        <v>2.5</v>
      </c>
    </row>
    <row r="1349" spans="1:2" ht="16" customHeight="1" x14ac:dyDescent="0.2">
      <c r="A1349" s="83">
        <v>332.23</v>
      </c>
      <c r="B1349" s="83">
        <v>2.2000000000000002</v>
      </c>
    </row>
    <row r="1350" spans="1:2" ht="16" customHeight="1" x14ac:dyDescent="0.2">
      <c r="A1350" s="83">
        <v>331.59</v>
      </c>
      <c r="B1350" s="83">
        <v>1.2</v>
      </c>
    </row>
    <row r="1351" spans="1:2" ht="16" customHeight="1" x14ac:dyDescent="0.2">
      <c r="A1351" s="83">
        <v>331.58</v>
      </c>
      <c r="B1351" s="83">
        <v>1.1000000000000001</v>
      </c>
    </row>
    <row r="1352" spans="1:2" ht="16" customHeight="1" x14ac:dyDescent="0.2">
      <c r="A1352" s="83">
        <v>331.56</v>
      </c>
      <c r="B1352" s="83">
        <v>0.7</v>
      </c>
    </row>
    <row r="1353" spans="1:2" ht="16" customHeight="1" x14ac:dyDescent="0.2">
      <c r="A1353" s="83">
        <v>331.54</v>
      </c>
      <c r="B1353" s="83">
        <v>2.2000000000000002</v>
      </c>
    </row>
    <row r="1354" spans="1:2" ht="16" customHeight="1" x14ac:dyDescent="0.2">
      <c r="A1354" s="83">
        <v>331.52</v>
      </c>
      <c r="B1354" s="83">
        <v>1.6</v>
      </c>
    </row>
    <row r="1355" spans="1:2" ht="16" customHeight="1" x14ac:dyDescent="0.2">
      <c r="A1355" s="83">
        <v>331.49</v>
      </c>
      <c r="B1355" s="83">
        <v>-0.2</v>
      </c>
    </row>
    <row r="1356" spans="1:2" ht="16" customHeight="1" x14ac:dyDescent="0.2">
      <c r="A1356" s="83">
        <v>331.47</v>
      </c>
      <c r="B1356" s="83">
        <v>-0.2</v>
      </c>
    </row>
    <row r="1357" spans="1:2" ht="16" customHeight="1" x14ac:dyDescent="0.2">
      <c r="A1357" s="83">
        <v>331.47</v>
      </c>
      <c r="B1357" s="83">
        <v>-0.2</v>
      </c>
    </row>
    <row r="1358" spans="1:2" ht="16" customHeight="1" x14ac:dyDescent="0.2">
      <c r="A1358" s="83">
        <v>331.47</v>
      </c>
      <c r="B1358" s="83">
        <v>0</v>
      </c>
    </row>
    <row r="1359" spans="1:2" ht="16" customHeight="1" x14ac:dyDescent="0.2">
      <c r="A1359" s="83">
        <v>331.45</v>
      </c>
      <c r="B1359" s="83">
        <v>0.5</v>
      </c>
    </row>
    <row r="1360" spans="1:2" ht="16" customHeight="1" x14ac:dyDescent="0.2">
      <c r="A1360" s="83">
        <v>331.44</v>
      </c>
      <c r="B1360" s="83">
        <v>-0.4</v>
      </c>
    </row>
    <row r="1361" spans="1:2" ht="16" customHeight="1" x14ac:dyDescent="0.2">
      <c r="A1361" s="83">
        <v>331.43</v>
      </c>
      <c r="B1361" s="83">
        <v>-1.9</v>
      </c>
    </row>
    <row r="1362" spans="1:2" ht="16" customHeight="1" x14ac:dyDescent="0.2">
      <c r="A1362" s="83">
        <v>331.4</v>
      </c>
      <c r="B1362" s="83">
        <v>1.9</v>
      </c>
    </row>
    <row r="1363" spans="1:2" ht="16" customHeight="1" x14ac:dyDescent="0.2">
      <c r="A1363" s="83">
        <v>331.35</v>
      </c>
      <c r="B1363" s="83">
        <v>2.2000000000000002</v>
      </c>
    </row>
    <row r="1364" spans="1:2" ht="16" customHeight="1" x14ac:dyDescent="0.2">
      <c r="A1364" s="83">
        <v>331.34</v>
      </c>
      <c r="B1364" s="83">
        <v>2.1</v>
      </c>
    </row>
    <row r="1365" spans="1:2" ht="16" customHeight="1" x14ac:dyDescent="0.2">
      <c r="A1365" s="83">
        <v>331.32</v>
      </c>
      <c r="B1365" s="83">
        <v>1.9</v>
      </c>
    </row>
    <row r="1366" spans="1:2" ht="16" customHeight="1" x14ac:dyDescent="0.2">
      <c r="A1366" s="83">
        <v>331.29</v>
      </c>
      <c r="B1366" s="83">
        <v>2</v>
      </c>
    </row>
    <row r="1367" spans="1:2" ht="16" customHeight="1" x14ac:dyDescent="0.2">
      <c r="A1367" s="83">
        <v>331.29</v>
      </c>
      <c r="B1367" s="83">
        <v>2.1</v>
      </c>
    </row>
    <row r="1368" spans="1:2" ht="16" customHeight="1" x14ac:dyDescent="0.2">
      <c r="A1368" s="83">
        <v>331.27</v>
      </c>
      <c r="B1368" s="83">
        <v>2.1</v>
      </c>
    </row>
    <row r="1369" spans="1:2" ht="16" customHeight="1" x14ac:dyDescent="0.2">
      <c r="A1369" s="83">
        <v>331.26</v>
      </c>
      <c r="B1369" s="83">
        <v>2</v>
      </c>
    </row>
    <row r="1370" spans="1:2" ht="16" customHeight="1" x14ac:dyDescent="0.2">
      <c r="A1370" s="83">
        <v>331.25</v>
      </c>
      <c r="B1370" s="83">
        <v>2.2999999999999998</v>
      </c>
    </row>
    <row r="1371" spans="1:2" ht="16" customHeight="1" x14ac:dyDescent="0.2">
      <c r="A1371" s="83">
        <v>331.25</v>
      </c>
      <c r="B1371" s="83">
        <v>2.2999999999999998</v>
      </c>
    </row>
    <row r="1372" spans="1:2" ht="16" customHeight="1" x14ac:dyDescent="0.2">
      <c r="A1372" s="83">
        <v>331.22</v>
      </c>
      <c r="B1372" s="83">
        <v>2.2999999999999998</v>
      </c>
    </row>
    <row r="1373" spans="1:2" ht="16" customHeight="1" x14ac:dyDescent="0.2">
      <c r="A1373" s="83">
        <v>331.2</v>
      </c>
      <c r="B1373" s="83">
        <v>1.8</v>
      </c>
    </row>
    <row r="1374" spans="1:2" ht="16" customHeight="1" x14ac:dyDescent="0.2">
      <c r="A1374" s="83">
        <v>331.19</v>
      </c>
      <c r="B1374" s="83">
        <v>2.1</v>
      </c>
    </row>
    <row r="1375" spans="1:2" ht="16" customHeight="1" x14ac:dyDescent="0.2">
      <c r="A1375" s="83">
        <v>331.17</v>
      </c>
      <c r="B1375" s="83">
        <v>2.2999999999999998</v>
      </c>
    </row>
    <row r="1376" spans="1:2" ht="16" customHeight="1" x14ac:dyDescent="0.2">
      <c r="A1376" s="83">
        <v>331.16</v>
      </c>
      <c r="B1376" s="83">
        <v>1.5</v>
      </c>
    </row>
    <row r="1377" spans="1:2" ht="16" customHeight="1" x14ac:dyDescent="0.2">
      <c r="A1377" s="83">
        <v>331.14</v>
      </c>
      <c r="B1377" s="83">
        <v>1.9</v>
      </c>
    </row>
    <row r="1378" spans="1:2" ht="16" customHeight="1" x14ac:dyDescent="0.2">
      <c r="A1378" s="83">
        <v>331.13</v>
      </c>
      <c r="B1378" s="83">
        <v>1.9</v>
      </c>
    </row>
    <row r="1379" spans="1:2" ht="16" customHeight="1" x14ac:dyDescent="0.2">
      <c r="A1379" s="83">
        <v>331.11</v>
      </c>
      <c r="B1379" s="83">
        <v>2</v>
      </c>
    </row>
    <row r="1380" spans="1:2" ht="16" customHeight="1" x14ac:dyDescent="0.2">
      <c r="A1380" s="83">
        <v>331.1</v>
      </c>
      <c r="B1380" s="83">
        <v>2.1</v>
      </c>
    </row>
    <row r="1381" spans="1:2" ht="16" customHeight="1" x14ac:dyDescent="0.2">
      <c r="A1381" s="83">
        <v>331.1</v>
      </c>
      <c r="B1381" s="83">
        <v>2.1</v>
      </c>
    </row>
    <row r="1382" spans="1:2" ht="16" customHeight="1" x14ac:dyDescent="0.2">
      <c r="A1382" s="83">
        <v>331.09</v>
      </c>
      <c r="B1382" s="83">
        <v>2.1</v>
      </c>
    </row>
    <row r="1383" spans="1:2" ht="16" customHeight="1" x14ac:dyDescent="0.2">
      <c r="A1383" s="83">
        <v>331.07</v>
      </c>
      <c r="B1383" s="83">
        <v>2.2999999999999998</v>
      </c>
    </row>
    <row r="1384" spans="1:2" ht="16" customHeight="1" x14ac:dyDescent="0.2">
      <c r="A1384" s="83">
        <v>331.07</v>
      </c>
      <c r="B1384" s="83">
        <v>2.2999999999999998</v>
      </c>
    </row>
    <row r="1385" spans="1:2" ht="16" customHeight="1" x14ac:dyDescent="0.2">
      <c r="A1385" s="83">
        <v>331.05</v>
      </c>
      <c r="B1385" s="83">
        <v>2</v>
      </c>
    </row>
    <row r="1386" spans="1:2" ht="16" customHeight="1" x14ac:dyDescent="0.2">
      <c r="A1386" s="83">
        <v>331.04</v>
      </c>
      <c r="B1386" s="83">
        <v>2.2999999999999998</v>
      </c>
    </row>
    <row r="1387" spans="1:2" ht="16" customHeight="1" x14ac:dyDescent="0.2">
      <c r="A1387" s="83">
        <v>331.03</v>
      </c>
      <c r="B1387" s="83">
        <v>2.4</v>
      </c>
    </row>
    <row r="1388" spans="1:2" ht="16" customHeight="1" x14ac:dyDescent="0.2">
      <c r="A1388" s="83">
        <v>331.01</v>
      </c>
      <c r="B1388" s="83">
        <v>2.4</v>
      </c>
    </row>
    <row r="1389" spans="1:2" ht="16" customHeight="1" x14ac:dyDescent="0.2">
      <c r="A1389" s="83">
        <v>331</v>
      </c>
      <c r="B1389" s="83">
        <v>2.4</v>
      </c>
    </row>
    <row r="1390" spans="1:2" ht="16" customHeight="1" x14ac:dyDescent="0.2">
      <c r="A1390" s="83">
        <v>330.99</v>
      </c>
      <c r="B1390" s="83">
        <v>2.2999999999999998</v>
      </c>
    </row>
    <row r="1391" spans="1:2" ht="16" customHeight="1" x14ac:dyDescent="0.2">
      <c r="A1391" s="83">
        <v>330.97</v>
      </c>
      <c r="B1391" s="83">
        <v>2.1</v>
      </c>
    </row>
    <row r="1392" spans="1:2" ht="16" customHeight="1" x14ac:dyDescent="0.2">
      <c r="A1392" s="83">
        <v>330.97</v>
      </c>
      <c r="B1392" s="83">
        <v>2</v>
      </c>
    </row>
    <row r="1393" spans="1:2" ht="16" customHeight="1" x14ac:dyDescent="0.2">
      <c r="A1393" s="83">
        <v>330.95</v>
      </c>
      <c r="B1393" s="83">
        <v>2.2000000000000002</v>
      </c>
    </row>
    <row r="1394" spans="1:2" ht="16" customHeight="1" x14ac:dyDescent="0.2">
      <c r="A1394" s="83">
        <v>330.94</v>
      </c>
      <c r="B1394" s="83">
        <v>2.5</v>
      </c>
    </row>
    <row r="1395" spans="1:2" ht="16" customHeight="1" x14ac:dyDescent="0.2">
      <c r="A1395" s="83">
        <v>330.92</v>
      </c>
      <c r="B1395" s="83">
        <v>1.9</v>
      </c>
    </row>
    <row r="1396" spans="1:2" ht="16" customHeight="1" x14ac:dyDescent="0.2">
      <c r="A1396" s="83">
        <v>330.91</v>
      </c>
      <c r="B1396" s="83">
        <v>2.2000000000000002</v>
      </c>
    </row>
    <row r="1397" spans="1:2" ht="16" customHeight="1" x14ac:dyDescent="0.2">
      <c r="A1397" s="83">
        <v>330.89</v>
      </c>
      <c r="B1397" s="83">
        <v>2.5</v>
      </c>
    </row>
    <row r="1398" spans="1:2" ht="16" customHeight="1" x14ac:dyDescent="0.2">
      <c r="A1398" s="83">
        <v>330.87</v>
      </c>
      <c r="B1398" s="83">
        <v>2.1</v>
      </c>
    </row>
    <row r="1399" spans="1:2" ht="16" customHeight="1" x14ac:dyDescent="0.2">
      <c r="A1399" s="83">
        <v>330.86</v>
      </c>
      <c r="B1399" s="83">
        <v>2.8</v>
      </c>
    </row>
    <row r="1400" spans="1:2" ht="16" customHeight="1" x14ac:dyDescent="0.2">
      <c r="A1400" s="83">
        <v>330.85</v>
      </c>
      <c r="B1400" s="83">
        <v>3</v>
      </c>
    </row>
    <row r="1401" spans="1:2" ht="16" customHeight="1" x14ac:dyDescent="0.2">
      <c r="A1401" s="83">
        <v>330.8</v>
      </c>
      <c r="B1401" s="83">
        <v>2</v>
      </c>
    </row>
    <row r="1402" spans="1:2" ht="16" customHeight="1" x14ac:dyDescent="0.2">
      <c r="A1402" s="83">
        <v>330.8</v>
      </c>
      <c r="B1402" s="83">
        <v>2.1</v>
      </c>
    </row>
    <row r="1403" spans="1:2" ht="16" customHeight="1" x14ac:dyDescent="0.2">
      <c r="A1403" s="83">
        <v>330.78</v>
      </c>
      <c r="B1403" s="83">
        <v>2.2000000000000002</v>
      </c>
    </row>
    <row r="1404" spans="1:2" ht="16" customHeight="1" x14ac:dyDescent="0.2">
      <c r="A1404" s="83">
        <v>330.77</v>
      </c>
      <c r="B1404" s="83">
        <v>0.4</v>
      </c>
    </row>
    <row r="1405" spans="1:2" ht="16" customHeight="1" x14ac:dyDescent="0.2">
      <c r="A1405" s="83">
        <v>330.76</v>
      </c>
      <c r="B1405" s="83">
        <v>2.6</v>
      </c>
    </row>
    <row r="1406" spans="1:2" ht="16" customHeight="1" x14ac:dyDescent="0.2">
      <c r="A1406" s="83">
        <v>330.63</v>
      </c>
      <c r="B1406" s="83">
        <v>2.6</v>
      </c>
    </row>
    <row r="1407" spans="1:2" ht="16" customHeight="1" x14ac:dyDescent="0.2">
      <c r="A1407" s="83">
        <v>330.6</v>
      </c>
      <c r="B1407" s="83">
        <v>2.2000000000000002</v>
      </c>
    </row>
    <row r="1408" spans="1:2" ht="16" customHeight="1" x14ac:dyDescent="0.2">
      <c r="A1408" s="83">
        <v>330.57</v>
      </c>
      <c r="B1408" s="83">
        <v>1.9</v>
      </c>
    </row>
    <row r="1409" spans="1:2" ht="16" customHeight="1" x14ac:dyDescent="0.2">
      <c r="A1409" s="83">
        <v>330.56</v>
      </c>
      <c r="B1409" s="83">
        <v>1.9</v>
      </c>
    </row>
    <row r="1410" spans="1:2" ht="16" customHeight="1" x14ac:dyDescent="0.2">
      <c r="A1410" s="83">
        <v>330.56</v>
      </c>
      <c r="B1410" s="83">
        <v>1.9</v>
      </c>
    </row>
    <row r="1411" spans="1:2" ht="16" customHeight="1" x14ac:dyDescent="0.2">
      <c r="A1411" s="83">
        <v>330.55</v>
      </c>
      <c r="B1411" s="83">
        <v>1.6</v>
      </c>
    </row>
    <row r="1412" spans="1:2" ht="16" customHeight="1" x14ac:dyDescent="0.2">
      <c r="A1412" s="83">
        <v>330.54</v>
      </c>
      <c r="B1412" s="83">
        <v>1.5</v>
      </c>
    </row>
    <row r="1413" spans="1:2" ht="16" customHeight="1" x14ac:dyDescent="0.2">
      <c r="A1413" s="83">
        <v>330.51</v>
      </c>
      <c r="B1413" s="83">
        <v>0.2</v>
      </c>
    </row>
    <row r="1414" spans="1:2" ht="16" customHeight="1" x14ac:dyDescent="0.2">
      <c r="A1414" s="83">
        <v>330.39</v>
      </c>
      <c r="B1414" s="83">
        <v>1.9</v>
      </c>
    </row>
    <row r="1415" spans="1:2" ht="16" customHeight="1" x14ac:dyDescent="0.2">
      <c r="A1415" s="83">
        <v>330.37</v>
      </c>
      <c r="B1415" s="83">
        <v>1.8</v>
      </c>
    </row>
    <row r="1416" spans="1:2" ht="16" customHeight="1" x14ac:dyDescent="0.2">
      <c r="A1416" s="83">
        <v>330.33</v>
      </c>
      <c r="B1416" s="83">
        <v>1.4</v>
      </c>
    </row>
    <row r="1417" spans="1:2" ht="16" customHeight="1" x14ac:dyDescent="0.2">
      <c r="A1417" s="83">
        <v>330.33</v>
      </c>
      <c r="B1417" s="83">
        <v>1.4</v>
      </c>
    </row>
    <row r="1418" spans="1:2" ht="16" customHeight="1" x14ac:dyDescent="0.2">
      <c r="A1418" s="83">
        <v>330.31</v>
      </c>
      <c r="B1418" s="83">
        <v>1.3</v>
      </c>
    </row>
    <row r="1419" spans="1:2" ht="16" customHeight="1" x14ac:dyDescent="0.2">
      <c r="A1419" s="83">
        <v>330.3</v>
      </c>
      <c r="B1419" s="83">
        <v>1.4</v>
      </c>
    </row>
    <row r="1420" spans="1:2" ht="16" customHeight="1" x14ac:dyDescent="0.2">
      <c r="A1420" s="83">
        <v>330.28</v>
      </c>
      <c r="B1420" s="83">
        <v>1.3</v>
      </c>
    </row>
    <row r="1421" spans="1:2" ht="16" customHeight="1" x14ac:dyDescent="0.2">
      <c r="A1421" s="83">
        <v>330.27</v>
      </c>
      <c r="B1421" s="83">
        <v>1.5</v>
      </c>
    </row>
    <row r="1422" spans="1:2" ht="16" customHeight="1" x14ac:dyDescent="0.2">
      <c r="A1422" s="83">
        <v>330.25</v>
      </c>
      <c r="B1422" s="83">
        <v>1.1000000000000001</v>
      </c>
    </row>
    <row r="1423" spans="1:2" ht="16" customHeight="1" x14ac:dyDescent="0.2">
      <c r="A1423" s="83">
        <v>330.24</v>
      </c>
      <c r="B1423" s="83">
        <v>1.5</v>
      </c>
    </row>
    <row r="1424" spans="1:2" ht="16" customHeight="1" x14ac:dyDescent="0.2">
      <c r="A1424" s="83">
        <v>330.22</v>
      </c>
      <c r="B1424" s="83">
        <v>1.5</v>
      </c>
    </row>
    <row r="1425" spans="1:2" ht="16" customHeight="1" x14ac:dyDescent="0.2">
      <c r="A1425" s="83">
        <v>330.21</v>
      </c>
      <c r="B1425" s="83">
        <v>1.4</v>
      </c>
    </row>
    <row r="1426" spans="1:2" ht="16" customHeight="1" x14ac:dyDescent="0.2">
      <c r="A1426" s="83">
        <v>330.2</v>
      </c>
      <c r="B1426" s="83">
        <v>1.4</v>
      </c>
    </row>
    <row r="1427" spans="1:2" ht="16" customHeight="1" x14ac:dyDescent="0.2">
      <c r="A1427" s="83">
        <v>330.18</v>
      </c>
      <c r="B1427" s="83">
        <v>1.4</v>
      </c>
    </row>
    <row r="1428" spans="1:2" ht="16" customHeight="1" x14ac:dyDescent="0.2">
      <c r="A1428" s="83">
        <v>330.18</v>
      </c>
      <c r="B1428" s="83">
        <v>1.5</v>
      </c>
    </row>
    <row r="1429" spans="1:2" ht="16" customHeight="1" x14ac:dyDescent="0.2">
      <c r="A1429" s="83">
        <v>330.18</v>
      </c>
      <c r="B1429" s="83">
        <v>1.3</v>
      </c>
    </row>
    <row r="1430" spans="1:2" ht="16" customHeight="1" x14ac:dyDescent="0.2">
      <c r="A1430" s="83">
        <v>330.16</v>
      </c>
      <c r="B1430" s="83">
        <v>1.1000000000000001</v>
      </c>
    </row>
    <row r="1431" spans="1:2" ht="16" customHeight="1" x14ac:dyDescent="0.2">
      <c r="A1431" s="83">
        <v>330.12</v>
      </c>
      <c r="B1431" s="83">
        <v>1.7</v>
      </c>
    </row>
    <row r="1432" spans="1:2" ht="16" customHeight="1" x14ac:dyDescent="0.2">
      <c r="A1432" s="83">
        <v>330.11</v>
      </c>
      <c r="B1432" s="83">
        <v>1.8</v>
      </c>
    </row>
    <row r="1433" spans="1:2" ht="16" customHeight="1" x14ac:dyDescent="0.2">
      <c r="A1433" s="83">
        <v>330.09</v>
      </c>
      <c r="B1433" s="83">
        <v>1.6</v>
      </c>
    </row>
    <row r="1434" spans="1:2" ht="16" customHeight="1" x14ac:dyDescent="0.2">
      <c r="A1434" s="83">
        <v>330.08</v>
      </c>
      <c r="B1434" s="83">
        <v>1.1000000000000001</v>
      </c>
    </row>
    <row r="1435" spans="1:2" ht="16" customHeight="1" x14ac:dyDescent="0.2">
      <c r="A1435" s="83">
        <v>330.07</v>
      </c>
      <c r="B1435" s="83">
        <v>1.5</v>
      </c>
    </row>
    <row r="1436" spans="1:2" ht="16" customHeight="1" x14ac:dyDescent="0.2">
      <c r="A1436" s="83">
        <v>330.06</v>
      </c>
      <c r="B1436" s="83">
        <v>1.3</v>
      </c>
    </row>
    <row r="1437" spans="1:2" ht="16" customHeight="1" x14ac:dyDescent="0.2">
      <c r="A1437" s="83">
        <v>330.04</v>
      </c>
      <c r="B1437" s="83">
        <v>1.6</v>
      </c>
    </row>
    <row r="1438" spans="1:2" ht="16" customHeight="1" x14ac:dyDescent="0.2">
      <c r="A1438" s="83">
        <v>330.03</v>
      </c>
      <c r="B1438" s="83">
        <v>1.5</v>
      </c>
    </row>
    <row r="1439" spans="1:2" ht="16" customHeight="1" x14ac:dyDescent="0.2">
      <c r="A1439" s="83">
        <v>330.02</v>
      </c>
      <c r="B1439" s="83">
        <v>1.4</v>
      </c>
    </row>
    <row r="1440" spans="1:2" ht="16" customHeight="1" x14ac:dyDescent="0.2">
      <c r="A1440" s="83">
        <v>330</v>
      </c>
      <c r="B1440" s="83">
        <v>1.2</v>
      </c>
    </row>
    <row r="8353" spans="2:2" ht="16" customHeight="1" x14ac:dyDescent="0.2">
      <c r="B8353" s="200"/>
    </row>
    <row r="100127" spans="2:2" ht="16" customHeight="1" x14ac:dyDescent="0.2">
      <c r="B100127" s="200"/>
    </row>
    <row r="129887" spans="2:2" ht="16" customHeight="1" x14ac:dyDescent="0.2">
      <c r="B129887" s="200"/>
    </row>
    <row r="130974" spans="2:2" ht="16" customHeight="1" x14ac:dyDescent="0.2">
      <c r="B130974" s="200"/>
    </row>
    <row r="171136" spans="2:2" ht="16" customHeight="1" x14ac:dyDescent="0.2">
      <c r="B171136" s="200"/>
    </row>
    <row r="181198" spans="2:2" ht="16" customHeight="1" x14ac:dyDescent="0.2">
      <c r="B181198" s="200"/>
    </row>
    <row r="230963" spans="2:2" ht="16" customHeight="1" x14ac:dyDescent="0.2">
      <c r="B230963" s="200"/>
    </row>
    <row r="399084" spans="2:2" ht="16" customHeight="1" x14ac:dyDescent="0.2">
      <c r="B399084" s="200"/>
    </row>
    <row r="628657" spans="2:2" ht="16" customHeight="1" x14ac:dyDescent="0.2">
      <c r="B628657" s="200"/>
    </row>
    <row r="629342" spans="2:2" ht="16" customHeight="1" x14ac:dyDescent="0.2">
      <c r="B629342" s="200"/>
    </row>
    <row r="685431" spans="2:2" ht="16" customHeight="1" x14ac:dyDescent="0.2">
      <c r="B685431" s="200"/>
    </row>
    <row r="695743" spans="2:2" ht="16" customHeight="1" x14ac:dyDescent="0.2">
      <c r="B695743" s="200"/>
    </row>
    <row r="999229" spans="2:2" ht="16" customHeight="1" x14ac:dyDescent="0.2">
      <c r="B999229" s="200"/>
    </row>
    <row r="999592" spans="2:2" ht="16" customHeight="1" x14ac:dyDescent="0.2">
      <c r="B999592" s="2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 data</vt:lpstr>
      <vt:lpstr>Fossil lycophytes</vt:lpstr>
      <vt:lpstr>Modern lycophytes</vt:lpstr>
      <vt:lpstr>A0 rhyniophytes, zosterophylls</vt:lpstr>
      <vt:lpstr>Notes on paired locations</vt:lpstr>
      <vt:lpstr>Plots</vt:lpstr>
      <vt:lpstr>Wan2018 d13C</vt:lpstr>
      <vt:lpstr>Boyce d13C Rhynie</vt:lpstr>
      <vt:lpstr>GTS2020 – marine d13Ccarb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Tais Wittchen Dahl</cp:lastModifiedBy>
  <dcterms:created xsi:type="dcterms:W3CDTF">2021-06-25T11:26:00Z</dcterms:created>
  <dcterms:modified xsi:type="dcterms:W3CDTF">2022-08-16T14:49:02Z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2021-06-25T11:26:01Z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bd61af08-d520-417b-8ef4-0ba27d40fb2b</vt:lpwstr>
  </property>
  <property fmtid="{D5CDD505-2E9C-101B-9397-08002B2CF9AE}" pid="8" name="MSIP_Label_6a2630e2-1ac5-455e-8217-0156b1936a76_ContentBits">
    <vt:lpwstr>0</vt:lpwstr>
  </property>
</Properties>
</file>