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ngli/Lab data/shang's papers/2021/Telomere length measurment using long read sequencing/Nature Communications/Nature Communications paper rebuttal/Figure /"/>
    </mc:Choice>
  </mc:AlternateContent>
  <xr:revisionPtr revIDLastSave="0" documentId="13_ncr:1_{0BB5B87C-BF60-1B4F-8B69-557A9C644D3C}" xr6:coauthVersionLast="36" xr6:coauthVersionMax="47" xr10:uidLastSave="{00000000-0000-0000-0000-000000000000}"/>
  <bookViews>
    <workbookView xWindow="4760" yWindow="500" windowWidth="29040" windowHeight="16440" activeTab="1" xr2:uid="{C90CCE0C-D70B-495F-961F-69294668BC77}"/>
  </bookViews>
  <sheets>
    <sheet name="ZMW" sheetId="1" r:id="rId1"/>
    <sheet name="demultiplex_info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2" l="1"/>
  <c r="C25" i="2" s="1"/>
  <c r="B24" i="2"/>
  <c r="C27" i="2" s="1"/>
  <c r="B18" i="2"/>
  <c r="C18" i="2" s="1"/>
  <c r="B17" i="2"/>
  <c r="C17" i="2" s="1"/>
  <c r="C13" i="2"/>
  <c r="C12" i="2"/>
  <c r="B11" i="2"/>
  <c r="C11" i="2" s="1"/>
  <c r="B10" i="2"/>
  <c r="C10" i="2" s="1"/>
  <c r="B4" i="2"/>
  <c r="C4" i="2" s="1"/>
  <c r="B3" i="2"/>
  <c r="C6" i="2" s="1"/>
  <c r="C19" i="2" l="1"/>
  <c r="C3" i="2"/>
  <c r="C20" i="2"/>
  <c r="C24" i="2"/>
  <c r="C5" i="2"/>
  <c r="C26" i="2"/>
  <c r="B33" i="1"/>
  <c r="C33" i="1" s="1"/>
  <c r="C35" i="1"/>
  <c r="C34" i="1"/>
  <c r="C32" i="1"/>
  <c r="C31" i="1"/>
  <c r="B24" i="1"/>
  <c r="C24" i="1" s="1"/>
  <c r="C26" i="1"/>
  <c r="C25" i="1"/>
  <c r="C23" i="1"/>
  <c r="C22" i="1"/>
  <c r="C17" i="1"/>
  <c r="C16" i="1"/>
  <c r="C14" i="1"/>
  <c r="C13" i="1"/>
  <c r="C8" i="1"/>
  <c r="C7" i="1"/>
  <c r="C5" i="1"/>
  <c r="C4" i="1"/>
  <c r="B15" i="1"/>
  <c r="C15" i="1" s="1"/>
  <c r="B6" i="1"/>
  <c r="C6" i="1" s="1"/>
</calcChain>
</file>

<file path=xl/sharedStrings.xml><?xml version="1.0" encoding="utf-8"?>
<sst xmlns="http://schemas.openxmlformats.org/spreadsheetml/2006/main" count="100" uniqueCount="29">
  <si>
    <t>ZMW category</t>
  </si>
  <si>
    <t>Number of ZMWs</t>
  </si>
  <si>
    <t>Number of Sequencing ZMWs</t>
  </si>
  <si>
    <t>ZMWs input</t>
  </si>
  <si>
    <t>ZMWs pass filters</t>
  </si>
  <si>
    <t>ZMWs fail filters</t>
  </si>
  <si>
    <t>ZMWs shortcut filters</t>
  </si>
  <si>
    <t>ZMWs with tandem repeats</t>
  </si>
  <si>
    <t>The number of input ZMWs.</t>
  </si>
  <si>
    <t>The number of CCS Reads successfully produced on the first attempt, using the fast windowed approach.</t>
  </si>
  <si>
    <t>The number of ZMWs reads that failed to produce a CCS Read.</t>
  </si>
  <si>
    <t>The number of ZMWs having fewer than 2 full-length subreads.</t>
  </si>
  <si>
    <t>The number of ZMWs with repeats larger than the specified threshold.</t>
  </si>
  <si>
    <t>%</t>
  </si>
  <si>
    <t>n/a</t>
  </si>
  <si>
    <t>Legend</t>
  </si>
  <si>
    <t>Information taken from "sts.xml" and "ccs_reports.json" files</t>
  </si>
  <si>
    <t>Information taken from "sts.xml" and "ccs_processing.report.json"</t>
  </si>
  <si>
    <t>Information taken from "sts.xml" and "ccs_reports.json"</t>
  </si>
  <si>
    <t>patients_1_210929 (48 samples multiplexed run)</t>
  </si>
  <si>
    <t>patients_2_220719 (68 samples multiplexed run)</t>
  </si>
  <si>
    <t>cell_lines_1_210707</t>
  </si>
  <si>
    <t>cell_lines_2_210430</t>
  </si>
  <si>
    <t>N</t>
  </si>
  <si>
    <t>Total number of HiFi reads</t>
  </si>
  <si>
    <t>Number of HiFi reads demultiplexed successfully</t>
  </si>
  <si>
    <t>Number of telomeric demultiplexed HiFi reads</t>
  </si>
  <si>
    <t>Number of reads with multiple barcodes</t>
  </si>
  <si>
    <t xml:space="preserve">cell_lines_1_210707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</si>
</sst>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0" fontId="2" fillId="0" borderId="0" xfId="0" applyNumberFormat="1" applyFont="1"/>
    <xf numFmtId="10" fontId="2" fillId="0" borderId="2" xfId="0" applyNumberFormat="1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2" xfId="0" applyFont="1" applyBorder="1"/>
    <xf numFmtId="0" fontId="0" fillId="0" borderId="0" xfId="0" applyBorder="1"/>
    <xf numFmtId="0" fontId="1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vertical="center" wrapText="1"/>
    </xf>
    <xf numFmtId="10" fontId="1" fillId="0" borderId="0" xfId="0" applyNumberFormat="1" applyFont="1"/>
    <xf numFmtId="0" fontId="1" fillId="0" borderId="2" xfId="0" applyFont="1" applyBorder="1" applyAlignment="1">
      <alignment vertical="center" wrapText="1"/>
    </xf>
    <xf numFmtId="10" fontId="1" fillId="0" borderId="2" xfId="0" applyNumberFormat="1" applyFont="1" applyBorder="1"/>
    <xf numFmtId="10" fontId="1" fillId="0" borderId="0" xfId="0" applyNumberFormat="1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96F1-D7D0-4FE5-A074-FCA2A349621F}">
  <dimension ref="A1:O35"/>
  <sheetViews>
    <sheetView topLeftCell="A34" zoomScaleNormal="100" workbookViewId="0">
      <selection activeCell="D26" sqref="D26"/>
    </sheetView>
  </sheetViews>
  <sheetFormatPr baseColWidth="10" defaultColWidth="8.83203125" defaultRowHeight="15" x14ac:dyDescent="0.2"/>
  <cols>
    <col min="1" max="1" width="29.1640625" customWidth="1"/>
    <col min="2" max="2" width="15.6640625" customWidth="1"/>
    <col min="4" max="4" width="138" bestFit="1" customWidth="1"/>
  </cols>
  <sheetData>
    <row r="1" spans="1:15" ht="16" x14ac:dyDescent="0.2">
      <c r="A1" s="8" t="s">
        <v>19</v>
      </c>
      <c r="B1" s="3"/>
      <c r="C1" s="1"/>
      <c r="D1" s="1" t="s">
        <v>16</v>
      </c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4" x14ac:dyDescent="0.2">
      <c r="A2" s="10" t="s">
        <v>0</v>
      </c>
      <c r="B2" s="10" t="s">
        <v>1</v>
      </c>
      <c r="C2" s="11" t="s">
        <v>13</v>
      </c>
      <c r="D2" s="11" t="s">
        <v>15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" x14ac:dyDescent="0.2">
      <c r="A3" s="4" t="s">
        <v>2</v>
      </c>
      <c r="B3" s="4">
        <v>8003384</v>
      </c>
      <c r="C3" s="1" t="s">
        <v>14</v>
      </c>
      <c r="D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" x14ac:dyDescent="0.2">
      <c r="A4" s="4" t="s">
        <v>3</v>
      </c>
      <c r="B4" s="4">
        <v>1229931</v>
      </c>
      <c r="C4" s="6">
        <f>B4/B4</f>
        <v>1</v>
      </c>
      <c r="D4" s="1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" x14ac:dyDescent="0.2">
      <c r="A5" s="4" t="s">
        <v>4</v>
      </c>
      <c r="B5" s="4">
        <v>485046</v>
      </c>
      <c r="C5" s="6">
        <f>B5/B4</f>
        <v>0.39436846457240282</v>
      </c>
      <c r="D5" s="1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" x14ac:dyDescent="0.2">
      <c r="A6" s="4" t="s">
        <v>5</v>
      </c>
      <c r="B6" s="4">
        <f>744885-B7</f>
        <v>129556</v>
      </c>
      <c r="C6" s="6">
        <f>B6/B4</f>
        <v>0.105335990392957</v>
      </c>
      <c r="D6" s="1" t="s">
        <v>10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" x14ac:dyDescent="0.2">
      <c r="A7" s="4" t="s">
        <v>6</v>
      </c>
      <c r="B7" s="4">
        <v>615329</v>
      </c>
      <c r="C7" s="6">
        <f>B7/B4</f>
        <v>0.50029554503464013</v>
      </c>
      <c r="D7" s="1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" x14ac:dyDescent="0.2">
      <c r="A8" s="5" t="s">
        <v>7</v>
      </c>
      <c r="B8" s="5">
        <v>337430</v>
      </c>
      <c r="C8" s="7">
        <f>B8/B4</f>
        <v>0.27434872362758561</v>
      </c>
      <c r="D8" s="12" t="s">
        <v>12</v>
      </c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6" x14ac:dyDescent="0.2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6" x14ac:dyDescent="0.2">
      <c r="A10" s="9" t="s">
        <v>20</v>
      </c>
      <c r="B10" s="1"/>
      <c r="C10" s="1"/>
      <c r="D10" s="1" t="s">
        <v>17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34" x14ac:dyDescent="0.2">
      <c r="A11" s="10" t="s">
        <v>0</v>
      </c>
      <c r="B11" s="10" t="s">
        <v>1</v>
      </c>
      <c r="C11" s="11" t="s">
        <v>13</v>
      </c>
      <c r="D11" s="11" t="s">
        <v>15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7" x14ac:dyDescent="0.2">
      <c r="A12" s="4" t="s">
        <v>2</v>
      </c>
      <c r="B12" s="4">
        <v>8001516</v>
      </c>
      <c r="C12" s="1" t="s">
        <v>14</v>
      </c>
      <c r="D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7" x14ac:dyDescent="0.2">
      <c r="A13" s="4" t="s">
        <v>3</v>
      </c>
      <c r="B13" s="4">
        <v>5265352</v>
      </c>
      <c r="C13" s="6">
        <f>B13/B13</f>
        <v>1</v>
      </c>
      <c r="D13" s="1" t="s">
        <v>8</v>
      </c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7" x14ac:dyDescent="0.2">
      <c r="A14" s="4" t="s">
        <v>4</v>
      </c>
      <c r="B14" s="4">
        <v>3163652</v>
      </c>
      <c r="C14" s="6">
        <f>B14/B13</f>
        <v>0.60084340040323991</v>
      </c>
      <c r="D14" s="1" t="s">
        <v>9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7" x14ac:dyDescent="0.2">
      <c r="A15" s="4" t="s">
        <v>5</v>
      </c>
      <c r="B15" s="4">
        <f>2101700-B16</f>
        <v>351595</v>
      </c>
      <c r="C15" s="6">
        <f>B15/B13</f>
        <v>6.6775212749309074E-2</v>
      </c>
      <c r="D15" s="1" t="s">
        <v>10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7" x14ac:dyDescent="0.2">
      <c r="A16" s="4" t="s">
        <v>6</v>
      </c>
      <c r="B16" s="4">
        <v>1750105</v>
      </c>
      <c r="C16" s="6">
        <f>B16/B13</f>
        <v>0.33238138684745105</v>
      </c>
      <c r="D16" s="1" t="s">
        <v>11</v>
      </c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7" x14ac:dyDescent="0.2">
      <c r="A17" s="5" t="s">
        <v>7</v>
      </c>
      <c r="B17" s="5">
        <v>662488</v>
      </c>
      <c r="C17" s="7">
        <f>B17/B13</f>
        <v>0.12582026804665672</v>
      </c>
      <c r="D17" s="12" t="s">
        <v>12</v>
      </c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6" x14ac:dyDescent="0.2">
      <c r="A18" s="1"/>
      <c r="B18" s="1"/>
      <c r="C18" s="1"/>
      <c r="D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6" x14ac:dyDescent="0.2">
      <c r="A19" s="9" t="s">
        <v>21</v>
      </c>
      <c r="B19" s="1"/>
      <c r="C19" s="1"/>
      <c r="D19" s="1" t="s">
        <v>18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34" x14ac:dyDescent="0.2">
      <c r="A20" s="10" t="s">
        <v>0</v>
      </c>
      <c r="B20" s="10" t="s">
        <v>1</v>
      </c>
      <c r="C20" s="11" t="s">
        <v>13</v>
      </c>
      <c r="D20" s="11" t="s">
        <v>15</v>
      </c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7" x14ac:dyDescent="0.2">
      <c r="A21" s="4" t="s">
        <v>2</v>
      </c>
      <c r="B21" s="4">
        <v>8008939</v>
      </c>
      <c r="C21" s="1" t="s">
        <v>14</v>
      </c>
      <c r="D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7" x14ac:dyDescent="0.2">
      <c r="A22" s="4" t="s">
        <v>3</v>
      </c>
      <c r="B22" s="4">
        <v>2635405</v>
      </c>
      <c r="C22" s="6">
        <f>B22/B22</f>
        <v>1</v>
      </c>
      <c r="D22" s="1" t="s">
        <v>8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7" x14ac:dyDescent="0.2">
      <c r="A23" s="4" t="s">
        <v>4</v>
      </c>
      <c r="B23" s="4">
        <v>1248918</v>
      </c>
      <c r="C23" s="6">
        <f>B23/B22</f>
        <v>0.47389983702694655</v>
      </c>
      <c r="D23" s="1" t="s">
        <v>9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7" x14ac:dyDescent="0.2">
      <c r="A24" s="4" t="s">
        <v>5</v>
      </c>
      <c r="B24" s="4">
        <f>1386487-B25</f>
        <v>104661</v>
      </c>
      <c r="C24" s="6">
        <f>B24/B22</f>
        <v>3.971344062866998E-2</v>
      </c>
      <c r="D24" s="1" t="s">
        <v>10</v>
      </c>
    </row>
    <row r="25" spans="1:15" ht="17" x14ac:dyDescent="0.2">
      <c r="A25" s="4" t="s">
        <v>6</v>
      </c>
      <c r="B25" s="4">
        <v>1281826</v>
      </c>
      <c r="C25" s="6">
        <f>B25/B22</f>
        <v>0.48638672234438352</v>
      </c>
      <c r="D25" s="1" t="s">
        <v>11</v>
      </c>
    </row>
    <row r="26" spans="1:15" ht="17" x14ac:dyDescent="0.2">
      <c r="A26" s="5" t="s">
        <v>7</v>
      </c>
      <c r="B26" s="5">
        <v>423086</v>
      </c>
      <c r="C26" s="7">
        <f>B26/B22</f>
        <v>0.16053927195250825</v>
      </c>
      <c r="D26" s="12" t="s">
        <v>12</v>
      </c>
    </row>
    <row r="28" spans="1:15" ht="16" x14ac:dyDescent="0.2">
      <c r="A28" s="9" t="s">
        <v>22</v>
      </c>
      <c r="B28" s="1"/>
      <c r="C28" s="1"/>
      <c r="D28" s="1" t="s">
        <v>18</v>
      </c>
    </row>
    <row r="29" spans="1:15" ht="34" x14ac:dyDescent="0.2">
      <c r="A29" s="10" t="s">
        <v>0</v>
      </c>
      <c r="B29" s="10" t="s">
        <v>1</v>
      </c>
      <c r="C29" s="11" t="s">
        <v>13</v>
      </c>
      <c r="D29" s="11" t="s">
        <v>15</v>
      </c>
    </row>
    <row r="30" spans="1:15" ht="17" x14ac:dyDescent="0.2">
      <c r="A30" s="4" t="s">
        <v>2</v>
      </c>
      <c r="B30" s="4">
        <v>8008945</v>
      </c>
      <c r="C30" s="1" t="s">
        <v>14</v>
      </c>
      <c r="D30" s="1"/>
    </row>
    <row r="31" spans="1:15" ht="17" x14ac:dyDescent="0.2">
      <c r="A31" s="4" t="s">
        <v>3</v>
      </c>
      <c r="B31" s="4">
        <v>2089108</v>
      </c>
      <c r="C31" s="6">
        <f>B31/B31</f>
        <v>1</v>
      </c>
      <c r="D31" s="1" t="s">
        <v>8</v>
      </c>
    </row>
    <row r="32" spans="1:15" ht="17" x14ac:dyDescent="0.2">
      <c r="A32" s="4" t="s">
        <v>4</v>
      </c>
      <c r="B32" s="4">
        <v>479564</v>
      </c>
      <c r="C32" s="6">
        <f>B32/B31</f>
        <v>0.22955443184363852</v>
      </c>
      <c r="D32" s="1" t="s">
        <v>9</v>
      </c>
    </row>
    <row r="33" spans="1:4" ht="17" x14ac:dyDescent="0.2">
      <c r="A33" s="4" t="s">
        <v>5</v>
      </c>
      <c r="B33" s="4">
        <f>1609544-B34</f>
        <v>63294</v>
      </c>
      <c r="C33" s="6">
        <f>B33/B31</f>
        <v>3.0297141172213212E-2</v>
      </c>
      <c r="D33" s="1" t="s">
        <v>10</v>
      </c>
    </row>
    <row r="34" spans="1:4" ht="17" x14ac:dyDescent="0.2">
      <c r="A34" s="4" t="s">
        <v>6</v>
      </c>
      <c r="B34" s="4">
        <v>1546250</v>
      </c>
      <c r="C34" s="6">
        <f>B34/B31</f>
        <v>0.74014842698414829</v>
      </c>
      <c r="D34" s="1" t="s">
        <v>11</v>
      </c>
    </row>
    <row r="35" spans="1:4" ht="17" x14ac:dyDescent="0.2">
      <c r="A35" s="5" t="s">
        <v>7</v>
      </c>
      <c r="B35" s="5">
        <v>144556</v>
      </c>
      <c r="C35" s="7">
        <f>B35/B31</f>
        <v>6.9195082303069061E-2</v>
      </c>
      <c r="D35" s="12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2A01-16D4-8D46-9C4F-6A6A95CC7386}">
  <dimension ref="A1:C36"/>
  <sheetViews>
    <sheetView tabSelected="1" workbookViewId="0">
      <selection sqref="A1:C1048576"/>
    </sheetView>
  </sheetViews>
  <sheetFormatPr baseColWidth="10" defaultRowHeight="15" x14ac:dyDescent="0.2"/>
  <cols>
    <col min="1" max="1" width="29.1640625" customWidth="1"/>
    <col min="2" max="2" width="15.6640625" customWidth="1"/>
    <col min="3" max="3" width="8.83203125"/>
  </cols>
  <sheetData>
    <row r="1" spans="1:3" ht="16" x14ac:dyDescent="0.2">
      <c r="A1" s="8" t="s">
        <v>19</v>
      </c>
      <c r="B1" s="14"/>
      <c r="C1" s="15"/>
    </row>
    <row r="2" spans="1:3" ht="17" x14ac:dyDescent="0.2">
      <c r="A2" s="16"/>
      <c r="B2" s="17" t="s">
        <v>23</v>
      </c>
      <c r="C2" s="18" t="s">
        <v>13</v>
      </c>
    </row>
    <row r="3" spans="1:3" ht="17" x14ac:dyDescent="0.2">
      <c r="A3" s="19" t="s">
        <v>24</v>
      </c>
      <c r="B3" s="19">
        <f>207232+94028+68876+1184</f>
        <v>371320</v>
      </c>
      <c r="C3" s="20">
        <f>B3/B3</f>
        <v>1</v>
      </c>
    </row>
    <row r="4" spans="1:3" ht="34" x14ac:dyDescent="0.2">
      <c r="A4" s="19" t="s">
        <v>25</v>
      </c>
      <c r="B4" s="19">
        <f>94028+68876</f>
        <v>162904</v>
      </c>
      <c r="C4" s="20">
        <f>B4/B3</f>
        <v>0.43871593234945599</v>
      </c>
    </row>
    <row r="5" spans="1:3" ht="34" x14ac:dyDescent="0.2">
      <c r="A5" s="19" t="s">
        <v>26</v>
      </c>
      <c r="B5" s="19">
        <v>94028</v>
      </c>
      <c r="C5" s="20">
        <f>B5/B3</f>
        <v>0.25322632769578801</v>
      </c>
    </row>
    <row r="6" spans="1:3" ht="34" x14ac:dyDescent="0.2">
      <c r="A6" s="21" t="s">
        <v>27</v>
      </c>
      <c r="B6" s="21">
        <v>1184</v>
      </c>
      <c r="C6" s="22">
        <f>B6/B3</f>
        <v>3.1886243671226974E-3</v>
      </c>
    </row>
    <row r="7" spans="1:3" ht="16" x14ac:dyDescent="0.2">
      <c r="A7" s="19"/>
      <c r="B7" s="19"/>
      <c r="C7" s="23"/>
    </row>
    <row r="8" spans="1:3" ht="16" x14ac:dyDescent="0.2">
      <c r="A8" s="9" t="s">
        <v>20</v>
      </c>
      <c r="B8" s="15"/>
      <c r="C8" s="15"/>
    </row>
    <row r="9" spans="1:3" ht="17" x14ac:dyDescent="0.2">
      <c r="A9" s="16"/>
      <c r="B9" s="17" t="s">
        <v>23</v>
      </c>
      <c r="C9" s="18" t="s">
        <v>13</v>
      </c>
    </row>
    <row r="10" spans="1:3" ht="17" x14ac:dyDescent="0.2">
      <c r="A10" s="19" t="s">
        <v>24</v>
      </c>
      <c r="B10" s="19">
        <f>1997787+212136+588185+6204</f>
        <v>2804312</v>
      </c>
      <c r="C10" s="20">
        <f>B10/B10</f>
        <v>1</v>
      </c>
    </row>
    <row r="11" spans="1:3" ht="34" x14ac:dyDescent="0.2">
      <c r="A11" s="19" t="s">
        <v>25</v>
      </c>
      <c r="B11" s="19">
        <f>212136+588185</f>
        <v>800321</v>
      </c>
      <c r="C11" s="20">
        <f>B11/B10</f>
        <v>0.28538942885099805</v>
      </c>
    </row>
    <row r="12" spans="1:3" ht="34" x14ac:dyDescent="0.2">
      <c r="A12" s="19" t="s">
        <v>26</v>
      </c>
      <c r="B12" s="19">
        <v>212136</v>
      </c>
      <c r="C12" s="20">
        <f>B12/B10</f>
        <v>7.5646361745768664E-2</v>
      </c>
    </row>
    <row r="13" spans="1:3" ht="34" x14ac:dyDescent="0.2">
      <c r="A13" s="21" t="s">
        <v>27</v>
      </c>
      <c r="B13" s="21">
        <v>6204</v>
      </c>
      <c r="C13" s="22">
        <f>B13/B10</f>
        <v>2.2123073324223554E-3</v>
      </c>
    </row>
    <row r="15" spans="1:3" ht="16" x14ac:dyDescent="0.2">
      <c r="A15" s="9" t="s">
        <v>28</v>
      </c>
      <c r="B15" s="15"/>
      <c r="C15" s="15"/>
    </row>
    <row r="16" spans="1:3" ht="17" x14ac:dyDescent="0.2">
      <c r="A16" s="16"/>
      <c r="B16" s="17" t="s">
        <v>23</v>
      </c>
      <c r="C16" s="18" t="s">
        <v>13</v>
      </c>
    </row>
    <row r="17" spans="1:3" ht="17" x14ac:dyDescent="0.2">
      <c r="A17" s="19" t="s">
        <v>24</v>
      </c>
      <c r="B17" s="19">
        <f>906566+95341+28595+1197</f>
        <v>1031699</v>
      </c>
      <c r="C17" s="20">
        <f>B17/B17</f>
        <v>1</v>
      </c>
    </row>
    <row r="18" spans="1:3" ht="34" x14ac:dyDescent="0.2">
      <c r="A18" s="19" t="s">
        <v>25</v>
      </c>
      <c r="B18" s="19">
        <f>95341+28595</f>
        <v>123936</v>
      </c>
      <c r="C18" s="20">
        <f>B18/B17</f>
        <v>0.12012806060682428</v>
      </c>
    </row>
    <row r="19" spans="1:3" ht="34" x14ac:dyDescent="0.2">
      <c r="A19" s="19" t="s">
        <v>26</v>
      </c>
      <c r="B19" s="19">
        <v>95341</v>
      </c>
      <c r="C19" s="20">
        <f>B19/B17</f>
        <v>9.2411643318448505E-2</v>
      </c>
    </row>
    <row r="20" spans="1:3" ht="34" x14ac:dyDescent="0.2">
      <c r="A20" s="21" t="s">
        <v>27</v>
      </c>
      <c r="B20" s="21">
        <v>1197</v>
      </c>
      <c r="C20" s="22">
        <f>B20/B17</f>
        <v>1.1602221190482884E-3</v>
      </c>
    </row>
    <row r="22" spans="1:3" ht="16" x14ac:dyDescent="0.2">
      <c r="A22" s="9" t="s">
        <v>22</v>
      </c>
      <c r="B22" s="15"/>
      <c r="C22" s="15"/>
    </row>
    <row r="23" spans="1:3" ht="17" x14ac:dyDescent="0.2">
      <c r="A23" s="16"/>
      <c r="B23" s="17" t="s">
        <v>23</v>
      </c>
      <c r="C23" s="18" t="s">
        <v>13</v>
      </c>
    </row>
    <row r="24" spans="1:3" ht="17" x14ac:dyDescent="0.2">
      <c r="A24" s="19" t="s">
        <v>24</v>
      </c>
      <c r="B24" s="15">
        <f>345234+36699+29874+283</f>
        <v>412090</v>
      </c>
      <c r="C24" s="20">
        <f>B24/B24</f>
        <v>1</v>
      </c>
    </row>
    <row r="25" spans="1:3" ht="34" x14ac:dyDescent="0.2">
      <c r="A25" s="19" t="s">
        <v>25</v>
      </c>
      <c r="B25" s="14">
        <f>36699+29874</f>
        <v>66573</v>
      </c>
      <c r="C25" s="20">
        <f>B25/B24</f>
        <v>0.16154966148171515</v>
      </c>
    </row>
    <row r="26" spans="1:3" ht="34" x14ac:dyDescent="0.2">
      <c r="A26" s="19" t="s">
        <v>26</v>
      </c>
      <c r="B26" s="14">
        <v>36699</v>
      </c>
      <c r="C26" s="20">
        <f>B26/B24</f>
        <v>8.9055788784003498E-2</v>
      </c>
    </row>
    <row r="27" spans="1:3" ht="34" x14ac:dyDescent="0.2">
      <c r="A27" s="21" t="s">
        <v>27</v>
      </c>
      <c r="B27" s="24">
        <v>283</v>
      </c>
      <c r="C27" s="22">
        <f>B27/B24</f>
        <v>6.8674318716785171E-4</v>
      </c>
    </row>
    <row r="34" spans="1:3" ht="16" x14ac:dyDescent="0.2">
      <c r="A34" s="19"/>
      <c r="B34" s="19"/>
      <c r="C34" s="20"/>
    </row>
    <row r="35" spans="1:3" ht="16" x14ac:dyDescent="0.2">
      <c r="A35" s="19"/>
      <c r="B35" s="19"/>
      <c r="C35" s="23"/>
    </row>
    <row r="36" spans="1:3" x14ac:dyDescent="0.2">
      <c r="A36" s="13"/>
      <c r="B36" s="13"/>
      <c r="C3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ZMW</vt:lpstr>
      <vt:lpstr>demultiplex_info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SHANG LI</cp:lastModifiedBy>
  <dcterms:created xsi:type="dcterms:W3CDTF">2022-08-20T15:49:42Z</dcterms:created>
  <dcterms:modified xsi:type="dcterms:W3CDTF">2022-08-31T02:39:37Z</dcterms:modified>
</cp:coreProperties>
</file>