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弓形虫-【论文投稿与接受处理】\Nature Communications投稿及回复处理\论文修改数据收集-07-08\修改稿-202208\最后稿件-824\NC-1110-修稿\2nd Revision_最后定稿\表格处理\Source DATA\"/>
    </mc:Choice>
  </mc:AlternateContent>
  <bookViews>
    <workbookView xWindow="0" yWindow="0" windowWidth="28800" windowHeight="11025"/>
  </bookViews>
  <sheets>
    <sheet name="Fig. 1a-b" sheetId="8" r:id="rId1"/>
    <sheet name="Fig. 1f" sheetId="9" r:id="rId2"/>
    <sheet name=" Fig 2e and 2f" sheetId="3" r:id="rId3"/>
    <sheet name="Fig 2g" sheetId="10" r:id="rId4"/>
    <sheet name="Fig. 3a" sheetId="13" r:id="rId5"/>
    <sheet name="Fig. 3b" sheetId="14" r:id="rId6"/>
    <sheet name="Fig.3c" sheetId="15" r:id="rId7"/>
    <sheet name="Fig. 3e" sheetId="16" r:id="rId8"/>
    <sheet name="Fig. 3f" sheetId="11" r:id="rId9"/>
    <sheet name="Fig. 3g" sheetId="12" r:id="rId10"/>
    <sheet name="Fig. 3i" sheetId="17" r:id="rId11"/>
    <sheet name="Fig. 3k" sheetId="18" r:id="rId12"/>
    <sheet name="Fig.5b" sheetId="19" r:id="rId13"/>
    <sheet name="Fig. 5c" sheetId="20" r:id="rId14"/>
    <sheet name="Fig. 6a" sheetId="22" r:id="rId15"/>
    <sheet name="Fig.6d" sheetId="23" r:id="rId16"/>
    <sheet name="Fig. 6e" sheetId="24" r:id="rId17"/>
    <sheet name="Fig. 7b" sheetId="25" r:id="rId18"/>
    <sheet name="Fig. 7d" sheetId="26" r:id="rId19"/>
    <sheet name="Suppl Fig. 5b" sheetId="27" r:id="rId20"/>
    <sheet name="Suppl Fig. 5c" sheetId="29" r:id="rId21"/>
    <sheet name="Suppl Fig. 6a" sheetId="30" r:id="rId22"/>
    <sheet name="Suppl. Fig. 6c" sheetId="31" r:id="rId23"/>
    <sheet name="Suppl Fig. 6g" sheetId="32" r:id="rId24"/>
    <sheet name="Suppl Fig 6h" sheetId="33" r:id="rId25"/>
    <sheet name="Suppl Fig 8a" sheetId="34" r:id="rId26"/>
    <sheet name="Suppl Fig 8b" sheetId="35" r:id="rId27"/>
    <sheet name="Suppl Fig. 8c" sheetId="36" r:id="rId28"/>
    <sheet name="Suppl Fig. 8e" sheetId="37" r:id="rId29"/>
    <sheet name="Suppl Fig.10-TIR1" sheetId="38" r:id="rId30"/>
    <sheet name="Suppl Fig. 10-EPS15-AID" sheetId="39" r:id="rId31"/>
    <sheet name="Suppl Fig. 10-AID-K13" sheetId="40" r:id="rId32"/>
    <sheet name="Suppl Fig. 10-tKD" sheetId="41" r:id="rId3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99" i="41" l="1"/>
  <c r="K99" i="41"/>
  <c r="J99" i="41"/>
  <c r="I99" i="41"/>
  <c r="R92" i="41" s="1"/>
  <c r="R99" i="41" s="1"/>
  <c r="H99" i="41"/>
  <c r="Q93" i="41" s="1"/>
  <c r="G99" i="41"/>
  <c r="P94" i="41" s="1"/>
  <c r="F99" i="41"/>
  <c r="O95" i="41" s="1"/>
  <c r="E99" i="41"/>
  <c r="N95" i="41" s="1"/>
  <c r="D99" i="41"/>
  <c r="C99" i="41"/>
  <c r="N98" i="41"/>
  <c r="M98" i="41"/>
  <c r="L98" i="41"/>
  <c r="N97" i="41"/>
  <c r="M97" i="41"/>
  <c r="L97" i="41"/>
  <c r="N96" i="41"/>
  <c r="M96" i="41"/>
  <c r="L96" i="41"/>
  <c r="T95" i="41"/>
  <c r="S95" i="41"/>
  <c r="R95" i="41"/>
  <c r="Q95" i="41"/>
  <c r="P95" i="41"/>
  <c r="M95" i="41"/>
  <c r="L95" i="41"/>
  <c r="T94" i="41"/>
  <c r="S94" i="41"/>
  <c r="R94" i="41"/>
  <c r="Q94" i="41"/>
  <c r="M94" i="41"/>
  <c r="L94" i="41"/>
  <c r="T93" i="41"/>
  <c r="S93" i="41"/>
  <c r="R93" i="41"/>
  <c r="M93" i="41"/>
  <c r="L93" i="41"/>
  <c r="T92" i="41"/>
  <c r="T99" i="41" s="1"/>
  <c r="S92" i="41"/>
  <c r="S99" i="41" s="1"/>
  <c r="M92" i="41"/>
  <c r="L92" i="41"/>
  <c r="L99" i="41" s="1"/>
  <c r="T87" i="41"/>
  <c r="L87" i="41"/>
  <c r="K87" i="41"/>
  <c r="J87" i="41"/>
  <c r="I87" i="41"/>
  <c r="H87" i="41"/>
  <c r="Q80" i="41" s="1"/>
  <c r="Q87" i="41" s="1"/>
  <c r="G87" i="41"/>
  <c r="P81" i="41" s="1"/>
  <c r="F87" i="41"/>
  <c r="O82" i="41" s="1"/>
  <c r="E87" i="41"/>
  <c r="N83" i="41" s="1"/>
  <c r="D87" i="41"/>
  <c r="M83" i="41" s="1"/>
  <c r="C87" i="41"/>
  <c r="N86" i="41"/>
  <c r="M86" i="41"/>
  <c r="L86" i="41"/>
  <c r="N85" i="41"/>
  <c r="M85" i="41"/>
  <c r="L85" i="41"/>
  <c r="N84" i="41"/>
  <c r="M84" i="41"/>
  <c r="L84" i="41"/>
  <c r="T83" i="41"/>
  <c r="S83" i="41"/>
  <c r="R83" i="41"/>
  <c r="Q83" i="41"/>
  <c r="P83" i="41"/>
  <c r="O83" i="41"/>
  <c r="L83" i="41"/>
  <c r="T82" i="41"/>
  <c r="S82" i="41"/>
  <c r="R82" i="41"/>
  <c r="Q82" i="41"/>
  <c r="P82" i="41"/>
  <c r="L82" i="41"/>
  <c r="T81" i="41"/>
  <c r="S81" i="41"/>
  <c r="R81" i="41"/>
  <c r="Q81" i="41"/>
  <c r="L81" i="41"/>
  <c r="T80" i="41"/>
  <c r="S80" i="41"/>
  <c r="S87" i="41" s="1"/>
  <c r="R80" i="41"/>
  <c r="R87" i="41" s="1"/>
  <c r="L80" i="41"/>
  <c r="S75" i="41"/>
  <c r="K75" i="41"/>
  <c r="T70" i="41" s="1"/>
  <c r="J75" i="41"/>
  <c r="I75" i="41"/>
  <c r="H75" i="41"/>
  <c r="G75" i="41"/>
  <c r="P72" i="41" s="1"/>
  <c r="F75" i="41"/>
  <c r="O72" i="41" s="1"/>
  <c r="E75" i="41"/>
  <c r="N68" i="41" s="1"/>
  <c r="D75" i="41"/>
  <c r="M69" i="41" s="1"/>
  <c r="C75" i="41"/>
  <c r="L70" i="41" s="1"/>
  <c r="N74" i="41"/>
  <c r="M74" i="41"/>
  <c r="L74" i="41"/>
  <c r="N73" i="41"/>
  <c r="M73" i="41"/>
  <c r="L73" i="41"/>
  <c r="S72" i="41"/>
  <c r="R72" i="41"/>
  <c r="Q72" i="41"/>
  <c r="T71" i="41"/>
  <c r="S71" i="41"/>
  <c r="R71" i="41"/>
  <c r="Q71" i="41"/>
  <c r="P71" i="41"/>
  <c r="O71" i="41"/>
  <c r="N71" i="41"/>
  <c r="M71" i="41"/>
  <c r="L71" i="41"/>
  <c r="S70" i="41"/>
  <c r="R70" i="41"/>
  <c r="Q70" i="41"/>
  <c r="P70" i="41"/>
  <c r="O70" i="41"/>
  <c r="N70" i="41"/>
  <c r="M70" i="41"/>
  <c r="S69" i="41"/>
  <c r="R69" i="41"/>
  <c r="Q69" i="41"/>
  <c r="P69" i="41"/>
  <c r="O69" i="41"/>
  <c r="N69" i="41"/>
  <c r="S68" i="41"/>
  <c r="R68" i="41"/>
  <c r="R75" i="41" s="1"/>
  <c r="Q68" i="41"/>
  <c r="Q75" i="41" s="1"/>
  <c r="P68" i="41"/>
  <c r="P75" i="41" s="1"/>
  <c r="O68" i="41"/>
  <c r="K63" i="41"/>
  <c r="T60" i="41" s="1"/>
  <c r="J63" i="41"/>
  <c r="S56" i="41" s="1"/>
  <c r="I63" i="41"/>
  <c r="R57" i="41" s="1"/>
  <c r="H63" i="41"/>
  <c r="Q58" i="41" s="1"/>
  <c r="G63" i="41"/>
  <c r="F63" i="41"/>
  <c r="E63" i="41"/>
  <c r="D63" i="41"/>
  <c r="M60" i="41" s="1"/>
  <c r="C63" i="41"/>
  <c r="L60" i="41" s="1"/>
  <c r="N62" i="41"/>
  <c r="M62" i="41"/>
  <c r="L62" i="41"/>
  <c r="N61" i="41"/>
  <c r="M61" i="41"/>
  <c r="L61" i="41"/>
  <c r="P60" i="41"/>
  <c r="P63" i="41" s="1"/>
  <c r="O60" i="41"/>
  <c r="N60" i="41"/>
  <c r="T59" i="41"/>
  <c r="S59" i="41"/>
  <c r="R59" i="41"/>
  <c r="P59" i="41"/>
  <c r="O59" i="41"/>
  <c r="N59" i="41"/>
  <c r="M59" i="41"/>
  <c r="L59" i="41"/>
  <c r="T58" i="41"/>
  <c r="S58" i="41"/>
  <c r="R58" i="41"/>
  <c r="P58" i="41"/>
  <c r="O58" i="41"/>
  <c r="N58" i="41"/>
  <c r="M58" i="41"/>
  <c r="L58" i="41"/>
  <c r="T57" i="41"/>
  <c r="S57" i="41"/>
  <c r="P57" i="41"/>
  <c r="O57" i="41"/>
  <c r="N57" i="41"/>
  <c r="M57" i="41"/>
  <c r="L57" i="41"/>
  <c r="T56" i="41"/>
  <c r="T63" i="41" s="1"/>
  <c r="P56" i="41"/>
  <c r="O56" i="41"/>
  <c r="O63" i="41" s="1"/>
  <c r="N56" i="41"/>
  <c r="N63" i="41" s="1"/>
  <c r="M56" i="41"/>
  <c r="M63" i="41" s="1"/>
  <c r="L56" i="41"/>
  <c r="L63" i="41" s="1"/>
  <c r="K51" i="41"/>
  <c r="J51" i="41"/>
  <c r="I51" i="41"/>
  <c r="H51" i="41"/>
  <c r="Q48" i="41" s="1"/>
  <c r="G51" i="41"/>
  <c r="P48" i="41" s="1"/>
  <c r="F51" i="41"/>
  <c r="O48" i="41" s="1"/>
  <c r="E51" i="41"/>
  <c r="N48" i="41" s="1"/>
  <c r="D51" i="41"/>
  <c r="C51" i="41"/>
  <c r="N50" i="41"/>
  <c r="M50" i="41"/>
  <c r="L50" i="41"/>
  <c r="T48" i="41"/>
  <c r="S48" i="41"/>
  <c r="R48" i="41"/>
  <c r="M48" i="41"/>
  <c r="L48" i="41"/>
  <c r="T47" i="41"/>
  <c r="S47" i="41"/>
  <c r="R47" i="41"/>
  <c r="Q47" i="41"/>
  <c r="M47" i="41"/>
  <c r="L47" i="41"/>
  <c r="T46" i="41"/>
  <c r="S46" i="41"/>
  <c r="R46" i="41"/>
  <c r="Q46" i="41"/>
  <c r="M46" i="41"/>
  <c r="L46" i="41"/>
  <c r="T45" i="41"/>
  <c r="S45" i="41"/>
  <c r="R45" i="41"/>
  <c r="Q45" i="41"/>
  <c r="O45" i="41"/>
  <c r="M45" i="41"/>
  <c r="M51" i="41" s="1"/>
  <c r="L45" i="41"/>
  <c r="T44" i="41"/>
  <c r="T51" i="41" s="1"/>
  <c r="S44" i="41"/>
  <c r="S51" i="41" s="1"/>
  <c r="R44" i="41"/>
  <c r="R51" i="41" s="1"/>
  <c r="Q44" i="41"/>
  <c r="Q51" i="41" s="1"/>
  <c r="P44" i="41"/>
  <c r="O44" i="41"/>
  <c r="N44" i="41"/>
  <c r="M44" i="41"/>
  <c r="L44" i="41"/>
  <c r="L51" i="41" s="1"/>
  <c r="K39" i="41"/>
  <c r="J39" i="41"/>
  <c r="I39" i="41"/>
  <c r="R36" i="41" s="1"/>
  <c r="H39" i="41"/>
  <c r="G39" i="41"/>
  <c r="P34" i="41" s="1"/>
  <c r="F39" i="41"/>
  <c r="E39" i="41"/>
  <c r="D39" i="41"/>
  <c r="C39" i="41"/>
  <c r="N38" i="41"/>
  <c r="M38" i="41"/>
  <c r="L38" i="41"/>
  <c r="N37" i="41"/>
  <c r="M37" i="41"/>
  <c r="L37" i="41"/>
  <c r="T36" i="41"/>
  <c r="S36" i="41"/>
  <c r="Q36" i="41"/>
  <c r="O36" i="41"/>
  <c r="O39" i="41" s="1"/>
  <c r="N36" i="41"/>
  <c r="M36" i="41"/>
  <c r="L36" i="41"/>
  <c r="T35" i="41"/>
  <c r="S35" i="41"/>
  <c r="R35" i="41"/>
  <c r="Q35" i="41"/>
  <c r="O35" i="41"/>
  <c r="N35" i="41"/>
  <c r="M35" i="41"/>
  <c r="L35" i="41"/>
  <c r="T34" i="41"/>
  <c r="S34" i="41"/>
  <c r="R34" i="41"/>
  <c r="Q34" i="41"/>
  <c r="O34" i="41"/>
  <c r="N34" i="41"/>
  <c r="M34" i="41"/>
  <c r="L34" i="41"/>
  <c r="T33" i="41"/>
  <c r="S33" i="41"/>
  <c r="R33" i="41"/>
  <c r="Q33" i="41"/>
  <c r="O33" i="41"/>
  <c r="N33" i="41"/>
  <c r="M33" i="41"/>
  <c r="L33" i="41"/>
  <c r="T32" i="41"/>
  <c r="T39" i="41" s="1"/>
  <c r="S32" i="41"/>
  <c r="S39" i="41" s="1"/>
  <c r="R32" i="41"/>
  <c r="Q32" i="41"/>
  <c r="Q39" i="41" s="1"/>
  <c r="O32" i="41"/>
  <c r="N32" i="41"/>
  <c r="N39" i="41" s="1"/>
  <c r="M32" i="41"/>
  <c r="M39" i="41" s="1"/>
  <c r="L32" i="41"/>
  <c r="L39" i="41" s="1"/>
  <c r="K27" i="41"/>
  <c r="J27" i="41"/>
  <c r="S24" i="41" s="1"/>
  <c r="I27" i="41"/>
  <c r="H27" i="41"/>
  <c r="G27" i="41"/>
  <c r="F27" i="41"/>
  <c r="O24" i="41" s="1"/>
  <c r="E27" i="41"/>
  <c r="D27" i="41"/>
  <c r="M22" i="41" s="1"/>
  <c r="C27" i="41"/>
  <c r="N26" i="41"/>
  <c r="M26" i="41"/>
  <c r="L26" i="41"/>
  <c r="N25" i="41"/>
  <c r="M25" i="41"/>
  <c r="L25" i="41"/>
  <c r="T24" i="41"/>
  <c r="T27" i="41" s="1"/>
  <c r="R24" i="41"/>
  <c r="Q24" i="41"/>
  <c r="P24" i="41"/>
  <c r="N24" i="41"/>
  <c r="L24" i="41"/>
  <c r="L27" i="41" s="1"/>
  <c r="T23" i="41"/>
  <c r="S23" i="41"/>
  <c r="R23" i="41"/>
  <c r="Q23" i="41"/>
  <c r="P23" i="41"/>
  <c r="O23" i="41"/>
  <c r="N23" i="41"/>
  <c r="L23" i="41"/>
  <c r="T22" i="41"/>
  <c r="S22" i="41"/>
  <c r="R22" i="41"/>
  <c r="Q22" i="41"/>
  <c r="P22" i="41"/>
  <c r="O22" i="41"/>
  <c r="N22" i="41"/>
  <c r="L22" i="41"/>
  <c r="T21" i="41"/>
  <c r="S21" i="41"/>
  <c r="R21" i="41"/>
  <c r="Q21" i="41"/>
  <c r="P21" i="41"/>
  <c r="O21" i="41"/>
  <c r="N21" i="41"/>
  <c r="L21" i="41"/>
  <c r="T20" i="41"/>
  <c r="S20" i="41"/>
  <c r="R20" i="41"/>
  <c r="R27" i="41" s="1"/>
  <c r="Q20" i="41"/>
  <c r="Q27" i="41" s="1"/>
  <c r="P20" i="41"/>
  <c r="P27" i="41" s="1"/>
  <c r="O20" i="41"/>
  <c r="O27" i="41" s="1"/>
  <c r="N20" i="41"/>
  <c r="N27" i="41" s="1"/>
  <c r="L20" i="41"/>
  <c r="Q15" i="41"/>
  <c r="K15" i="41"/>
  <c r="T12" i="41" s="1"/>
  <c r="J15" i="41"/>
  <c r="I15" i="41"/>
  <c r="R10" i="41" s="1"/>
  <c r="H15" i="41"/>
  <c r="G15" i="41"/>
  <c r="P12" i="41" s="1"/>
  <c r="F15" i="41"/>
  <c r="E15" i="41"/>
  <c r="D15" i="41"/>
  <c r="C15" i="41"/>
  <c r="L12" i="41" s="1"/>
  <c r="N14" i="41"/>
  <c r="M14" i="41"/>
  <c r="L14" i="41"/>
  <c r="N13" i="41"/>
  <c r="M13" i="41"/>
  <c r="L13" i="41"/>
  <c r="S12" i="41"/>
  <c r="Q12" i="41"/>
  <c r="O12" i="41"/>
  <c r="N12" i="41"/>
  <c r="M12" i="41"/>
  <c r="T11" i="41"/>
  <c r="S11" i="41"/>
  <c r="Q11" i="41"/>
  <c r="P11" i="41"/>
  <c r="O11" i="41"/>
  <c r="N11" i="41"/>
  <c r="M11" i="41"/>
  <c r="L11" i="41"/>
  <c r="T10" i="41"/>
  <c r="S10" i="41"/>
  <c r="Q10" i="41"/>
  <c r="P10" i="41"/>
  <c r="O10" i="41"/>
  <c r="N10" i="41"/>
  <c r="M10" i="41"/>
  <c r="L10" i="41"/>
  <c r="T9" i="41"/>
  <c r="S9" i="41"/>
  <c r="Q9" i="41"/>
  <c r="P9" i="41"/>
  <c r="O9" i="41"/>
  <c r="N9" i="41"/>
  <c r="M9" i="41"/>
  <c r="L9" i="41"/>
  <c r="T8" i="41"/>
  <c r="T15" i="41" s="1"/>
  <c r="S8" i="41"/>
  <c r="S15" i="41" s="1"/>
  <c r="Q8" i="41"/>
  <c r="P8" i="41"/>
  <c r="O8" i="41"/>
  <c r="O15" i="41" s="1"/>
  <c r="N8" i="41"/>
  <c r="N15" i="41" s="1"/>
  <c r="M8" i="41"/>
  <c r="M15" i="41" s="1"/>
  <c r="L8" i="41"/>
  <c r="L15" i="41" s="1"/>
  <c r="N98" i="40"/>
  <c r="K98" i="40"/>
  <c r="T94" i="40" s="1"/>
  <c r="J98" i="40"/>
  <c r="S94" i="40" s="1"/>
  <c r="I98" i="40"/>
  <c r="H98" i="40"/>
  <c r="G98" i="40"/>
  <c r="P94" i="40" s="1"/>
  <c r="F98" i="40"/>
  <c r="O94" i="40" s="1"/>
  <c r="E98" i="40"/>
  <c r="D98" i="40"/>
  <c r="M93" i="40" s="1"/>
  <c r="C98" i="40"/>
  <c r="L94" i="40" s="1"/>
  <c r="N97" i="40"/>
  <c r="M97" i="40"/>
  <c r="L97" i="40"/>
  <c r="N96" i="40"/>
  <c r="M96" i="40"/>
  <c r="L96" i="40"/>
  <c r="N95" i="40"/>
  <c r="M95" i="40"/>
  <c r="L95" i="40"/>
  <c r="R94" i="40"/>
  <c r="Q94" i="40"/>
  <c r="N94" i="40"/>
  <c r="M94" i="40"/>
  <c r="R93" i="40"/>
  <c r="R98" i="40" s="1"/>
  <c r="Q93" i="40"/>
  <c r="P93" i="40"/>
  <c r="N93" i="40"/>
  <c r="S92" i="40"/>
  <c r="R92" i="40"/>
  <c r="Q92" i="40"/>
  <c r="P92" i="40"/>
  <c r="N92" i="40"/>
  <c r="T91" i="40"/>
  <c r="R91" i="40"/>
  <c r="Q91" i="40"/>
  <c r="Q98" i="40" s="1"/>
  <c r="P91" i="40"/>
  <c r="N91" i="40"/>
  <c r="M91" i="40"/>
  <c r="L91" i="40"/>
  <c r="M86" i="40"/>
  <c r="K86" i="40"/>
  <c r="T81" i="40" s="1"/>
  <c r="J86" i="40"/>
  <c r="S82" i="40" s="1"/>
  <c r="I86" i="40"/>
  <c r="R82" i="40" s="1"/>
  <c r="H86" i="40"/>
  <c r="G86" i="40"/>
  <c r="F86" i="40"/>
  <c r="O82" i="40" s="1"/>
  <c r="E86" i="40"/>
  <c r="N82" i="40" s="1"/>
  <c r="D86" i="40"/>
  <c r="C86" i="40"/>
  <c r="L81" i="40" s="1"/>
  <c r="N85" i="40"/>
  <c r="M85" i="40"/>
  <c r="L85" i="40"/>
  <c r="N84" i="40"/>
  <c r="M84" i="40"/>
  <c r="L84" i="40"/>
  <c r="N83" i="40"/>
  <c r="M83" i="40"/>
  <c r="L83" i="40"/>
  <c r="T82" i="40"/>
  <c r="Q82" i="40"/>
  <c r="P82" i="40"/>
  <c r="M82" i="40"/>
  <c r="L82" i="40"/>
  <c r="Q81" i="40"/>
  <c r="Q86" i="40" s="1"/>
  <c r="P81" i="40"/>
  <c r="O81" i="40"/>
  <c r="M81" i="40"/>
  <c r="R80" i="40"/>
  <c r="Q80" i="40"/>
  <c r="P80" i="40"/>
  <c r="O80" i="40"/>
  <c r="M80" i="40"/>
  <c r="T79" i="40"/>
  <c r="S79" i="40"/>
  <c r="Q79" i="40"/>
  <c r="P79" i="40"/>
  <c r="P86" i="40" s="1"/>
  <c r="O79" i="40"/>
  <c r="M79" i="40"/>
  <c r="L79" i="40"/>
  <c r="K74" i="40"/>
  <c r="J74" i="40"/>
  <c r="S67" i="40" s="1"/>
  <c r="I74" i="40"/>
  <c r="R71" i="40" s="1"/>
  <c r="H74" i="40"/>
  <c r="Q69" i="40" s="1"/>
  <c r="G74" i="40"/>
  <c r="F74" i="40"/>
  <c r="E74" i="40"/>
  <c r="N71" i="40" s="1"/>
  <c r="D74" i="40"/>
  <c r="M68" i="40" s="1"/>
  <c r="C74" i="40"/>
  <c r="N73" i="40"/>
  <c r="M73" i="40"/>
  <c r="L73" i="40"/>
  <c r="N72" i="40"/>
  <c r="M72" i="40"/>
  <c r="L72" i="40"/>
  <c r="T71" i="40"/>
  <c r="T74" i="40" s="1"/>
  <c r="Q71" i="40"/>
  <c r="P71" i="40"/>
  <c r="O71" i="40"/>
  <c r="L71" i="40"/>
  <c r="L74" i="40" s="1"/>
  <c r="T70" i="40"/>
  <c r="S70" i="40"/>
  <c r="R70" i="40"/>
  <c r="Q70" i="40"/>
  <c r="P70" i="40"/>
  <c r="O70" i="40"/>
  <c r="N70" i="40"/>
  <c r="M70" i="40"/>
  <c r="L70" i="40"/>
  <c r="T69" i="40"/>
  <c r="S69" i="40"/>
  <c r="R69" i="40"/>
  <c r="P69" i="40"/>
  <c r="O69" i="40"/>
  <c r="N69" i="40"/>
  <c r="L69" i="40"/>
  <c r="T68" i="40"/>
  <c r="S68" i="40"/>
  <c r="P68" i="40"/>
  <c r="O68" i="40"/>
  <c r="L68" i="40"/>
  <c r="T67" i="40"/>
  <c r="P67" i="40"/>
  <c r="P74" i="40" s="1"/>
  <c r="O67" i="40"/>
  <c r="O74" i="40" s="1"/>
  <c r="N67" i="40"/>
  <c r="L67" i="40"/>
  <c r="K62" i="40"/>
  <c r="J62" i="40"/>
  <c r="S59" i="40" s="1"/>
  <c r="I62" i="40"/>
  <c r="R56" i="40" s="1"/>
  <c r="H62" i="40"/>
  <c r="G62" i="40"/>
  <c r="P55" i="40" s="1"/>
  <c r="F62" i="40"/>
  <c r="O59" i="40" s="1"/>
  <c r="E62" i="40"/>
  <c r="N57" i="40" s="1"/>
  <c r="D62" i="40"/>
  <c r="C62" i="40"/>
  <c r="N61" i="40"/>
  <c r="M61" i="40"/>
  <c r="L61" i="40"/>
  <c r="N60" i="40"/>
  <c r="M60" i="40"/>
  <c r="L60" i="40"/>
  <c r="T59" i="40"/>
  <c r="Q59" i="40"/>
  <c r="Q62" i="40" s="1"/>
  <c r="N59" i="40"/>
  <c r="M59" i="40"/>
  <c r="L59" i="40"/>
  <c r="T58" i="40"/>
  <c r="S58" i="40"/>
  <c r="R58" i="40"/>
  <c r="Q58" i="40"/>
  <c r="P58" i="40"/>
  <c r="O58" i="40"/>
  <c r="N58" i="40"/>
  <c r="M58" i="40"/>
  <c r="L58" i="40"/>
  <c r="T57" i="40"/>
  <c r="S57" i="40"/>
  <c r="Q57" i="40"/>
  <c r="P57" i="40"/>
  <c r="O57" i="40"/>
  <c r="M57" i="40"/>
  <c r="L57" i="40"/>
  <c r="T56" i="40"/>
  <c r="Q56" i="40"/>
  <c r="P56" i="40"/>
  <c r="M56" i="40"/>
  <c r="L56" i="40"/>
  <c r="T55" i="40"/>
  <c r="T62" i="40" s="1"/>
  <c r="S55" i="40"/>
  <c r="Q55" i="40"/>
  <c r="M55" i="40"/>
  <c r="M62" i="40" s="1"/>
  <c r="L55" i="40"/>
  <c r="L62" i="40" s="1"/>
  <c r="K50" i="40"/>
  <c r="T44" i="40" s="1"/>
  <c r="J50" i="40"/>
  <c r="S45" i="40" s="1"/>
  <c r="I50" i="40"/>
  <c r="R47" i="40" s="1"/>
  <c r="H50" i="40"/>
  <c r="G50" i="40"/>
  <c r="P45" i="40" s="1"/>
  <c r="F50" i="40"/>
  <c r="O47" i="40" s="1"/>
  <c r="E50" i="40"/>
  <c r="D50" i="40"/>
  <c r="M47" i="40" s="1"/>
  <c r="C50" i="40"/>
  <c r="L44" i="40" s="1"/>
  <c r="N49" i="40"/>
  <c r="M49" i="40"/>
  <c r="L49" i="40"/>
  <c r="S47" i="40"/>
  <c r="Q47" i="40"/>
  <c r="P47" i="40"/>
  <c r="N47" i="40"/>
  <c r="T46" i="40"/>
  <c r="R46" i="40"/>
  <c r="Q46" i="40"/>
  <c r="P46" i="40"/>
  <c r="N46" i="40"/>
  <c r="M46" i="40"/>
  <c r="L46" i="40"/>
  <c r="R45" i="40"/>
  <c r="Q45" i="40"/>
  <c r="N45" i="40"/>
  <c r="M45" i="40"/>
  <c r="S44" i="40"/>
  <c r="R44" i="40"/>
  <c r="Q44" i="40"/>
  <c r="N44" i="40"/>
  <c r="N50" i="40" s="1"/>
  <c r="T43" i="40"/>
  <c r="S43" i="40"/>
  <c r="R43" i="40"/>
  <c r="Q43" i="40"/>
  <c r="Q50" i="40" s="1"/>
  <c r="P43" i="40"/>
  <c r="O43" i="40"/>
  <c r="N43" i="40"/>
  <c r="M43" i="40"/>
  <c r="L43" i="40"/>
  <c r="K38" i="40"/>
  <c r="T33" i="40" s="1"/>
  <c r="J38" i="40"/>
  <c r="I38" i="40"/>
  <c r="R35" i="40" s="1"/>
  <c r="H38" i="40"/>
  <c r="Q32" i="40" s="1"/>
  <c r="G38" i="40"/>
  <c r="F38" i="40"/>
  <c r="O31" i="40" s="1"/>
  <c r="E38" i="40"/>
  <c r="N35" i="40" s="1"/>
  <c r="D38" i="40"/>
  <c r="M35" i="40" s="1"/>
  <c r="C38" i="40"/>
  <c r="L33" i="40" s="1"/>
  <c r="N37" i="40"/>
  <c r="M37" i="40"/>
  <c r="L37" i="40"/>
  <c r="N36" i="40"/>
  <c r="M36" i="40"/>
  <c r="L36" i="40"/>
  <c r="T35" i="40"/>
  <c r="S35" i="40"/>
  <c r="P35" i="40"/>
  <c r="P38" i="40" s="1"/>
  <c r="L35" i="40"/>
  <c r="T34" i="40"/>
  <c r="S34" i="40"/>
  <c r="R34" i="40"/>
  <c r="Q34" i="40"/>
  <c r="P34" i="40"/>
  <c r="O34" i="40"/>
  <c r="M34" i="40"/>
  <c r="L34" i="40"/>
  <c r="S33" i="40"/>
  <c r="R33" i="40"/>
  <c r="P33" i="40"/>
  <c r="O33" i="40"/>
  <c r="T32" i="40"/>
  <c r="S32" i="40"/>
  <c r="P32" i="40"/>
  <c r="O32" i="40"/>
  <c r="L32" i="40"/>
  <c r="T31" i="40"/>
  <c r="T38" i="40" s="1"/>
  <c r="S31" i="40"/>
  <c r="S38" i="40" s="1"/>
  <c r="R31" i="40"/>
  <c r="P31" i="40"/>
  <c r="L31" i="40"/>
  <c r="L38" i="40" s="1"/>
  <c r="K26" i="40"/>
  <c r="T19" i="40" s="1"/>
  <c r="J26" i="40"/>
  <c r="S23" i="40" s="1"/>
  <c r="I26" i="40"/>
  <c r="R21" i="40" s="1"/>
  <c r="H26" i="40"/>
  <c r="Q21" i="40" s="1"/>
  <c r="G26" i="40"/>
  <c r="F26" i="40"/>
  <c r="O23" i="40" s="1"/>
  <c r="E26" i="40"/>
  <c r="N23" i="40" s="1"/>
  <c r="D26" i="40"/>
  <c r="C26" i="40"/>
  <c r="L19" i="40" s="1"/>
  <c r="N25" i="40"/>
  <c r="M25" i="40"/>
  <c r="L25" i="40"/>
  <c r="N24" i="40"/>
  <c r="M24" i="40"/>
  <c r="L24" i="40"/>
  <c r="Q23" i="40"/>
  <c r="P23" i="40"/>
  <c r="M23" i="40"/>
  <c r="M26" i="40" s="1"/>
  <c r="T22" i="40"/>
  <c r="S22" i="40"/>
  <c r="R22" i="40"/>
  <c r="Q22" i="40"/>
  <c r="P22" i="40"/>
  <c r="O22" i="40"/>
  <c r="N22" i="40"/>
  <c r="M22" i="40"/>
  <c r="L22" i="40"/>
  <c r="T21" i="40"/>
  <c r="S21" i="40"/>
  <c r="P21" i="40"/>
  <c r="O21" i="40"/>
  <c r="M21" i="40"/>
  <c r="L21" i="40"/>
  <c r="T20" i="40"/>
  <c r="Q20" i="40"/>
  <c r="P20" i="40"/>
  <c r="M20" i="40"/>
  <c r="L20" i="40"/>
  <c r="Q19" i="40"/>
  <c r="P19" i="40"/>
  <c r="P26" i="40" s="1"/>
  <c r="O19" i="40"/>
  <c r="M19" i="40"/>
  <c r="K14" i="40"/>
  <c r="T11" i="40" s="1"/>
  <c r="J14" i="40"/>
  <c r="S11" i="40" s="1"/>
  <c r="I14" i="40"/>
  <c r="H14" i="40"/>
  <c r="Q7" i="40" s="1"/>
  <c r="G14" i="40"/>
  <c r="P11" i="40" s="1"/>
  <c r="F14" i="40"/>
  <c r="O11" i="40" s="1"/>
  <c r="E14" i="40"/>
  <c r="N9" i="40" s="1"/>
  <c r="D14" i="40"/>
  <c r="C14" i="40"/>
  <c r="L11" i="40" s="1"/>
  <c r="N13" i="40"/>
  <c r="M13" i="40"/>
  <c r="L13" i="40"/>
  <c r="N12" i="40"/>
  <c r="M12" i="40"/>
  <c r="L12" i="40"/>
  <c r="R11" i="40"/>
  <c r="R14" i="40" s="1"/>
  <c r="N11" i="40"/>
  <c r="M11" i="40"/>
  <c r="T10" i="40"/>
  <c r="S10" i="40"/>
  <c r="R10" i="40"/>
  <c r="Q10" i="40"/>
  <c r="P10" i="40"/>
  <c r="O10" i="40"/>
  <c r="N10" i="40"/>
  <c r="M10" i="40"/>
  <c r="L10" i="40"/>
  <c r="T9" i="40"/>
  <c r="R9" i="40"/>
  <c r="Q9" i="40"/>
  <c r="P9" i="40"/>
  <c r="M9" i="40"/>
  <c r="L9" i="40"/>
  <c r="R8" i="40"/>
  <c r="Q8" i="40"/>
  <c r="N8" i="40"/>
  <c r="M8" i="40"/>
  <c r="M14" i="40" s="1"/>
  <c r="T7" i="40"/>
  <c r="R7" i="40"/>
  <c r="N7" i="40"/>
  <c r="N14" i="40" s="1"/>
  <c r="M7" i="40"/>
  <c r="L7" i="40"/>
  <c r="K98" i="39"/>
  <c r="T93" i="39" s="1"/>
  <c r="J98" i="39"/>
  <c r="I98" i="39"/>
  <c r="R91" i="39" s="1"/>
  <c r="H98" i="39"/>
  <c r="G98" i="39"/>
  <c r="P91" i="39" s="1"/>
  <c r="F98" i="39"/>
  <c r="O94" i="39" s="1"/>
  <c r="E98" i="39"/>
  <c r="N93" i="39" s="1"/>
  <c r="N98" i="39" s="1"/>
  <c r="D98" i="39"/>
  <c r="M94" i="39" s="1"/>
  <c r="C98" i="39"/>
  <c r="L93" i="39" s="1"/>
  <c r="N97" i="39"/>
  <c r="M97" i="39"/>
  <c r="L97" i="39"/>
  <c r="N96" i="39"/>
  <c r="M96" i="39"/>
  <c r="L96" i="39"/>
  <c r="N95" i="39"/>
  <c r="M95" i="39"/>
  <c r="L95" i="39"/>
  <c r="T94" i="39"/>
  <c r="S94" i="39"/>
  <c r="Q94" i="39"/>
  <c r="N94" i="39"/>
  <c r="L94" i="39"/>
  <c r="S93" i="39"/>
  <c r="R93" i="39"/>
  <c r="Q93" i="39"/>
  <c r="P93" i="39"/>
  <c r="M93" i="39"/>
  <c r="S92" i="39"/>
  <c r="S98" i="39" s="1"/>
  <c r="Q92" i="39"/>
  <c r="P92" i="39"/>
  <c r="N92" i="39"/>
  <c r="T91" i="39"/>
  <c r="S91" i="39"/>
  <c r="Q91" i="39"/>
  <c r="Q98" i="39" s="1"/>
  <c r="N91" i="39"/>
  <c r="M91" i="39"/>
  <c r="L91" i="39"/>
  <c r="M86" i="39"/>
  <c r="K86" i="39"/>
  <c r="T82" i="39" s="1"/>
  <c r="J86" i="39"/>
  <c r="S81" i="39" s="1"/>
  <c r="I86" i="39"/>
  <c r="H86" i="39"/>
  <c r="Q79" i="39" s="1"/>
  <c r="G86" i="39"/>
  <c r="F86" i="39"/>
  <c r="O79" i="39" s="1"/>
  <c r="E86" i="39"/>
  <c r="N82" i="39" s="1"/>
  <c r="D86" i="39"/>
  <c r="C86" i="39"/>
  <c r="L82" i="39" s="1"/>
  <c r="N85" i="39"/>
  <c r="M85" i="39"/>
  <c r="L85" i="39"/>
  <c r="N84" i="39"/>
  <c r="M84" i="39"/>
  <c r="L84" i="39"/>
  <c r="N83" i="39"/>
  <c r="M83" i="39"/>
  <c r="L83" i="39"/>
  <c r="S82" i="39"/>
  <c r="R82" i="39"/>
  <c r="P82" i="39"/>
  <c r="M82" i="39"/>
  <c r="T81" i="39"/>
  <c r="R81" i="39"/>
  <c r="Q81" i="39"/>
  <c r="P81" i="39"/>
  <c r="O81" i="39"/>
  <c r="M81" i="39"/>
  <c r="L81" i="39"/>
  <c r="R80" i="39"/>
  <c r="R86" i="39" s="1"/>
  <c r="P80" i="39"/>
  <c r="O80" i="39"/>
  <c r="M80" i="39"/>
  <c r="T79" i="39"/>
  <c r="S79" i="39"/>
  <c r="R79" i="39"/>
  <c r="P79" i="39"/>
  <c r="P86" i="39" s="1"/>
  <c r="M79" i="39"/>
  <c r="L79" i="39"/>
  <c r="K73" i="39"/>
  <c r="J73" i="39"/>
  <c r="S67" i="39" s="1"/>
  <c r="I73" i="39"/>
  <c r="R70" i="39" s="1"/>
  <c r="H73" i="39"/>
  <c r="G73" i="39"/>
  <c r="P70" i="39" s="1"/>
  <c r="F73" i="39"/>
  <c r="E73" i="39"/>
  <c r="N70" i="39" s="1"/>
  <c r="D73" i="39"/>
  <c r="M67" i="39" s="1"/>
  <c r="C73" i="39"/>
  <c r="N72" i="39"/>
  <c r="M72" i="39"/>
  <c r="L72" i="39"/>
  <c r="N71" i="39"/>
  <c r="M71" i="39"/>
  <c r="L71" i="39"/>
  <c r="T70" i="39"/>
  <c r="T73" i="39" s="1"/>
  <c r="Q70" i="39"/>
  <c r="O70" i="39"/>
  <c r="L70" i="39"/>
  <c r="L73" i="39" s="1"/>
  <c r="T69" i="39"/>
  <c r="S69" i="39"/>
  <c r="R69" i="39"/>
  <c r="Q69" i="39"/>
  <c r="P69" i="39"/>
  <c r="O69" i="39"/>
  <c r="N69" i="39"/>
  <c r="M69" i="39"/>
  <c r="L69" i="39"/>
  <c r="T68" i="39"/>
  <c r="S68" i="39"/>
  <c r="Q68" i="39"/>
  <c r="Q73" i="39" s="1"/>
  <c r="O68" i="39"/>
  <c r="N68" i="39"/>
  <c r="L68" i="39"/>
  <c r="T67" i="39"/>
  <c r="R67" i="39"/>
  <c r="Q67" i="39"/>
  <c r="O67" i="39"/>
  <c r="O73" i="39" s="1"/>
  <c r="L67" i="39"/>
  <c r="T66" i="39"/>
  <c r="S66" i="39"/>
  <c r="Q66" i="39"/>
  <c r="P66" i="39"/>
  <c r="O66" i="39"/>
  <c r="N66" i="39"/>
  <c r="L66" i="39"/>
  <c r="K61" i="39"/>
  <c r="J61" i="39"/>
  <c r="S58" i="39" s="1"/>
  <c r="I61" i="39"/>
  <c r="R55" i="39" s="1"/>
  <c r="H61" i="39"/>
  <c r="G61" i="39"/>
  <c r="P55" i="39" s="1"/>
  <c r="F61" i="39"/>
  <c r="O58" i="39" s="1"/>
  <c r="E61" i="39"/>
  <c r="D61" i="39"/>
  <c r="M58" i="39" s="1"/>
  <c r="C61" i="39"/>
  <c r="N60" i="39"/>
  <c r="M60" i="39"/>
  <c r="L60" i="39"/>
  <c r="N59" i="39"/>
  <c r="M59" i="39"/>
  <c r="L59" i="39"/>
  <c r="T58" i="39"/>
  <c r="Q58" i="39"/>
  <c r="Q61" i="39" s="1"/>
  <c r="N58" i="39"/>
  <c r="L58" i="39"/>
  <c r="T57" i="39"/>
  <c r="S57" i="39"/>
  <c r="R57" i="39"/>
  <c r="Q57" i="39"/>
  <c r="P57" i="39"/>
  <c r="O57" i="39"/>
  <c r="N57" i="39"/>
  <c r="M57" i="39"/>
  <c r="L57" i="39"/>
  <c r="T56" i="39"/>
  <c r="S56" i="39"/>
  <c r="Q56" i="39"/>
  <c r="P56" i="39"/>
  <c r="N56" i="39"/>
  <c r="N61" i="39" s="1"/>
  <c r="L56" i="39"/>
  <c r="T55" i="39"/>
  <c r="T61" i="39" s="1"/>
  <c r="Q55" i="39"/>
  <c r="O55" i="39"/>
  <c r="N55" i="39"/>
  <c r="L55" i="39"/>
  <c r="L61" i="39" s="1"/>
  <c r="T54" i="39"/>
  <c r="S54" i="39"/>
  <c r="Q54" i="39"/>
  <c r="P54" i="39"/>
  <c r="N54" i="39"/>
  <c r="M54" i="39"/>
  <c r="L54" i="39"/>
  <c r="K49" i="39"/>
  <c r="T43" i="39" s="1"/>
  <c r="J49" i="39"/>
  <c r="I49" i="39"/>
  <c r="R45" i="39" s="1"/>
  <c r="H49" i="39"/>
  <c r="G49" i="39"/>
  <c r="P45" i="39" s="1"/>
  <c r="F49" i="39"/>
  <c r="O46" i="39" s="1"/>
  <c r="E49" i="39"/>
  <c r="D49" i="39"/>
  <c r="M46" i="39" s="1"/>
  <c r="C49" i="39"/>
  <c r="L43" i="39" s="1"/>
  <c r="N48" i="39"/>
  <c r="M48" i="39"/>
  <c r="L48" i="39"/>
  <c r="S46" i="39"/>
  <c r="Q46" i="39"/>
  <c r="P46" i="39"/>
  <c r="N46" i="39"/>
  <c r="T45" i="39"/>
  <c r="S45" i="39"/>
  <c r="Q45" i="39"/>
  <c r="N45" i="39"/>
  <c r="M45" i="39"/>
  <c r="L45" i="39"/>
  <c r="S44" i="39"/>
  <c r="R44" i="39"/>
  <c r="Q44" i="39"/>
  <c r="P44" i="39"/>
  <c r="N44" i="39"/>
  <c r="M44" i="39"/>
  <c r="S43" i="39"/>
  <c r="S49" i="39" s="1"/>
  <c r="Q43" i="39"/>
  <c r="Q49" i="39" s="1"/>
  <c r="N43" i="39"/>
  <c r="N49" i="39" s="1"/>
  <c r="T42" i="39"/>
  <c r="S42" i="39"/>
  <c r="R42" i="39"/>
  <c r="Q42" i="39"/>
  <c r="P42" i="39"/>
  <c r="O42" i="39"/>
  <c r="N42" i="39"/>
  <c r="M42" i="39"/>
  <c r="L42" i="39"/>
  <c r="K37" i="39"/>
  <c r="T34" i="39" s="1"/>
  <c r="J37" i="39"/>
  <c r="I37" i="39"/>
  <c r="R34" i="39" s="1"/>
  <c r="H37" i="39"/>
  <c r="Q31" i="39" s="1"/>
  <c r="G37" i="39"/>
  <c r="F37" i="39"/>
  <c r="O31" i="39" s="1"/>
  <c r="E37" i="39"/>
  <c r="N34" i="39" s="1"/>
  <c r="D37" i="39"/>
  <c r="C37" i="39"/>
  <c r="L34" i="39" s="1"/>
  <c r="N36" i="39"/>
  <c r="M36" i="39"/>
  <c r="L36" i="39"/>
  <c r="N35" i="39"/>
  <c r="M35" i="39"/>
  <c r="L35" i="39"/>
  <c r="S34" i="39"/>
  <c r="P34" i="39"/>
  <c r="P37" i="39" s="1"/>
  <c r="M34" i="39"/>
  <c r="T33" i="39"/>
  <c r="S33" i="39"/>
  <c r="R33" i="39"/>
  <c r="Q33" i="39"/>
  <c r="P33" i="39"/>
  <c r="O33" i="39"/>
  <c r="N33" i="39"/>
  <c r="M33" i="39"/>
  <c r="L33" i="39"/>
  <c r="S32" i="39"/>
  <c r="R32" i="39"/>
  <c r="P32" i="39"/>
  <c r="O32" i="39"/>
  <c r="M32" i="39"/>
  <c r="M37" i="39" s="1"/>
  <c r="S31" i="39"/>
  <c r="S37" i="39" s="1"/>
  <c r="P31" i="39"/>
  <c r="N31" i="39"/>
  <c r="M31" i="39"/>
  <c r="T30" i="39"/>
  <c r="S30" i="39"/>
  <c r="R30" i="39"/>
  <c r="P30" i="39"/>
  <c r="O30" i="39"/>
  <c r="M30" i="39"/>
  <c r="L30" i="39"/>
  <c r="K25" i="39"/>
  <c r="T19" i="39" s="1"/>
  <c r="J25" i="39"/>
  <c r="S22" i="39" s="1"/>
  <c r="I25" i="39"/>
  <c r="H25" i="39"/>
  <c r="Q22" i="39" s="1"/>
  <c r="G25" i="39"/>
  <c r="F25" i="39"/>
  <c r="O22" i="39" s="1"/>
  <c r="E25" i="39"/>
  <c r="N18" i="39" s="1"/>
  <c r="D25" i="39"/>
  <c r="C25" i="39"/>
  <c r="L19" i="39" s="1"/>
  <c r="N24" i="39"/>
  <c r="M24" i="39"/>
  <c r="L24" i="39"/>
  <c r="N23" i="39"/>
  <c r="M23" i="39"/>
  <c r="L23" i="39"/>
  <c r="R22" i="39"/>
  <c r="P22" i="39"/>
  <c r="M22" i="39"/>
  <c r="M25" i="39" s="1"/>
  <c r="T21" i="39"/>
  <c r="S21" i="39"/>
  <c r="R21" i="39"/>
  <c r="Q21" i="39"/>
  <c r="P21" i="39"/>
  <c r="O21" i="39"/>
  <c r="N21" i="39"/>
  <c r="M21" i="39"/>
  <c r="L21" i="39"/>
  <c r="T20" i="39"/>
  <c r="R20" i="39"/>
  <c r="R25" i="39" s="1"/>
  <c r="P20" i="39"/>
  <c r="O20" i="39"/>
  <c r="M20" i="39"/>
  <c r="L20" i="39"/>
  <c r="S19" i="39"/>
  <c r="R19" i="39"/>
  <c r="P19" i="39"/>
  <c r="P25" i="39" s="1"/>
  <c r="M19" i="39"/>
  <c r="T18" i="39"/>
  <c r="R18" i="39"/>
  <c r="Q18" i="39"/>
  <c r="P18" i="39"/>
  <c r="O18" i="39"/>
  <c r="M18" i="39"/>
  <c r="L18" i="39"/>
  <c r="K13" i="39"/>
  <c r="T10" i="39" s="1"/>
  <c r="J13" i="39"/>
  <c r="S7" i="39" s="1"/>
  <c r="I13" i="39"/>
  <c r="H13" i="39"/>
  <c r="Q7" i="39" s="1"/>
  <c r="G13" i="39"/>
  <c r="P10" i="39" s="1"/>
  <c r="F13" i="39"/>
  <c r="E13" i="39"/>
  <c r="N10" i="39" s="1"/>
  <c r="D13" i="39"/>
  <c r="C13" i="39"/>
  <c r="L10" i="39" s="1"/>
  <c r="N12" i="39"/>
  <c r="M12" i="39"/>
  <c r="L12" i="39"/>
  <c r="N11" i="39"/>
  <c r="M11" i="39"/>
  <c r="L11" i="39"/>
  <c r="R10" i="39"/>
  <c r="R13" i="39" s="1"/>
  <c r="O10" i="39"/>
  <c r="M10" i="39"/>
  <c r="T9" i="39"/>
  <c r="S9" i="39"/>
  <c r="R9" i="39"/>
  <c r="Q9" i="39"/>
  <c r="P9" i="39"/>
  <c r="O9" i="39"/>
  <c r="N9" i="39"/>
  <c r="M9" i="39"/>
  <c r="L9" i="39"/>
  <c r="T8" i="39"/>
  <c r="R8" i="39"/>
  <c r="Q8" i="39"/>
  <c r="O8" i="39"/>
  <c r="O13" i="39" s="1"/>
  <c r="M8" i="39"/>
  <c r="L8" i="39"/>
  <c r="R7" i="39"/>
  <c r="P7" i="39"/>
  <c r="O7" i="39"/>
  <c r="M7" i="39"/>
  <c r="M13" i="39" s="1"/>
  <c r="T6" i="39"/>
  <c r="R6" i="39"/>
  <c r="Q6" i="39"/>
  <c r="O6" i="39"/>
  <c r="N6" i="39"/>
  <c r="M6" i="39"/>
  <c r="L6" i="39"/>
  <c r="K103" i="38"/>
  <c r="T99" i="38" s="1"/>
  <c r="J103" i="38"/>
  <c r="S99" i="38" s="1"/>
  <c r="I103" i="38"/>
  <c r="R99" i="38" s="1"/>
  <c r="H103" i="38"/>
  <c r="G103" i="38"/>
  <c r="F103" i="38"/>
  <c r="E103" i="38"/>
  <c r="N96" i="38" s="1"/>
  <c r="N103" i="38" s="1"/>
  <c r="D103" i="38"/>
  <c r="M97" i="38" s="1"/>
  <c r="C103" i="38"/>
  <c r="L99" i="38" s="1"/>
  <c r="N102" i="38"/>
  <c r="M102" i="38"/>
  <c r="L102" i="38"/>
  <c r="N101" i="38"/>
  <c r="M101" i="38"/>
  <c r="L101" i="38"/>
  <c r="N100" i="38"/>
  <c r="M100" i="38"/>
  <c r="L100" i="38"/>
  <c r="Q99" i="38"/>
  <c r="P99" i="38"/>
  <c r="O99" i="38"/>
  <c r="N99" i="38"/>
  <c r="M99" i="38"/>
  <c r="Q98" i="38"/>
  <c r="P98" i="38"/>
  <c r="O98" i="38"/>
  <c r="N98" i="38"/>
  <c r="M98" i="38"/>
  <c r="R97" i="38"/>
  <c r="Q97" i="38"/>
  <c r="P97" i="38"/>
  <c r="O97" i="38"/>
  <c r="N97" i="38"/>
  <c r="R96" i="38"/>
  <c r="Q96" i="38"/>
  <c r="Q103" i="38" s="1"/>
  <c r="P96" i="38"/>
  <c r="P103" i="38" s="1"/>
  <c r="O96" i="38"/>
  <c r="O103" i="38" s="1"/>
  <c r="K91" i="38"/>
  <c r="T85" i="38" s="1"/>
  <c r="J91" i="38"/>
  <c r="S87" i="38" s="1"/>
  <c r="I91" i="38"/>
  <c r="R87" i="38" s="1"/>
  <c r="H91" i="38"/>
  <c r="Q87" i="38" s="1"/>
  <c r="G91" i="38"/>
  <c r="F91" i="38"/>
  <c r="E91" i="38"/>
  <c r="D91" i="38"/>
  <c r="M84" i="38" s="1"/>
  <c r="M91" i="38" s="1"/>
  <c r="C91" i="38"/>
  <c r="L85" i="38" s="1"/>
  <c r="N90" i="38"/>
  <c r="M90" i="38"/>
  <c r="L90" i="38"/>
  <c r="N89" i="38"/>
  <c r="M89" i="38"/>
  <c r="L89" i="38"/>
  <c r="N88" i="38"/>
  <c r="M88" i="38"/>
  <c r="L88" i="38"/>
  <c r="T87" i="38"/>
  <c r="P87" i="38"/>
  <c r="O87" i="38"/>
  <c r="N87" i="38"/>
  <c r="M87" i="38"/>
  <c r="L87" i="38"/>
  <c r="T86" i="38"/>
  <c r="P86" i="38"/>
  <c r="O86" i="38"/>
  <c r="N86" i="38"/>
  <c r="M86" i="38"/>
  <c r="L86" i="38"/>
  <c r="P85" i="38"/>
  <c r="O85" i="38"/>
  <c r="N85" i="38"/>
  <c r="M85" i="38"/>
  <c r="Q84" i="38"/>
  <c r="P84" i="38"/>
  <c r="P91" i="38" s="1"/>
  <c r="O84" i="38"/>
  <c r="O91" i="38" s="1"/>
  <c r="N84" i="38"/>
  <c r="N91" i="38" s="1"/>
  <c r="K78" i="38"/>
  <c r="T75" i="38" s="1"/>
  <c r="J78" i="38"/>
  <c r="S75" i="38" s="1"/>
  <c r="I78" i="38"/>
  <c r="R75" i="38" s="1"/>
  <c r="H78" i="38"/>
  <c r="Q73" i="38" s="1"/>
  <c r="G78" i="38"/>
  <c r="P73" i="38" s="1"/>
  <c r="F78" i="38"/>
  <c r="E78" i="38"/>
  <c r="D78" i="38"/>
  <c r="C78" i="38"/>
  <c r="L75" i="38" s="1"/>
  <c r="N77" i="38"/>
  <c r="M77" i="38"/>
  <c r="L77" i="38"/>
  <c r="N76" i="38"/>
  <c r="M76" i="38"/>
  <c r="L76" i="38"/>
  <c r="Q75" i="38"/>
  <c r="P75" i="38"/>
  <c r="O75" i="38"/>
  <c r="O78" i="38" s="1"/>
  <c r="N75" i="38"/>
  <c r="M75" i="38"/>
  <c r="T74" i="38"/>
  <c r="S74" i="38"/>
  <c r="R74" i="38"/>
  <c r="Q74" i="38"/>
  <c r="P74" i="38"/>
  <c r="O74" i="38"/>
  <c r="N74" i="38"/>
  <c r="M74" i="38"/>
  <c r="L74" i="38"/>
  <c r="T73" i="38"/>
  <c r="S73" i="38"/>
  <c r="R73" i="38"/>
  <c r="O73" i="38"/>
  <c r="N73" i="38"/>
  <c r="M73" i="38"/>
  <c r="L73" i="38"/>
  <c r="T72" i="38"/>
  <c r="S72" i="38"/>
  <c r="O72" i="38"/>
  <c r="N72" i="38"/>
  <c r="M72" i="38"/>
  <c r="L72" i="38"/>
  <c r="T71" i="38"/>
  <c r="T78" i="38" s="1"/>
  <c r="S71" i="38"/>
  <c r="S78" i="38" s="1"/>
  <c r="O71" i="38"/>
  <c r="N71" i="38"/>
  <c r="N78" i="38" s="1"/>
  <c r="M71" i="38"/>
  <c r="M78" i="38" s="1"/>
  <c r="L71" i="38"/>
  <c r="K66" i="38"/>
  <c r="J66" i="38"/>
  <c r="I66" i="38"/>
  <c r="H66" i="38"/>
  <c r="Q63" i="38" s="1"/>
  <c r="G66" i="38"/>
  <c r="P63" i="38" s="1"/>
  <c r="F66" i="38"/>
  <c r="O63" i="38" s="1"/>
  <c r="E66" i="38"/>
  <c r="N63" i="38" s="1"/>
  <c r="D66" i="38"/>
  <c r="M61" i="38" s="1"/>
  <c r="C66" i="38"/>
  <c r="N65" i="38"/>
  <c r="M65" i="38"/>
  <c r="L65" i="38"/>
  <c r="N64" i="38"/>
  <c r="M64" i="38"/>
  <c r="L64" i="38"/>
  <c r="T63" i="38"/>
  <c r="T66" i="38" s="1"/>
  <c r="S63" i="38"/>
  <c r="R63" i="38"/>
  <c r="M63" i="38"/>
  <c r="L63" i="38"/>
  <c r="L66" i="38" s="1"/>
  <c r="T62" i="38"/>
  <c r="S62" i="38"/>
  <c r="R62" i="38"/>
  <c r="Q62" i="38"/>
  <c r="P62" i="38"/>
  <c r="N62" i="38"/>
  <c r="M62" i="38"/>
  <c r="L62" i="38"/>
  <c r="T61" i="38"/>
  <c r="S61" i="38"/>
  <c r="R61" i="38"/>
  <c r="Q61" i="38"/>
  <c r="P61" i="38"/>
  <c r="O61" i="38"/>
  <c r="L61" i="38"/>
  <c r="T60" i="38"/>
  <c r="S60" i="38"/>
  <c r="R60" i="38"/>
  <c r="Q60" i="38"/>
  <c r="P60" i="38"/>
  <c r="L60" i="38"/>
  <c r="T59" i="38"/>
  <c r="S59" i="38"/>
  <c r="S66" i="38" s="1"/>
  <c r="R59" i="38"/>
  <c r="R66" i="38" s="1"/>
  <c r="Q59" i="38"/>
  <c r="Q66" i="38" s="1"/>
  <c r="P59" i="38"/>
  <c r="L59" i="38"/>
  <c r="K53" i="38"/>
  <c r="T47" i="38" s="1"/>
  <c r="J53" i="38"/>
  <c r="S47" i="38" s="1"/>
  <c r="I53" i="38"/>
  <c r="R50" i="38" s="1"/>
  <c r="H53" i="38"/>
  <c r="G53" i="38"/>
  <c r="F53" i="38"/>
  <c r="E53" i="38"/>
  <c r="N49" i="38" s="1"/>
  <c r="D53" i="38"/>
  <c r="M50" i="38" s="1"/>
  <c r="C53" i="38"/>
  <c r="L47" i="38" s="1"/>
  <c r="N52" i="38"/>
  <c r="M52" i="38"/>
  <c r="L52" i="38"/>
  <c r="Q50" i="38"/>
  <c r="P50" i="38"/>
  <c r="O50" i="38"/>
  <c r="N50" i="38"/>
  <c r="Q49" i="38"/>
  <c r="P49" i="38"/>
  <c r="O49" i="38"/>
  <c r="R48" i="38"/>
  <c r="Q48" i="38"/>
  <c r="P48" i="38"/>
  <c r="O48" i="38"/>
  <c r="R47" i="38"/>
  <c r="Q47" i="38"/>
  <c r="Q53" i="38" s="1"/>
  <c r="P47" i="38"/>
  <c r="O47" i="38"/>
  <c r="T46" i="38"/>
  <c r="S46" i="38"/>
  <c r="R46" i="38"/>
  <c r="Q46" i="38"/>
  <c r="P46" i="38"/>
  <c r="P53" i="38" s="1"/>
  <c r="O46" i="38"/>
  <c r="O53" i="38" s="1"/>
  <c r="N46" i="38"/>
  <c r="M46" i="38"/>
  <c r="L46" i="38"/>
  <c r="K41" i="38"/>
  <c r="T36" i="38" s="1"/>
  <c r="J41" i="38"/>
  <c r="I41" i="38"/>
  <c r="H41" i="38"/>
  <c r="G41" i="38"/>
  <c r="P38" i="38" s="1"/>
  <c r="F41" i="38"/>
  <c r="O38" i="38" s="1"/>
  <c r="E41" i="38"/>
  <c r="N38" i="38" s="1"/>
  <c r="D41" i="38"/>
  <c r="M36" i="38" s="1"/>
  <c r="C41" i="38"/>
  <c r="L36" i="38" s="1"/>
  <c r="N40" i="38"/>
  <c r="M40" i="38"/>
  <c r="L40" i="38"/>
  <c r="N39" i="38"/>
  <c r="M39" i="38"/>
  <c r="L39" i="38"/>
  <c r="T38" i="38"/>
  <c r="S38" i="38"/>
  <c r="S41" i="38" s="1"/>
  <c r="R38" i="38"/>
  <c r="Q38" i="38"/>
  <c r="L38" i="38"/>
  <c r="T37" i="38"/>
  <c r="S37" i="38"/>
  <c r="R37" i="38"/>
  <c r="Q37" i="38"/>
  <c r="P37" i="38"/>
  <c r="N37" i="38"/>
  <c r="M37" i="38"/>
  <c r="L37" i="38"/>
  <c r="S36" i="38"/>
  <c r="R36" i="38"/>
  <c r="Q36" i="38"/>
  <c r="P36" i="38"/>
  <c r="O36" i="38"/>
  <c r="N36" i="38"/>
  <c r="S35" i="38"/>
  <c r="R35" i="38"/>
  <c r="Q35" i="38"/>
  <c r="P35" i="38"/>
  <c r="O35" i="38"/>
  <c r="S34" i="38"/>
  <c r="R34" i="38"/>
  <c r="R41" i="38" s="1"/>
  <c r="Q34" i="38"/>
  <c r="Q41" i="38" s="1"/>
  <c r="P34" i="38"/>
  <c r="P41" i="38" s="1"/>
  <c r="O34" i="38"/>
  <c r="K29" i="38"/>
  <c r="T26" i="38" s="1"/>
  <c r="J29" i="38"/>
  <c r="S23" i="38" s="1"/>
  <c r="I29" i="38"/>
  <c r="R24" i="38" s="1"/>
  <c r="H29" i="38"/>
  <c r="Q24" i="38" s="1"/>
  <c r="G29" i="38"/>
  <c r="F29" i="38"/>
  <c r="E29" i="38"/>
  <c r="D29" i="38"/>
  <c r="M26" i="38" s="1"/>
  <c r="C29" i="38"/>
  <c r="L26" i="38" s="1"/>
  <c r="N28" i="38"/>
  <c r="M28" i="38"/>
  <c r="L28" i="38"/>
  <c r="N27" i="38"/>
  <c r="M27" i="38"/>
  <c r="L27" i="38"/>
  <c r="Q26" i="38"/>
  <c r="P26" i="38"/>
  <c r="P29" i="38" s="1"/>
  <c r="O26" i="38"/>
  <c r="N26" i="38"/>
  <c r="T25" i="38"/>
  <c r="R25" i="38"/>
  <c r="Q25" i="38"/>
  <c r="P25" i="38"/>
  <c r="O25" i="38"/>
  <c r="N25" i="38"/>
  <c r="M25" i="38"/>
  <c r="L25" i="38"/>
  <c r="T24" i="38"/>
  <c r="S24" i="38"/>
  <c r="P24" i="38"/>
  <c r="O24" i="38"/>
  <c r="N24" i="38"/>
  <c r="M24" i="38"/>
  <c r="L24" i="38"/>
  <c r="T23" i="38"/>
  <c r="P23" i="38"/>
  <c r="O23" i="38"/>
  <c r="N23" i="38"/>
  <c r="M23" i="38"/>
  <c r="L23" i="38"/>
  <c r="T22" i="38"/>
  <c r="T29" i="38" s="1"/>
  <c r="P22" i="38"/>
  <c r="O22" i="38"/>
  <c r="O29" i="38" s="1"/>
  <c r="N22" i="38"/>
  <c r="N29" i="38" s="1"/>
  <c r="M22" i="38"/>
  <c r="M29" i="38" s="1"/>
  <c r="L22" i="38"/>
  <c r="L29" i="38" s="1"/>
  <c r="K17" i="38"/>
  <c r="T14" i="38" s="1"/>
  <c r="J17" i="38"/>
  <c r="I17" i="38"/>
  <c r="R14" i="38" s="1"/>
  <c r="H17" i="38"/>
  <c r="Q14" i="38" s="1"/>
  <c r="G17" i="38"/>
  <c r="P14" i="38" s="1"/>
  <c r="F17" i="38"/>
  <c r="O12" i="38" s="1"/>
  <c r="E17" i="38"/>
  <c r="N12" i="38" s="1"/>
  <c r="D17" i="38"/>
  <c r="C17" i="38"/>
  <c r="L14" i="38" s="1"/>
  <c r="N16" i="38"/>
  <c r="M16" i="38"/>
  <c r="L16" i="38"/>
  <c r="N15" i="38"/>
  <c r="M15" i="38"/>
  <c r="L15" i="38"/>
  <c r="S14" i="38"/>
  <c r="N14" i="38"/>
  <c r="M14" i="38"/>
  <c r="M17" i="38" s="1"/>
  <c r="T13" i="38"/>
  <c r="S13" i="38"/>
  <c r="R13" i="38"/>
  <c r="Q13" i="38"/>
  <c r="P13" i="38"/>
  <c r="O13" i="38"/>
  <c r="N13" i="38"/>
  <c r="M13" i="38"/>
  <c r="L13" i="38"/>
  <c r="T12" i="38"/>
  <c r="S12" i="38"/>
  <c r="R12" i="38"/>
  <c r="Q12" i="38"/>
  <c r="P12" i="38"/>
  <c r="M12" i="38"/>
  <c r="L12" i="38"/>
  <c r="T11" i="38"/>
  <c r="S11" i="38"/>
  <c r="R11" i="38"/>
  <c r="Q11" i="38"/>
  <c r="P11" i="38"/>
  <c r="M11" i="38"/>
  <c r="L11" i="38"/>
  <c r="T10" i="38"/>
  <c r="S10" i="38"/>
  <c r="S17" i="38" s="1"/>
  <c r="R10" i="38"/>
  <c r="R17" i="38" s="1"/>
  <c r="Q10" i="38"/>
  <c r="M10" i="38"/>
  <c r="L10" i="38"/>
  <c r="L17" i="38" s="1"/>
  <c r="R39" i="41" l="1"/>
  <c r="S27" i="41"/>
  <c r="P15" i="41"/>
  <c r="O75" i="41"/>
  <c r="M23" i="41"/>
  <c r="P35" i="41"/>
  <c r="R12" i="41"/>
  <c r="M24" i="41"/>
  <c r="P36" i="41"/>
  <c r="N45" i="41"/>
  <c r="N51" i="41" s="1"/>
  <c r="Q60" i="41"/>
  <c r="L72" i="41"/>
  <c r="T72" i="41"/>
  <c r="R11" i="41"/>
  <c r="Q59" i="41"/>
  <c r="N46" i="41"/>
  <c r="R60" i="41"/>
  <c r="M72" i="41"/>
  <c r="P45" i="41"/>
  <c r="P51" i="41" s="1"/>
  <c r="O46" i="41"/>
  <c r="O51" i="41" s="1"/>
  <c r="N47" i="41"/>
  <c r="S60" i="41"/>
  <c r="S63" i="41" s="1"/>
  <c r="N72" i="41"/>
  <c r="N75" i="41" s="1"/>
  <c r="M80" i="41"/>
  <c r="N92" i="41"/>
  <c r="P46" i="41"/>
  <c r="O47" i="41"/>
  <c r="N80" i="41"/>
  <c r="N87" i="41" s="1"/>
  <c r="M81" i="41"/>
  <c r="O92" i="41"/>
  <c r="N93" i="41"/>
  <c r="R8" i="41"/>
  <c r="R15" i="41" s="1"/>
  <c r="M20" i="41"/>
  <c r="M27" i="41" s="1"/>
  <c r="P32" i="41"/>
  <c r="P39" i="41" s="1"/>
  <c r="P47" i="41"/>
  <c r="Q56" i="41"/>
  <c r="Q63" i="41" s="1"/>
  <c r="L68" i="41"/>
  <c r="T68" i="41"/>
  <c r="O80" i="41"/>
  <c r="O87" i="41" s="1"/>
  <c r="N81" i="41"/>
  <c r="M82" i="41"/>
  <c r="P92" i="41"/>
  <c r="O93" i="41"/>
  <c r="N94" i="41"/>
  <c r="R9" i="41"/>
  <c r="M21" i="41"/>
  <c r="P33" i="41"/>
  <c r="R56" i="41"/>
  <c r="R63" i="41" s="1"/>
  <c r="Q57" i="41"/>
  <c r="M68" i="41"/>
  <c r="M75" i="41" s="1"/>
  <c r="L69" i="41"/>
  <c r="T69" i="41"/>
  <c r="P80" i="41"/>
  <c r="P87" i="41" s="1"/>
  <c r="O81" i="41"/>
  <c r="N82" i="41"/>
  <c r="Q92" i="41"/>
  <c r="Q99" i="41" s="1"/>
  <c r="P93" i="41"/>
  <c r="O94" i="41"/>
  <c r="M50" i="40"/>
  <c r="O50" i="40"/>
  <c r="R50" i="40"/>
  <c r="P62" i="40"/>
  <c r="T26" i="40"/>
  <c r="P98" i="40"/>
  <c r="O26" i="40"/>
  <c r="L26" i="40"/>
  <c r="O86" i="40"/>
  <c r="Q26" i="40"/>
  <c r="L50" i="40"/>
  <c r="O38" i="40"/>
  <c r="S74" i="40"/>
  <c r="T86" i="40"/>
  <c r="S7" i="40"/>
  <c r="N19" i="40"/>
  <c r="R23" i="40"/>
  <c r="Q31" i="40"/>
  <c r="S8" i="40"/>
  <c r="N20" i="40"/>
  <c r="L8" i="40"/>
  <c r="L14" i="40" s="1"/>
  <c r="T8" i="40"/>
  <c r="T14" i="40" s="1"/>
  <c r="S9" i="40"/>
  <c r="Q11" i="40"/>
  <c r="Q14" i="40" s="1"/>
  <c r="O20" i="40"/>
  <c r="N21" i="40"/>
  <c r="L23" i="40"/>
  <c r="T23" i="40"/>
  <c r="R32" i="40"/>
  <c r="R38" i="40" s="1"/>
  <c r="Q33" i="40"/>
  <c r="O35" i="40"/>
  <c r="M44" i="40"/>
  <c r="L45" i="40"/>
  <c r="T45" i="40"/>
  <c r="T50" i="40" s="1"/>
  <c r="S46" i="40"/>
  <c r="S50" i="40" s="1"/>
  <c r="S56" i="40"/>
  <c r="S62" i="40" s="1"/>
  <c r="R57" i="40"/>
  <c r="P59" i="40"/>
  <c r="N68" i="40"/>
  <c r="N74" i="40" s="1"/>
  <c r="M69" i="40"/>
  <c r="S71" i="40"/>
  <c r="R79" i="40"/>
  <c r="R86" i="40" s="1"/>
  <c r="S91" i="40"/>
  <c r="O7" i="40"/>
  <c r="R19" i="40"/>
  <c r="R26" i="40" s="1"/>
  <c r="M31" i="40"/>
  <c r="Q35" i="40"/>
  <c r="O44" i="40"/>
  <c r="L47" i="40"/>
  <c r="T47" i="40"/>
  <c r="N55" i="40"/>
  <c r="R59" i="40"/>
  <c r="Q67" i="40"/>
  <c r="Q74" i="40" s="1"/>
  <c r="M71" i="40"/>
  <c r="S80" i="40"/>
  <c r="S86" i="40" s="1"/>
  <c r="R81" i="40"/>
  <c r="L92" i="40"/>
  <c r="T92" i="40"/>
  <c r="T98" i="40" s="1"/>
  <c r="S93" i="40"/>
  <c r="P7" i="40"/>
  <c r="P14" i="40" s="1"/>
  <c r="O8" i="40"/>
  <c r="S19" i="40"/>
  <c r="R20" i="40"/>
  <c r="N31" i="40"/>
  <c r="M32" i="40"/>
  <c r="P44" i="40"/>
  <c r="P50" i="40" s="1"/>
  <c r="O45" i="40"/>
  <c r="O55" i="40"/>
  <c r="N56" i="40"/>
  <c r="R67" i="40"/>
  <c r="Q68" i="40"/>
  <c r="L80" i="40"/>
  <c r="L86" i="40" s="1"/>
  <c r="T80" i="40"/>
  <c r="S81" i="40"/>
  <c r="M92" i="40"/>
  <c r="M98" i="40" s="1"/>
  <c r="L93" i="40"/>
  <c r="L98" i="40" s="1"/>
  <c r="T93" i="40"/>
  <c r="P8" i="40"/>
  <c r="O9" i="40"/>
  <c r="S20" i="40"/>
  <c r="N32" i="40"/>
  <c r="M33" i="40"/>
  <c r="O46" i="40"/>
  <c r="O56" i="40"/>
  <c r="R68" i="40"/>
  <c r="N79" i="40"/>
  <c r="O91" i="40"/>
  <c r="N33" i="40"/>
  <c r="N80" i="40"/>
  <c r="O92" i="40"/>
  <c r="N34" i="40"/>
  <c r="R55" i="40"/>
  <c r="M67" i="40"/>
  <c r="M74" i="40" s="1"/>
  <c r="N81" i="40"/>
  <c r="O93" i="40"/>
  <c r="L98" i="39"/>
  <c r="L13" i="39"/>
  <c r="L86" i="39"/>
  <c r="Q86" i="39"/>
  <c r="R98" i="39"/>
  <c r="L49" i="39"/>
  <c r="L25" i="39"/>
  <c r="M49" i="39"/>
  <c r="N19" i="39"/>
  <c r="L7" i="39"/>
  <c r="T7" i="39"/>
  <c r="T13" i="39" s="1"/>
  <c r="S8" i="39"/>
  <c r="Q10" i="39"/>
  <c r="Q13" i="39" s="1"/>
  <c r="O19" i="39"/>
  <c r="O25" i="39" s="1"/>
  <c r="N20" i="39"/>
  <c r="L22" i="39"/>
  <c r="T22" i="39"/>
  <c r="T25" i="39" s="1"/>
  <c r="R31" i="39"/>
  <c r="R37" i="39" s="1"/>
  <c r="Q32" i="39"/>
  <c r="O34" i="39"/>
  <c r="O37" i="39" s="1"/>
  <c r="M43" i="39"/>
  <c r="L44" i="39"/>
  <c r="T44" i="39"/>
  <c r="T49" i="39" s="1"/>
  <c r="R46" i="39"/>
  <c r="S55" i="39"/>
  <c r="S61" i="39" s="1"/>
  <c r="R56" i="39"/>
  <c r="P58" i="39"/>
  <c r="P61" i="39" s="1"/>
  <c r="N67" i="39"/>
  <c r="N73" i="39" s="1"/>
  <c r="M68" i="39"/>
  <c r="S70" i="39"/>
  <c r="S73" i="39" s="1"/>
  <c r="Q80" i="39"/>
  <c r="O82" i="39"/>
  <c r="O86" i="39" s="1"/>
  <c r="R92" i="39"/>
  <c r="P94" i="39"/>
  <c r="P98" i="39" s="1"/>
  <c r="S10" i="39"/>
  <c r="N22" i="39"/>
  <c r="N25" i="39" s="1"/>
  <c r="L31" i="39"/>
  <c r="L37" i="39" s="1"/>
  <c r="T31" i="39"/>
  <c r="Q34" i="39"/>
  <c r="O43" i="39"/>
  <c r="O49" i="39" s="1"/>
  <c r="L46" i="39"/>
  <c r="T46" i="39"/>
  <c r="M55" i="39"/>
  <c r="M61" i="39" s="1"/>
  <c r="R58" i="39"/>
  <c r="P67" i="39"/>
  <c r="P73" i="39" s="1"/>
  <c r="M70" i="39"/>
  <c r="S80" i="39"/>
  <c r="S86" i="39" s="1"/>
  <c r="Q82" i="39"/>
  <c r="L92" i="39"/>
  <c r="T92" i="39"/>
  <c r="T98" i="39" s="1"/>
  <c r="R94" i="39"/>
  <c r="N7" i="39"/>
  <c r="N13" i="39" s="1"/>
  <c r="Q19" i="39"/>
  <c r="Q25" i="39" s="1"/>
  <c r="P6" i="39"/>
  <c r="N8" i="39"/>
  <c r="S18" i="39"/>
  <c r="Q20" i="39"/>
  <c r="N30" i="39"/>
  <c r="N37" i="39" s="1"/>
  <c r="L32" i="39"/>
  <c r="T32" i="39"/>
  <c r="T37" i="39" s="1"/>
  <c r="P43" i="39"/>
  <c r="P49" i="39" s="1"/>
  <c r="O44" i="39"/>
  <c r="O54" i="39"/>
  <c r="M56" i="39"/>
  <c r="R66" i="39"/>
  <c r="R73" i="39" s="1"/>
  <c r="P68" i="39"/>
  <c r="L80" i="39"/>
  <c r="T80" i="39"/>
  <c r="T86" i="39" s="1"/>
  <c r="M92" i="39"/>
  <c r="M98" i="39" s="1"/>
  <c r="O45" i="39"/>
  <c r="N79" i="39"/>
  <c r="O91" i="39"/>
  <c r="P8" i="39"/>
  <c r="S20" i="39"/>
  <c r="N32" i="39"/>
  <c r="R43" i="39"/>
  <c r="R49" i="39" s="1"/>
  <c r="O56" i="39"/>
  <c r="R68" i="39"/>
  <c r="N80" i="39"/>
  <c r="O92" i="39"/>
  <c r="S6" i="39"/>
  <c r="R54" i="39"/>
  <c r="M66" i="39"/>
  <c r="M73" i="39" s="1"/>
  <c r="N81" i="39"/>
  <c r="O93" i="39"/>
  <c r="Q30" i="39"/>
  <c r="Q17" i="38"/>
  <c r="L78" i="38"/>
  <c r="T17" i="38"/>
  <c r="P66" i="38"/>
  <c r="R26" i="38"/>
  <c r="M38" i="38"/>
  <c r="S26" i="38"/>
  <c r="R49" i="38"/>
  <c r="R53" i="38" s="1"/>
  <c r="M47" i="38"/>
  <c r="M53" i="38" s="1"/>
  <c r="S49" i="38"/>
  <c r="Q85" i="38"/>
  <c r="Q91" i="38" s="1"/>
  <c r="S96" i="38"/>
  <c r="S103" i="38" s="1"/>
  <c r="N10" i="38"/>
  <c r="N17" i="38" s="1"/>
  <c r="Q22" i="38"/>
  <c r="L34" i="38"/>
  <c r="L41" i="38" s="1"/>
  <c r="T34" i="38"/>
  <c r="T41" i="38" s="1"/>
  <c r="N47" i="38"/>
  <c r="N53" i="38" s="1"/>
  <c r="M48" i="38"/>
  <c r="L49" i="38"/>
  <c r="T49" i="38"/>
  <c r="S50" i="38"/>
  <c r="M59" i="38"/>
  <c r="P71" i="38"/>
  <c r="S84" i="38"/>
  <c r="S91" i="38" s="1"/>
  <c r="R85" i="38"/>
  <c r="Q86" i="38"/>
  <c r="L96" i="38"/>
  <c r="T96" i="38"/>
  <c r="T103" i="38" s="1"/>
  <c r="S97" i="38"/>
  <c r="R98" i="38"/>
  <c r="R103" i="38" s="1"/>
  <c r="S48" i="38"/>
  <c r="S53" i="38" s="1"/>
  <c r="L48" i="38"/>
  <c r="L53" i="38" s="1"/>
  <c r="R84" i="38"/>
  <c r="N11" i="38"/>
  <c r="R22" i="38"/>
  <c r="Q23" i="38"/>
  <c r="M34" i="38"/>
  <c r="M41" i="38" s="1"/>
  <c r="L35" i="38"/>
  <c r="T35" i="38"/>
  <c r="N48" i="38"/>
  <c r="M49" i="38"/>
  <c r="L50" i="38"/>
  <c r="T50" i="38"/>
  <c r="N59" i="38"/>
  <c r="M60" i="38"/>
  <c r="Q71" i="38"/>
  <c r="P72" i="38"/>
  <c r="L84" i="38"/>
  <c r="L91" i="38" s="1"/>
  <c r="T84" i="38"/>
  <c r="T91" i="38" s="1"/>
  <c r="S85" i="38"/>
  <c r="R86" i="38"/>
  <c r="M96" i="38"/>
  <c r="M103" i="38" s="1"/>
  <c r="L97" i="38"/>
  <c r="T97" i="38"/>
  <c r="S98" i="38"/>
  <c r="O14" i="38"/>
  <c r="S25" i="38"/>
  <c r="O37" i="38"/>
  <c r="O41" i="38" s="1"/>
  <c r="T48" i="38"/>
  <c r="T53" i="38" s="1"/>
  <c r="O10" i="38"/>
  <c r="O17" i="38" s="1"/>
  <c r="P10" i="38"/>
  <c r="P17" i="38" s="1"/>
  <c r="O11" i="38"/>
  <c r="S22" i="38"/>
  <c r="R23" i="38"/>
  <c r="N34" i="38"/>
  <c r="N41" i="38" s="1"/>
  <c r="M35" i="38"/>
  <c r="O59" i="38"/>
  <c r="N60" i="38"/>
  <c r="R71" i="38"/>
  <c r="Q72" i="38"/>
  <c r="S86" i="38"/>
  <c r="L98" i="38"/>
  <c r="T98" i="38"/>
  <c r="N35" i="38"/>
  <c r="O60" i="38"/>
  <c r="N61" i="38"/>
  <c r="R72" i="38"/>
  <c r="O62" i="38"/>
  <c r="P99" i="41" l="1"/>
  <c r="N99" i="41"/>
  <c r="M87" i="41"/>
  <c r="T75" i="41"/>
  <c r="O99" i="41"/>
  <c r="L75" i="41"/>
  <c r="S98" i="40"/>
  <c r="Q38" i="40"/>
  <c r="R62" i="40"/>
  <c r="O62" i="40"/>
  <c r="O14" i="40"/>
  <c r="N62" i="40"/>
  <c r="N38" i="40"/>
  <c r="N26" i="40"/>
  <c r="O98" i="40"/>
  <c r="S14" i="40"/>
  <c r="N86" i="40"/>
  <c r="R74" i="40"/>
  <c r="S26" i="40"/>
  <c r="M38" i="40"/>
  <c r="S13" i="39"/>
  <c r="O98" i="39"/>
  <c r="S25" i="39"/>
  <c r="N86" i="39"/>
  <c r="O61" i="39"/>
  <c r="R61" i="39"/>
  <c r="Q37" i="39"/>
  <c r="P13" i="39"/>
  <c r="N66" i="38"/>
  <c r="R91" i="38"/>
  <c r="S29" i="38"/>
  <c r="P78" i="38"/>
  <c r="Q78" i="38"/>
  <c r="M66" i="38"/>
  <c r="Q29" i="38"/>
  <c r="R78" i="38"/>
  <c r="O66" i="38"/>
  <c r="R29" i="38"/>
  <c r="L103" i="38"/>
  <c r="U24" i="37" l="1"/>
  <c r="X24" i="37" s="1"/>
  <c r="O24" i="37"/>
  <c r="R24" i="37" s="1"/>
  <c r="I24" i="37"/>
  <c r="L24" i="37" s="1"/>
  <c r="B24" i="37"/>
  <c r="E24" i="37" s="1"/>
  <c r="U23" i="37"/>
  <c r="X23" i="37" s="1"/>
  <c r="O23" i="37"/>
  <c r="R23" i="37" s="1"/>
  <c r="I23" i="37"/>
  <c r="L23" i="37" s="1"/>
  <c r="B23" i="37"/>
  <c r="E23" i="37" s="1"/>
  <c r="U22" i="37"/>
  <c r="X22" i="37" s="1"/>
  <c r="O22" i="37"/>
  <c r="R22" i="37" s="1"/>
  <c r="I22" i="37"/>
  <c r="L22" i="37" s="1"/>
  <c r="B22" i="37"/>
  <c r="E22" i="37" s="1"/>
  <c r="U21" i="37"/>
  <c r="X21" i="37" s="1"/>
  <c r="O21" i="37"/>
  <c r="R21" i="37" s="1"/>
  <c r="I21" i="37"/>
  <c r="L21" i="37" s="1"/>
  <c r="B21" i="37"/>
  <c r="E21" i="37" s="1"/>
  <c r="U20" i="37"/>
  <c r="X20" i="37" s="1"/>
  <c r="O20" i="37"/>
  <c r="R20" i="37" s="1"/>
  <c r="I20" i="37"/>
  <c r="L20" i="37" s="1"/>
  <c r="B20" i="37"/>
  <c r="E20" i="37" s="1"/>
  <c r="U19" i="37"/>
  <c r="X19" i="37" s="1"/>
  <c r="O19" i="37"/>
  <c r="R19" i="37" s="1"/>
  <c r="I19" i="37"/>
  <c r="L19" i="37" s="1"/>
  <c r="L25" i="37" s="1"/>
  <c r="B19" i="37"/>
  <c r="E19" i="37" s="1"/>
  <c r="E25" i="37" s="1"/>
  <c r="U13" i="37"/>
  <c r="X13" i="37" s="1"/>
  <c r="O13" i="37"/>
  <c r="R13" i="37" s="1"/>
  <c r="I13" i="37"/>
  <c r="L13" i="37" s="1"/>
  <c r="B13" i="37"/>
  <c r="E13" i="37" s="1"/>
  <c r="U12" i="37"/>
  <c r="X12" i="37" s="1"/>
  <c r="O12" i="37"/>
  <c r="R12" i="37" s="1"/>
  <c r="I12" i="37"/>
  <c r="L12" i="37" s="1"/>
  <c r="B12" i="37"/>
  <c r="E12" i="37" s="1"/>
  <c r="U11" i="37"/>
  <c r="X11" i="37" s="1"/>
  <c r="O11" i="37"/>
  <c r="R11" i="37" s="1"/>
  <c r="I11" i="37"/>
  <c r="L11" i="37" s="1"/>
  <c r="B11" i="37"/>
  <c r="E11" i="37" s="1"/>
  <c r="U10" i="37"/>
  <c r="X10" i="37" s="1"/>
  <c r="O10" i="37"/>
  <c r="R10" i="37" s="1"/>
  <c r="I10" i="37"/>
  <c r="L10" i="37" s="1"/>
  <c r="B10" i="37"/>
  <c r="E10" i="37" s="1"/>
  <c r="U9" i="37"/>
  <c r="X9" i="37" s="1"/>
  <c r="O9" i="37"/>
  <c r="R9" i="37" s="1"/>
  <c r="I9" i="37"/>
  <c r="L9" i="37" s="1"/>
  <c r="B9" i="37"/>
  <c r="E9" i="37" s="1"/>
  <c r="U8" i="37"/>
  <c r="X8" i="37" s="1"/>
  <c r="O8" i="37"/>
  <c r="R8" i="37" s="1"/>
  <c r="I8" i="37"/>
  <c r="L8" i="37" s="1"/>
  <c r="B8" i="37"/>
  <c r="E8" i="37" s="1"/>
  <c r="U7" i="37"/>
  <c r="X7" i="37" s="1"/>
  <c r="O7" i="37"/>
  <c r="R7" i="37" s="1"/>
  <c r="I7" i="37"/>
  <c r="L7" i="37" s="1"/>
  <c r="B7" i="37"/>
  <c r="E7" i="37" s="1"/>
  <c r="U6" i="37"/>
  <c r="X6" i="37" s="1"/>
  <c r="O6" i="37"/>
  <c r="R6" i="37" s="1"/>
  <c r="I6" i="37"/>
  <c r="L6" i="37" s="1"/>
  <c r="B6" i="37"/>
  <c r="E6" i="37" s="1"/>
  <c r="U5" i="37"/>
  <c r="X5" i="37" s="1"/>
  <c r="X14" i="37" s="1"/>
  <c r="O5" i="37"/>
  <c r="R5" i="37" s="1"/>
  <c r="R14" i="37" s="1"/>
  <c r="I5" i="37"/>
  <c r="L5" i="37" s="1"/>
  <c r="B5" i="37"/>
  <c r="E5" i="37" s="1"/>
  <c r="Y31" i="36"/>
  <c r="X31" i="36"/>
  <c r="W31" i="36"/>
  <c r="S31" i="36"/>
  <c r="R31" i="36"/>
  <c r="Q31" i="36"/>
  <c r="M31" i="36"/>
  <c r="L31" i="36"/>
  <c r="K31" i="36"/>
  <c r="G31" i="36"/>
  <c r="F31" i="36"/>
  <c r="E31" i="36"/>
  <c r="Y25" i="36"/>
  <c r="X25" i="36"/>
  <c r="W25" i="36"/>
  <c r="S25" i="36"/>
  <c r="R25" i="36"/>
  <c r="Q25" i="36"/>
  <c r="M25" i="36"/>
  <c r="L25" i="36"/>
  <c r="K25" i="36"/>
  <c r="G25" i="36"/>
  <c r="F25" i="36"/>
  <c r="E25" i="36"/>
  <c r="Y16" i="36"/>
  <c r="X16" i="36"/>
  <c r="W16" i="36"/>
  <c r="S16" i="36"/>
  <c r="R16" i="36"/>
  <c r="Q16" i="36"/>
  <c r="M16" i="36"/>
  <c r="L16" i="36"/>
  <c r="K16" i="36"/>
  <c r="G16" i="36"/>
  <c r="F16" i="36"/>
  <c r="E16" i="36"/>
  <c r="Y10" i="36"/>
  <c r="X10" i="36"/>
  <c r="W10" i="36"/>
  <c r="S10" i="36"/>
  <c r="R10" i="36"/>
  <c r="Q10" i="36"/>
  <c r="M10" i="36"/>
  <c r="L10" i="36"/>
  <c r="K10" i="36"/>
  <c r="G10" i="36"/>
  <c r="F10" i="36"/>
  <c r="E10" i="36"/>
  <c r="Y31" i="35"/>
  <c r="X31" i="35"/>
  <c r="W31" i="35"/>
  <c r="S31" i="35"/>
  <c r="R31" i="35"/>
  <c r="Q31" i="35"/>
  <c r="M31" i="35"/>
  <c r="L31" i="35"/>
  <c r="K31" i="35"/>
  <c r="G31" i="35"/>
  <c r="F31" i="35"/>
  <c r="E31" i="35"/>
  <c r="Y25" i="35"/>
  <c r="X25" i="35"/>
  <c r="W25" i="35"/>
  <c r="S25" i="35"/>
  <c r="R25" i="35"/>
  <c r="Q25" i="35"/>
  <c r="M25" i="35"/>
  <c r="L25" i="35"/>
  <c r="K25" i="35"/>
  <c r="G25" i="35"/>
  <c r="F25" i="35"/>
  <c r="E25" i="35"/>
  <c r="W16" i="35"/>
  <c r="S16" i="35"/>
  <c r="Q16" i="35"/>
  <c r="M16" i="35"/>
  <c r="L16" i="35"/>
  <c r="K16" i="35"/>
  <c r="E16" i="35"/>
  <c r="Y15" i="35"/>
  <c r="Y16" i="35" s="1"/>
  <c r="X15" i="35"/>
  <c r="X16" i="35" s="1"/>
  <c r="R15" i="35"/>
  <c r="R16" i="35" s="1"/>
  <c r="G15" i="35"/>
  <c r="G16" i="35" s="1"/>
  <c r="F15" i="35"/>
  <c r="F16" i="35" s="1"/>
  <c r="E15" i="35"/>
  <c r="X10" i="35"/>
  <c r="W10" i="35"/>
  <c r="S10" i="35"/>
  <c r="R10" i="35"/>
  <c r="K10" i="35"/>
  <c r="G10" i="35"/>
  <c r="E10" i="35"/>
  <c r="Y9" i="35"/>
  <c r="Y10" i="35" s="1"/>
  <c r="X9" i="35"/>
  <c r="W9" i="35"/>
  <c r="S9" i="35"/>
  <c r="R9" i="35"/>
  <c r="Q9" i="35"/>
  <c r="Q10" i="35" s="1"/>
  <c r="M9" i="35"/>
  <c r="M10" i="35" s="1"/>
  <c r="L9" i="35"/>
  <c r="L10" i="35" s="1"/>
  <c r="F9" i="35"/>
  <c r="F10" i="35" s="1"/>
  <c r="E9" i="35"/>
  <c r="AJ26" i="34"/>
  <c r="AJ27" i="34" s="1"/>
  <c r="AI26" i="34"/>
  <c r="AI27" i="34" s="1"/>
  <c r="AH26" i="34"/>
  <c r="AH27" i="34" s="1"/>
  <c r="AG26" i="34"/>
  <c r="AG27" i="34" s="1"/>
  <c r="AF26" i="34"/>
  <c r="AF27" i="34" s="1"/>
  <c r="AE26" i="34"/>
  <c r="AE27" i="34" s="1"/>
  <c r="AA26" i="34"/>
  <c r="AA27" i="34" s="1"/>
  <c r="Z26" i="34"/>
  <c r="Z27" i="34" s="1"/>
  <c r="Y26" i="34"/>
  <c r="Y27" i="34" s="1"/>
  <c r="X26" i="34"/>
  <c r="X27" i="34" s="1"/>
  <c r="W26" i="34"/>
  <c r="W27" i="34" s="1"/>
  <c r="V26" i="34"/>
  <c r="V27" i="34" s="1"/>
  <c r="R26" i="34"/>
  <c r="R27" i="34" s="1"/>
  <c r="Q26" i="34"/>
  <c r="Q27" i="34" s="1"/>
  <c r="P26" i="34"/>
  <c r="P27" i="34" s="1"/>
  <c r="O26" i="34"/>
  <c r="O27" i="34" s="1"/>
  <c r="N26" i="34"/>
  <c r="N27" i="34" s="1"/>
  <c r="M26" i="34"/>
  <c r="M27" i="34" s="1"/>
  <c r="I26" i="34"/>
  <c r="I27" i="34" s="1"/>
  <c r="H26" i="34"/>
  <c r="H27" i="34" s="1"/>
  <c r="G26" i="34"/>
  <c r="G27" i="34" s="1"/>
  <c r="F26" i="34"/>
  <c r="F27" i="34" s="1"/>
  <c r="E26" i="34"/>
  <c r="E27" i="34" s="1"/>
  <c r="D26" i="34"/>
  <c r="D27" i="34" s="1"/>
  <c r="AG22" i="34"/>
  <c r="AJ21" i="34"/>
  <c r="AJ22" i="34" s="1"/>
  <c r="AI21" i="34"/>
  <c r="AI22" i="34" s="1"/>
  <c r="AH21" i="34"/>
  <c r="AH22" i="34" s="1"/>
  <c r="AG21" i="34"/>
  <c r="AF21" i="34"/>
  <c r="AF22" i="34" s="1"/>
  <c r="AE21" i="34"/>
  <c r="AE22" i="34" s="1"/>
  <c r="AA21" i="34"/>
  <c r="AA22" i="34" s="1"/>
  <c r="Z21" i="34"/>
  <c r="Z22" i="34" s="1"/>
  <c r="Y21" i="34"/>
  <c r="Y22" i="34" s="1"/>
  <c r="X21" i="34"/>
  <c r="X22" i="34" s="1"/>
  <c r="W21" i="34"/>
  <c r="W22" i="34" s="1"/>
  <c r="V21" i="34"/>
  <c r="V22" i="34" s="1"/>
  <c r="R21" i="34"/>
  <c r="R22" i="34" s="1"/>
  <c r="Q21" i="34"/>
  <c r="Q22" i="34" s="1"/>
  <c r="P21" i="34"/>
  <c r="P22" i="34" s="1"/>
  <c r="O21" i="34"/>
  <c r="O22" i="34" s="1"/>
  <c r="N21" i="34"/>
  <c r="N22" i="34" s="1"/>
  <c r="M21" i="34"/>
  <c r="M22" i="34" s="1"/>
  <c r="I21" i="34"/>
  <c r="I22" i="34" s="1"/>
  <c r="H21" i="34"/>
  <c r="H22" i="34" s="1"/>
  <c r="G21" i="34"/>
  <c r="G22" i="34" s="1"/>
  <c r="F21" i="34"/>
  <c r="F22" i="34" s="1"/>
  <c r="E21" i="34"/>
  <c r="E22" i="34" s="1"/>
  <c r="D21" i="34"/>
  <c r="D22" i="34" s="1"/>
  <c r="AJ11" i="34"/>
  <c r="AJ12" i="34" s="1"/>
  <c r="AI11" i="34"/>
  <c r="AI12" i="34" s="1"/>
  <c r="AH11" i="34"/>
  <c r="AH12" i="34" s="1"/>
  <c r="AG11" i="34"/>
  <c r="AG12" i="34" s="1"/>
  <c r="AF11" i="34"/>
  <c r="AF12" i="34" s="1"/>
  <c r="AE11" i="34"/>
  <c r="AE12" i="34" s="1"/>
  <c r="AA11" i="34"/>
  <c r="AA12" i="34" s="1"/>
  <c r="Z11" i="34"/>
  <c r="Z12" i="34" s="1"/>
  <c r="Y11" i="34"/>
  <c r="Y12" i="34" s="1"/>
  <c r="X11" i="34"/>
  <c r="X12" i="34" s="1"/>
  <c r="W11" i="34"/>
  <c r="W12" i="34" s="1"/>
  <c r="V11" i="34"/>
  <c r="V12" i="34" s="1"/>
  <c r="R11" i="34"/>
  <c r="R12" i="34" s="1"/>
  <c r="Q11" i="34"/>
  <c r="Q12" i="34" s="1"/>
  <c r="P11" i="34"/>
  <c r="P12" i="34" s="1"/>
  <c r="O11" i="34"/>
  <c r="O12" i="34" s="1"/>
  <c r="N11" i="34"/>
  <c r="N12" i="34" s="1"/>
  <c r="M11" i="34"/>
  <c r="M12" i="34" s="1"/>
  <c r="I11" i="34"/>
  <c r="I12" i="34" s="1"/>
  <c r="H11" i="34"/>
  <c r="H12" i="34" s="1"/>
  <c r="G11" i="34"/>
  <c r="G12" i="34" s="1"/>
  <c r="F11" i="34"/>
  <c r="F12" i="34" s="1"/>
  <c r="E11" i="34"/>
  <c r="E12" i="34" s="1"/>
  <c r="D11" i="34"/>
  <c r="D12" i="34" s="1"/>
  <c r="AJ6" i="34"/>
  <c r="AJ7" i="34" s="1"/>
  <c r="AI6" i="34"/>
  <c r="AI7" i="34" s="1"/>
  <c r="AH6" i="34"/>
  <c r="AH7" i="34" s="1"/>
  <c r="AG6" i="34"/>
  <c r="AG7" i="34" s="1"/>
  <c r="AF6" i="34"/>
  <c r="AF7" i="34" s="1"/>
  <c r="AE6" i="34"/>
  <c r="AE7" i="34" s="1"/>
  <c r="AA6" i="34"/>
  <c r="AA7" i="34" s="1"/>
  <c r="Z6" i="34"/>
  <c r="Z7" i="34" s="1"/>
  <c r="Y6" i="34"/>
  <c r="Y7" i="34" s="1"/>
  <c r="X6" i="34"/>
  <c r="X7" i="34" s="1"/>
  <c r="W6" i="34"/>
  <c r="W7" i="34" s="1"/>
  <c r="V6" i="34"/>
  <c r="V7" i="34" s="1"/>
  <c r="R6" i="34"/>
  <c r="R7" i="34" s="1"/>
  <c r="Q6" i="34"/>
  <c r="Q7" i="34" s="1"/>
  <c r="P6" i="34"/>
  <c r="P7" i="34" s="1"/>
  <c r="O6" i="34"/>
  <c r="O7" i="34" s="1"/>
  <c r="N6" i="34"/>
  <c r="N7" i="34" s="1"/>
  <c r="M6" i="34"/>
  <c r="M7" i="34" s="1"/>
  <c r="I6" i="34"/>
  <c r="I7" i="34" s="1"/>
  <c r="H6" i="34"/>
  <c r="H7" i="34" s="1"/>
  <c r="G6" i="34"/>
  <c r="G7" i="34" s="1"/>
  <c r="F6" i="34"/>
  <c r="F7" i="34" s="1"/>
  <c r="E6" i="34"/>
  <c r="E7" i="34" s="1"/>
  <c r="D6" i="34"/>
  <c r="D7" i="34" s="1"/>
  <c r="R25" i="37" l="1"/>
  <c r="X25" i="37"/>
  <c r="E14" i="37"/>
  <c r="L14" i="37"/>
  <c r="AK25" i="30" l="1"/>
  <c r="AF25" i="30"/>
  <c r="AA25" i="30"/>
  <c r="V25" i="30"/>
  <c r="P25" i="30"/>
  <c r="J25" i="30"/>
  <c r="D25" i="30"/>
  <c r="AK24" i="30"/>
  <c r="AF24" i="30"/>
  <c r="AA24" i="30"/>
  <c r="V24" i="30"/>
  <c r="P24" i="30"/>
  <c r="J24" i="30"/>
  <c r="D24" i="30"/>
  <c r="AK23" i="30"/>
  <c r="AF23" i="30"/>
  <c r="AA23" i="30"/>
  <c r="V23" i="30"/>
  <c r="P23" i="30"/>
  <c r="J23" i="30"/>
  <c r="D23" i="30"/>
  <c r="AK22" i="30"/>
  <c r="AF22" i="30"/>
  <c r="AA22" i="30"/>
  <c r="V22" i="30"/>
  <c r="P22" i="30"/>
  <c r="J22" i="30"/>
  <c r="D22" i="30"/>
  <c r="AK21" i="30"/>
  <c r="AF21" i="30"/>
  <c r="AA21" i="30"/>
  <c r="V21" i="30"/>
  <c r="P21" i="30"/>
  <c r="J21" i="30"/>
  <c r="D21" i="30"/>
  <c r="AK20" i="30"/>
  <c r="AF20" i="30"/>
  <c r="AA20" i="30"/>
  <c r="V20" i="30"/>
  <c r="P20" i="30"/>
  <c r="J20" i="30"/>
  <c r="D20" i="30"/>
  <c r="AK19" i="30"/>
  <c r="AF19" i="30"/>
  <c r="AA19" i="30"/>
  <c r="V19" i="30"/>
  <c r="P19" i="30"/>
  <c r="J19" i="30"/>
  <c r="D19" i="30"/>
  <c r="AK18" i="30"/>
  <c r="AF18" i="30"/>
  <c r="AA18" i="30"/>
  <c r="V18" i="30"/>
  <c r="P18" i="30"/>
  <c r="J18" i="30"/>
  <c r="D18" i="30"/>
  <c r="AK17" i="30"/>
  <c r="AF17" i="30"/>
  <c r="AA17" i="30"/>
  <c r="V17" i="30"/>
  <c r="P17" i="30"/>
  <c r="J17" i="30"/>
  <c r="D17" i="30"/>
  <c r="AK12" i="30"/>
  <c r="AF12" i="30"/>
  <c r="AA12" i="30"/>
  <c r="V12" i="30"/>
  <c r="P12" i="30"/>
  <c r="J12" i="30"/>
  <c r="D12" i="30"/>
  <c r="AK11" i="30"/>
  <c r="AF11" i="30"/>
  <c r="AA11" i="30"/>
  <c r="V11" i="30"/>
  <c r="P11" i="30"/>
  <c r="J11" i="30"/>
  <c r="D11" i="30"/>
  <c r="AK10" i="30"/>
  <c r="AF10" i="30"/>
  <c r="AA10" i="30"/>
  <c r="V10" i="30"/>
  <c r="P10" i="30"/>
  <c r="J10" i="30"/>
  <c r="D10" i="30"/>
  <c r="AK9" i="30"/>
  <c r="AF9" i="30"/>
  <c r="AA9" i="30"/>
  <c r="V9" i="30"/>
  <c r="P9" i="30"/>
  <c r="J9" i="30"/>
  <c r="D9" i="30"/>
  <c r="AK8" i="30"/>
  <c r="AF8" i="30"/>
  <c r="AA8" i="30"/>
  <c r="V8" i="30"/>
  <c r="P8" i="30"/>
  <c r="J8" i="30"/>
  <c r="D8" i="30"/>
  <c r="AK7" i="30"/>
  <c r="AF7" i="30"/>
  <c r="AA7" i="30"/>
  <c r="V7" i="30"/>
  <c r="P7" i="30"/>
  <c r="J7" i="30"/>
  <c r="D7" i="30"/>
  <c r="AK6" i="30"/>
  <c r="AF6" i="30"/>
  <c r="AA6" i="30"/>
  <c r="V6" i="30"/>
  <c r="P6" i="30"/>
  <c r="J6" i="30"/>
  <c r="D6" i="30"/>
  <c r="AK5" i="30"/>
  <c r="AF5" i="30"/>
  <c r="AA5" i="30"/>
  <c r="V5" i="30"/>
  <c r="P5" i="30"/>
  <c r="J5" i="30"/>
  <c r="D5" i="30"/>
  <c r="AK4" i="30"/>
  <c r="AF4" i="30"/>
  <c r="AA4" i="30"/>
  <c r="V4" i="30"/>
  <c r="P4" i="30"/>
  <c r="J4" i="30"/>
  <c r="D4" i="30"/>
  <c r="M245" i="29" l="1"/>
  <c r="K245" i="29"/>
  <c r="T241" i="29" s="1"/>
  <c r="J245" i="29"/>
  <c r="I245" i="29"/>
  <c r="H245" i="29"/>
  <c r="Q239" i="29" s="1"/>
  <c r="G245" i="29"/>
  <c r="P240" i="29" s="1"/>
  <c r="F245" i="29"/>
  <c r="O241" i="29" s="1"/>
  <c r="E245" i="29"/>
  <c r="N241" i="29" s="1"/>
  <c r="D245" i="29"/>
  <c r="C245" i="29"/>
  <c r="L241" i="29" s="1"/>
  <c r="N244" i="29"/>
  <c r="M244" i="29"/>
  <c r="L244" i="29"/>
  <c r="N243" i="29"/>
  <c r="M243" i="29"/>
  <c r="L243" i="29"/>
  <c r="N242" i="29"/>
  <c r="M242" i="29"/>
  <c r="L242" i="29"/>
  <c r="S241" i="29"/>
  <c r="R241" i="29"/>
  <c r="Q241" i="29"/>
  <c r="P241" i="29"/>
  <c r="M241" i="29"/>
  <c r="T240" i="29"/>
  <c r="S240" i="29"/>
  <c r="R240" i="29"/>
  <c r="Q240" i="29"/>
  <c r="M240" i="29"/>
  <c r="L240" i="29"/>
  <c r="T239" i="29"/>
  <c r="S239" i="29"/>
  <c r="R239" i="29"/>
  <c r="M239" i="29"/>
  <c r="L239" i="29"/>
  <c r="T238" i="29"/>
  <c r="S238" i="29"/>
  <c r="S245" i="29" s="1"/>
  <c r="R238" i="29"/>
  <c r="R245" i="29" s="1"/>
  <c r="M238" i="29"/>
  <c r="L238" i="29"/>
  <c r="K233" i="29"/>
  <c r="J233" i="29"/>
  <c r="S230" i="29" s="1"/>
  <c r="I233" i="29"/>
  <c r="H233" i="29"/>
  <c r="G233" i="29"/>
  <c r="P230" i="29" s="1"/>
  <c r="F233" i="29"/>
  <c r="O226" i="29" s="1"/>
  <c r="O233" i="29" s="1"/>
  <c r="E233" i="29"/>
  <c r="N227" i="29" s="1"/>
  <c r="D233" i="29"/>
  <c r="M228" i="29" s="1"/>
  <c r="C233" i="29"/>
  <c r="N232" i="29"/>
  <c r="M232" i="29"/>
  <c r="L232" i="29"/>
  <c r="N231" i="29"/>
  <c r="M231" i="29"/>
  <c r="L231" i="29"/>
  <c r="T230" i="29"/>
  <c r="T233" i="29" s="1"/>
  <c r="R230" i="29"/>
  <c r="Q230" i="29"/>
  <c r="O230" i="29"/>
  <c r="L230" i="29"/>
  <c r="L233" i="29" s="1"/>
  <c r="T229" i="29"/>
  <c r="S229" i="29"/>
  <c r="R229" i="29"/>
  <c r="Q229" i="29"/>
  <c r="P229" i="29"/>
  <c r="O229" i="29"/>
  <c r="N229" i="29"/>
  <c r="M229" i="29"/>
  <c r="L229" i="29"/>
  <c r="T228" i="29"/>
  <c r="S228" i="29"/>
  <c r="R228" i="29"/>
  <c r="Q228" i="29"/>
  <c r="O228" i="29"/>
  <c r="N228" i="29"/>
  <c r="L228" i="29"/>
  <c r="T227" i="29"/>
  <c r="S227" i="29"/>
  <c r="R227" i="29"/>
  <c r="Q227" i="29"/>
  <c r="P227" i="29"/>
  <c r="O227" i="29"/>
  <c r="L227" i="29"/>
  <c r="T226" i="29"/>
  <c r="S226" i="29"/>
  <c r="R226" i="29"/>
  <c r="R233" i="29" s="1"/>
  <c r="Q226" i="29"/>
  <c r="Q233" i="29" s="1"/>
  <c r="P226" i="29"/>
  <c r="L226" i="29"/>
  <c r="Q221" i="29"/>
  <c r="K221" i="29"/>
  <c r="J221" i="29"/>
  <c r="S215" i="29" s="1"/>
  <c r="I221" i="29"/>
  <c r="R216" i="29" s="1"/>
  <c r="H221" i="29"/>
  <c r="G221" i="29"/>
  <c r="F221" i="29"/>
  <c r="E221" i="29"/>
  <c r="D221" i="29"/>
  <c r="M218" i="29" s="1"/>
  <c r="C221" i="29"/>
  <c r="N220" i="29"/>
  <c r="M220" i="29"/>
  <c r="L220" i="29"/>
  <c r="N219" i="29"/>
  <c r="M219" i="29"/>
  <c r="L219" i="29"/>
  <c r="T218" i="29"/>
  <c r="Q218" i="29"/>
  <c r="P218" i="29"/>
  <c r="O218" i="29"/>
  <c r="N218" i="29"/>
  <c r="L218" i="29"/>
  <c r="T217" i="29"/>
  <c r="S217" i="29"/>
  <c r="Q217" i="29"/>
  <c r="P217" i="29"/>
  <c r="O217" i="29"/>
  <c r="N217" i="29"/>
  <c r="M217" i="29"/>
  <c r="L217" i="29"/>
  <c r="T216" i="29"/>
  <c r="S216" i="29"/>
  <c r="Q216" i="29"/>
  <c r="P216" i="29"/>
  <c r="O216" i="29"/>
  <c r="N216" i="29"/>
  <c r="L216" i="29"/>
  <c r="T215" i="29"/>
  <c r="T221" i="29" s="1"/>
  <c r="Q215" i="29"/>
  <c r="P215" i="29"/>
  <c r="O215" i="29"/>
  <c r="N215" i="29"/>
  <c r="M215" i="29"/>
  <c r="L215" i="29"/>
  <c r="L221" i="29" s="1"/>
  <c r="T214" i="29"/>
  <c r="Q214" i="29"/>
  <c r="P214" i="29"/>
  <c r="P221" i="29" s="1"/>
  <c r="O214" i="29"/>
  <c r="O221" i="29" s="1"/>
  <c r="N214" i="29"/>
  <c r="N221" i="29" s="1"/>
  <c r="M214" i="29"/>
  <c r="L214" i="29"/>
  <c r="K209" i="29"/>
  <c r="J209" i="29"/>
  <c r="I209" i="29"/>
  <c r="R206" i="29" s="1"/>
  <c r="H209" i="29"/>
  <c r="G209" i="29"/>
  <c r="P203" i="29" s="1"/>
  <c r="F209" i="29"/>
  <c r="O204" i="29" s="1"/>
  <c r="E209" i="29"/>
  <c r="D209" i="29"/>
  <c r="C209" i="29"/>
  <c r="N208" i="29"/>
  <c r="M208" i="29"/>
  <c r="L208" i="29"/>
  <c r="N207" i="29"/>
  <c r="M207" i="29"/>
  <c r="L207" i="29"/>
  <c r="T206" i="29"/>
  <c r="S206" i="29"/>
  <c r="Q206" i="29"/>
  <c r="N206" i="29"/>
  <c r="N209" i="29" s="1"/>
  <c r="M206" i="29"/>
  <c r="L206" i="29"/>
  <c r="T205" i="29"/>
  <c r="S205" i="29"/>
  <c r="R205" i="29"/>
  <c r="Q205" i="29"/>
  <c r="P205" i="29"/>
  <c r="N205" i="29"/>
  <c r="M205" i="29"/>
  <c r="L205" i="29"/>
  <c r="T204" i="29"/>
  <c r="S204" i="29"/>
  <c r="Q204" i="29"/>
  <c r="P204" i="29"/>
  <c r="N204" i="29"/>
  <c r="M204" i="29"/>
  <c r="L204" i="29"/>
  <c r="T203" i="29"/>
  <c r="S203" i="29"/>
  <c r="R203" i="29"/>
  <c r="Q203" i="29"/>
  <c r="Q209" i="29" s="1"/>
  <c r="N203" i="29"/>
  <c r="M203" i="29"/>
  <c r="L203" i="29"/>
  <c r="T202" i="29"/>
  <c r="T209" i="29" s="1"/>
  <c r="S202" i="29"/>
  <c r="S209" i="29" s="1"/>
  <c r="R202" i="29"/>
  <c r="Q202" i="29"/>
  <c r="N202" i="29"/>
  <c r="M202" i="29"/>
  <c r="M209" i="29" s="1"/>
  <c r="L202" i="29"/>
  <c r="L209" i="29" s="1"/>
  <c r="K197" i="29"/>
  <c r="T192" i="29" s="1"/>
  <c r="J197" i="29"/>
  <c r="I197" i="29"/>
  <c r="H197" i="29"/>
  <c r="G197" i="29"/>
  <c r="F197" i="29"/>
  <c r="O194" i="29" s="1"/>
  <c r="E197" i="29"/>
  <c r="D197" i="29"/>
  <c r="M191" i="29" s="1"/>
  <c r="C197" i="29"/>
  <c r="L192" i="29" s="1"/>
  <c r="N196" i="29"/>
  <c r="M196" i="29"/>
  <c r="L196" i="29"/>
  <c r="N195" i="29"/>
  <c r="M195" i="29"/>
  <c r="L195" i="29"/>
  <c r="S194" i="29"/>
  <c r="S197" i="29" s="1"/>
  <c r="R194" i="29"/>
  <c r="Q194" i="29"/>
  <c r="P194" i="29"/>
  <c r="N194" i="29"/>
  <c r="S193" i="29"/>
  <c r="R193" i="29"/>
  <c r="Q193" i="29"/>
  <c r="P193" i="29"/>
  <c r="O193" i="29"/>
  <c r="N193" i="29"/>
  <c r="M193" i="29"/>
  <c r="S192" i="29"/>
  <c r="R192" i="29"/>
  <c r="Q192" i="29"/>
  <c r="P192" i="29"/>
  <c r="N192" i="29"/>
  <c r="M192" i="29"/>
  <c r="S191" i="29"/>
  <c r="R191" i="29"/>
  <c r="Q191" i="29"/>
  <c r="P191" i="29"/>
  <c r="O191" i="29"/>
  <c r="N191" i="29"/>
  <c r="N197" i="29" s="1"/>
  <c r="S190" i="29"/>
  <c r="R190" i="29"/>
  <c r="R197" i="29" s="1"/>
  <c r="Q190" i="29"/>
  <c r="Q197" i="29" s="1"/>
  <c r="P190" i="29"/>
  <c r="P197" i="29" s="1"/>
  <c r="O190" i="29"/>
  <c r="N190" i="29"/>
  <c r="K185" i="29"/>
  <c r="T182" i="29" s="1"/>
  <c r="J185" i="29"/>
  <c r="I185" i="29"/>
  <c r="R179" i="29" s="1"/>
  <c r="H185" i="29"/>
  <c r="Q180" i="29" s="1"/>
  <c r="G185" i="29"/>
  <c r="F185" i="29"/>
  <c r="O182" i="29" s="1"/>
  <c r="E185" i="29"/>
  <c r="D185" i="29"/>
  <c r="M182" i="29" s="1"/>
  <c r="C185" i="29"/>
  <c r="L182" i="29" s="1"/>
  <c r="N184" i="29"/>
  <c r="M184" i="29"/>
  <c r="L184" i="29"/>
  <c r="N183" i="29"/>
  <c r="M183" i="29"/>
  <c r="L183" i="29"/>
  <c r="S182" i="29"/>
  <c r="P182" i="29"/>
  <c r="P185" i="29" s="1"/>
  <c r="N182" i="29"/>
  <c r="T181" i="29"/>
  <c r="S181" i="29"/>
  <c r="R181" i="29"/>
  <c r="Q181" i="29"/>
  <c r="P181" i="29"/>
  <c r="O181" i="29"/>
  <c r="N181" i="29"/>
  <c r="M181" i="29"/>
  <c r="L181" i="29"/>
  <c r="S180" i="29"/>
  <c r="R180" i="29"/>
  <c r="P180" i="29"/>
  <c r="O180" i="29"/>
  <c r="N180" i="29"/>
  <c r="M180" i="29"/>
  <c r="T179" i="29"/>
  <c r="S179" i="29"/>
  <c r="S185" i="29" s="1"/>
  <c r="P179" i="29"/>
  <c r="O179" i="29"/>
  <c r="N179" i="29"/>
  <c r="M179" i="29"/>
  <c r="L179" i="29"/>
  <c r="T178" i="29"/>
  <c r="S178" i="29"/>
  <c r="P178" i="29"/>
  <c r="O178" i="29"/>
  <c r="N178" i="29"/>
  <c r="N185" i="29" s="1"/>
  <c r="M178" i="29"/>
  <c r="M185" i="29" s="1"/>
  <c r="L178" i="29"/>
  <c r="M173" i="29"/>
  <c r="K173" i="29"/>
  <c r="T167" i="29" s="1"/>
  <c r="J173" i="29"/>
  <c r="I173" i="29"/>
  <c r="R169" i="29" s="1"/>
  <c r="H173" i="29"/>
  <c r="Q167" i="29" s="1"/>
  <c r="G173" i="29"/>
  <c r="F173" i="29"/>
  <c r="O169" i="29" s="1"/>
  <c r="E173" i="29"/>
  <c r="N169" i="29" s="1"/>
  <c r="D173" i="29"/>
  <c r="C173" i="29"/>
  <c r="L167" i="29" s="1"/>
  <c r="N172" i="29"/>
  <c r="M172" i="29"/>
  <c r="L172" i="29"/>
  <c r="N171" i="29"/>
  <c r="M171" i="29"/>
  <c r="L171" i="29"/>
  <c r="N170" i="29"/>
  <c r="M170" i="29"/>
  <c r="L170" i="29"/>
  <c r="T169" i="29"/>
  <c r="S169" i="29"/>
  <c r="Q169" i="29"/>
  <c r="P169" i="29"/>
  <c r="P173" i="29" s="1"/>
  <c r="M169" i="29"/>
  <c r="L169" i="29"/>
  <c r="T168" i="29"/>
  <c r="S168" i="29"/>
  <c r="R168" i="29"/>
  <c r="Q168" i="29"/>
  <c r="P168" i="29"/>
  <c r="M168" i="29"/>
  <c r="L168" i="29"/>
  <c r="S167" i="29"/>
  <c r="R167" i="29"/>
  <c r="P167" i="29"/>
  <c r="M167" i="29"/>
  <c r="T166" i="29"/>
  <c r="T173" i="29" s="1"/>
  <c r="S166" i="29"/>
  <c r="S173" i="29" s="1"/>
  <c r="R166" i="29"/>
  <c r="P166" i="29"/>
  <c r="M166" i="29"/>
  <c r="L166" i="29"/>
  <c r="L173" i="29" s="1"/>
  <c r="T161" i="29"/>
  <c r="K161" i="29"/>
  <c r="J161" i="29"/>
  <c r="S158" i="29" s="1"/>
  <c r="I161" i="29"/>
  <c r="H161" i="29"/>
  <c r="Q158" i="29" s="1"/>
  <c r="G161" i="29"/>
  <c r="P158" i="29" s="1"/>
  <c r="F161" i="29"/>
  <c r="E161" i="29"/>
  <c r="N155" i="29" s="1"/>
  <c r="D161" i="29"/>
  <c r="M156" i="29" s="1"/>
  <c r="C161" i="29"/>
  <c r="N160" i="29"/>
  <c r="M160" i="29"/>
  <c r="L160" i="29"/>
  <c r="N159" i="29"/>
  <c r="M159" i="29"/>
  <c r="L159" i="29"/>
  <c r="T158" i="29"/>
  <c r="R158" i="29"/>
  <c r="O158" i="29"/>
  <c r="L158" i="29"/>
  <c r="L161" i="29" s="1"/>
  <c r="T157" i="29"/>
  <c r="S157" i="29"/>
  <c r="R157" i="29"/>
  <c r="Q157" i="29"/>
  <c r="P157" i="29"/>
  <c r="O157" i="29"/>
  <c r="N157" i="29"/>
  <c r="M157" i="29"/>
  <c r="L157" i="29"/>
  <c r="T156" i="29"/>
  <c r="R156" i="29"/>
  <c r="Q156" i="29"/>
  <c r="O156" i="29"/>
  <c r="N156" i="29"/>
  <c r="L156" i="29"/>
  <c r="T155" i="29"/>
  <c r="S155" i="29"/>
  <c r="R155" i="29"/>
  <c r="Q155" i="29"/>
  <c r="P155" i="29"/>
  <c r="O155" i="29"/>
  <c r="O161" i="29" s="1"/>
  <c r="L155" i="29"/>
  <c r="T154" i="29"/>
  <c r="S154" i="29"/>
  <c r="R154" i="29"/>
  <c r="R161" i="29" s="1"/>
  <c r="Q154" i="29"/>
  <c r="Q161" i="29" s="1"/>
  <c r="P154" i="29"/>
  <c r="O154" i="29"/>
  <c r="L154" i="29"/>
  <c r="Q149" i="29"/>
  <c r="K149" i="29"/>
  <c r="J149" i="29"/>
  <c r="P145" i="29" s="1"/>
  <c r="I149" i="29"/>
  <c r="O145" i="29" s="1"/>
  <c r="H149" i="29"/>
  <c r="G149" i="29"/>
  <c r="M142" i="29" s="1"/>
  <c r="F149" i="29"/>
  <c r="E149" i="29"/>
  <c r="D149" i="29"/>
  <c r="C149" i="29"/>
  <c r="N148" i="29"/>
  <c r="M148" i="29"/>
  <c r="L148" i="29"/>
  <c r="N147" i="29"/>
  <c r="M147" i="29"/>
  <c r="L147" i="29"/>
  <c r="N146" i="29"/>
  <c r="M146" i="29"/>
  <c r="Q145" i="29"/>
  <c r="N145" i="29"/>
  <c r="L145" i="29"/>
  <c r="Q144" i="29"/>
  <c r="N144" i="29"/>
  <c r="M144" i="29"/>
  <c r="L144" i="29"/>
  <c r="Q143" i="29"/>
  <c r="N143" i="29"/>
  <c r="M143" i="29"/>
  <c r="L143" i="29"/>
  <c r="Q142" i="29"/>
  <c r="N142" i="29"/>
  <c r="L142" i="29"/>
  <c r="K137" i="29"/>
  <c r="T134" i="29" s="1"/>
  <c r="J137" i="29"/>
  <c r="S134" i="29" s="1"/>
  <c r="I137" i="29"/>
  <c r="H137" i="29"/>
  <c r="Q131" i="29" s="1"/>
  <c r="G137" i="29"/>
  <c r="P132" i="29" s="1"/>
  <c r="F137" i="29"/>
  <c r="E137" i="29"/>
  <c r="N134" i="29" s="1"/>
  <c r="D137" i="29"/>
  <c r="C137" i="29"/>
  <c r="L134" i="29" s="1"/>
  <c r="N136" i="29"/>
  <c r="M136" i="29"/>
  <c r="L136" i="29"/>
  <c r="N135" i="29"/>
  <c r="M135" i="29"/>
  <c r="L135" i="29"/>
  <c r="R134" i="29"/>
  <c r="O134" i="29"/>
  <c r="O137" i="29" s="1"/>
  <c r="M134" i="29"/>
  <c r="T133" i="29"/>
  <c r="S133" i="29"/>
  <c r="R133" i="29"/>
  <c r="Q133" i="29"/>
  <c r="P133" i="29"/>
  <c r="O133" i="29"/>
  <c r="N133" i="29"/>
  <c r="M133" i="29"/>
  <c r="L133" i="29"/>
  <c r="T132" i="29"/>
  <c r="R132" i="29"/>
  <c r="Q132" i="29"/>
  <c r="O132" i="29"/>
  <c r="M132" i="29"/>
  <c r="L132" i="29"/>
  <c r="T131" i="29"/>
  <c r="S131" i="29"/>
  <c r="R131" i="29"/>
  <c r="R137" i="29" s="1"/>
  <c r="O131" i="29"/>
  <c r="M131" i="29"/>
  <c r="M137" i="29" s="1"/>
  <c r="L131" i="29"/>
  <c r="T130" i="29"/>
  <c r="S130" i="29"/>
  <c r="R130" i="29"/>
  <c r="O130" i="29"/>
  <c r="N130" i="29"/>
  <c r="M130" i="29"/>
  <c r="L130" i="29"/>
  <c r="K125" i="29"/>
  <c r="J125" i="29"/>
  <c r="S122" i="29" s="1"/>
  <c r="I125" i="29"/>
  <c r="H125" i="29"/>
  <c r="G125" i="29"/>
  <c r="P122" i="29" s="1"/>
  <c r="F125" i="29"/>
  <c r="E125" i="29"/>
  <c r="N119" i="29" s="1"/>
  <c r="D125" i="29"/>
  <c r="M120" i="29" s="1"/>
  <c r="C125" i="29"/>
  <c r="N124" i="29"/>
  <c r="M124" i="29"/>
  <c r="L124" i="29"/>
  <c r="N123" i="29"/>
  <c r="M123" i="29"/>
  <c r="L123" i="29"/>
  <c r="T122" i="29"/>
  <c r="T125" i="29" s="1"/>
  <c r="R122" i="29"/>
  <c r="Q122" i="29"/>
  <c r="O122" i="29"/>
  <c r="L122" i="29"/>
  <c r="L125" i="29" s="1"/>
  <c r="T121" i="29"/>
  <c r="S121" i="29"/>
  <c r="R121" i="29"/>
  <c r="Q121" i="29"/>
  <c r="P121" i="29"/>
  <c r="O121" i="29"/>
  <c r="N121" i="29"/>
  <c r="M121" i="29"/>
  <c r="L121" i="29"/>
  <c r="T120" i="29"/>
  <c r="R120" i="29"/>
  <c r="Q120" i="29"/>
  <c r="O120" i="29"/>
  <c r="N120" i="29"/>
  <c r="L120" i="29"/>
  <c r="T119" i="29"/>
  <c r="R119" i="29"/>
  <c r="R125" i="29" s="1"/>
  <c r="Q119" i="29"/>
  <c r="P119" i="29"/>
  <c r="O119" i="29"/>
  <c r="O125" i="29" s="1"/>
  <c r="L119" i="29"/>
  <c r="T118" i="29"/>
  <c r="S118" i="29"/>
  <c r="R118" i="29"/>
  <c r="Q118" i="29"/>
  <c r="Q125" i="29" s="1"/>
  <c r="P118" i="29"/>
  <c r="O118" i="29"/>
  <c r="L118" i="29"/>
  <c r="K113" i="29"/>
  <c r="J113" i="29"/>
  <c r="S107" i="29" s="1"/>
  <c r="I113" i="29"/>
  <c r="R108" i="29" s="1"/>
  <c r="H113" i="29"/>
  <c r="G113" i="29"/>
  <c r="P110" i="29" s="1"/>
  <c r="F113" i="29"/>
  <c r="E113" i="29"/>
  <c r="D113" i="29"/>
  <c r="M110" i="29" s="1"/>
  <c r="C113" i="29"/>
  <c r="N112" i="29"/>
  <c r="M112" i="29"/>
  <c r="L112" i="29"/>
  <c r="N111" i="29"/>
  <c r="M111" i="29"/>
  <c r="L111" i="29"/>
  <c r="T110" i="29"/>
  <c r="Q110" i="29"/>
  <c r="Q113" i="29" s="1"/>
  <c r="O110" i="29"/>
  <c r="N110" i="29"/>
  <c r="L110" i="29"/>
  <c r="T109" i="29"/>
  <c r="R109" i="29"/>
  <c r="Q109" i="29"/>
  <c r="P109" i="29"/>
  <c r="O109" i="29"/>
  <c r="N109" i="29"/>
  <c r="M109" i="29"/>
  <c r="L109" i="29"/>
  <c r="T108" i="29"/>
  <c r="S108" i="29"/>
  <c r="Q108" i="29"/>
  <c r="O108" i="29"/>
  <c r="N108" i="29"/>
  <c r="L108" i="29"/>
  <c r="T107" i="29"/>
  <c r="T113" i="29" s="1"/>
  <c r="Q107" i="29"/>
  <c r="O107" i="29"/>
  <c r="O113" i="29" s="1"/>
  <c r="N107" i="29"/>
  <c r="M107" i="29"/>
  <c r="L107" i="29"/>
  <c r="L113" i="29" s="1"/>
  <c r="T106" i="29"/>
  <c r="Q106" i="29"/>
  <c r="P106" i="29"/>
  <c r="O106" i="29"/>
  <c r="N106" i="29"/>
  <c r="N113" i="29" s="1"/>
  <c r="M106" i="29"/>
  <c r="L106" i="29"/>
  <c r="N101" i="29"/>
  <c r="K101" i="29"/>
  <c r="J101" i="29"/>
  <c r="I101" i="29"/>
  <c r="R98" i="29" s="1"/>
  <c r="H101" i="29"/>
  <c r="G101" i="29"/>
  <c r="P95" i="29" s="1"/>
  <c r="F101" i="29"/>
  <c r="O96" i="29" s="1"/>
  <c r="E101" i="29"/>
  <c r="D101" i="29"/>
  <c r="M98" i="29" s="1"/>
  <c r="C101" i="29"/>
  <c r="N100" i="29"/>
  <c r="M100" i="29"/>
  <c r="L100" i="29"/>
  <c r="N99" i="29"/>
  <c r="M99" i="29"/>
  <c r="L99" i="29"/>
  <c r="T98" i="29"/>
  <c r="S98" i="29"/>
  <c r="Q98" i="29"/>
  <c r="N98" i="29"/>
  <c r="L98" i="29"/>
  <c r="T97" i="29"/>
  <c r="S97" i="29"/>
  <c r="R97" i="29"/>
  <c r="Q97" i="29"/>
  <c r="P97" i="29"/>
  <c r="N97" i="29"/>
  <c r="M97" i="29"/>
  <c r="L97" i="29"/>
  <c r="T96" i="29"/>
  <c r="S96" i="29"/>
  <c r="Q96" i="29"/>
  <c r="P96" i="29"/>
  <c r="N96" i="29"/>
  <c r="L96" i="29"/>
  <c r="T95" i="29"/>
  <c r="T101" i="29" s="1"/>
  <c r="S95" i="29"/>
  <c r="R95" i="29"/>
  <c r="Q95" i="29"/>
  <c r="Q101" i="29" s="1"/>
  <c r="N95" i="29"/>
  <c r="L95" i="29"/>
  <c r="L101" i="29" s="1"/>
  <c r="T94" i="29"/>
  <c r="S94" i="29"/>
  <c r="S101" i="29" s="1"/>
  <c r="R94" i="29"/>
  <c r="Q94" i="29"/>
  <c r="N94" i="29"/>
  <c r="M94" i="29"/>
  <c r="L94" i="29"/>
  <c r="S89" i="29"/>
  <c r="K89" i="29"/>
  <c r="T84" i="29" s="1"/>
  <c r="J89" i="29"/>
  <c r="I89" i="29"/>
  <c r="R86" i="29" s="1"/>
  <c r="H89" i="29"/>
  <c r="G89" i="29"/>
  <c r="F89" i="29"/>
  <c r="O86" i="29" s="1"/>
  <c r="E89" i="29"/>
  <c r="D89" i="29"/>
  <c r="M83" i="29" s="1"/>
  <c r="C89" i="29"/>
  <c r="L84" i="29" s="1"/>
  <c r="N88" i="29"/>
  <c r="M88" i="29"/>
  <c r="L88" i="29"/>
  <c r="N87" i="29"/>
  <c r="M87" i="29"/>
  <c r="L87" i="29"/>
  <c r="S86" i="29"/>
  <c r="Q86" i="29"/>
  <c r="P86" i="29"/>
  <c r="N86" i="29"/>
  <c r="T85" i="29"/>
  <c r="S85" i="29"/>
  <c r="R85" i="29"/>
  <c r="Q85" i="29"/>
  <c r="P85" i="29"/>
  <c r="O85" i="29"/>
  <c r="N85" i="29"/>
  <c r="S84" i="29"/>
  <c r="Q84" i="29"/>
  <c r="P84" i="29"/>
  <c r="N84" i="29"/>
  <c r="M84" i="29"/>
  <c r="S83" i="29"/>
  <c r="Q83" i="29"/>
  <c r="Q89" i="29" s="1"/>
  <c r="P83" i="29"/>
  <c r="O83" i="29"/>
  <c r="N83" i="29"/>
  <c r="N89" i="29" s="1"/>
  <c r="S82" i="29"/>
  <c r="R82" i="29"/>
  <c r="Q82" i="29"/>
  <c r="P82" i="29"/>
  <c r="P89" i="29" s="1"/>
  <c r="O82" i="29"/>
  <c r="N82" i="29"/>
  <c r="K77" i="29"/>
  <c r="T74" i="29" s="1"/>
  <c r="J77" i="29"/>
  <c r="I77" i="29"/>
  <c r="R71" i="29" s="1"/>
  <c r="H77" i="29"/>
  <c r="Q72" i="29" s="1"/>
  <c r="G77" i="29"/>
  <c r="F77" i="29"/>
  <c r="O74" i="29" s="1"/>
  <c r="E77" i="29"/>
  <c r="D77" i="29"/>
  <c r="M74" i="29" s="1"/>
  <c r="C77" i="29"/>
  <c r="L77" i="29" s="1"/>
  <c r="N76" i="29"/>
  <c r="M76" i="29"/>
  <c r="L76" i="29"/>
  <c r="N75" i="29"/>
  <c r="M75" i="29"/>
  <c r="L75" i="29"/>
  <c r="S74" i="29"/>
  <c r="P74" i="29"/>
  <c r="P77" i="29" s="1"/>
  <c r="N74" i="29"/>
  <c r="N77" i="29" s="1"/>
  <c r="T73" i="29"/>
  <c r="S73" i="29"/>
  <c r="Q73" i="29"/>
  <c r="P73" i="29"/>
  <c r="O73" i="29"/>
  <c r="N73" i="29"/>
  <c r="M73" i="29"/>
  <c r="L73" i="29"/>
  <c r="S72" i="29"/>
  <c r="R72" i="29"/>
  <c r="P72" i="29"/>
  <c r="N72" i="29"/>
  <c r="M72" i="29"/>
  <c r="T71" i="29"/>
  <c r="S71" i="29"/>
  <c r="S77" i="29" s="1"/>
  <c r="P71" i="29"/>
  <c r="N71" i="29"/>
  <c r="M71" i="29"/>
  <c r="L71" i="29"/>
  <c r="T70" i="29"/>
  <c r="S70" i="29"/>
  <c r="P70" i="29"/>
  <c r="N70" i="29"/>
  <c r="M70" i="29"/>
  <c r="L70" i="29"/>
  <c r="K65" i="29"/>
  <c r="T62" i="29" s="1"/>
  <c r="J65" i="29"/>
  <c r="I65" i="29"/>
  <c r="H65" i="29"/>
  <c r="Q62" i="29" s="1"/>
  <c r="G65" i="29"/>
  <c r="F65" i="29"/>
  <c r="O59" i="29" s="1"/>
  <c r="E65" i="29"/>
  <c r="N60" i="29" s="1"/>
  <c r="D65" i="29"/>
  <c r="C65" i="29"/>
  <c r="L62" i="29" s="1"/>
  <c r="N64" i="29"/>
  <c r="M64" i="29"/>
  <c r="L64" i="29"/>
  <c r="N63" i="29"/>
  <c r="M63" i="29"/>
  <c r="L63" i="29"/>
  <c r="S62" i="29"/>
  <c r="S65" i="29" s="1"/>
  <c r="R62" i="29"/>
  <c r="P62" i="29"/>
  <c r="M62" i="29"/>
  <c r="M65" i="29" s="1"/>
  <c r="T61" i="29"/>
  <c r="S61" i="29"/>
  <c r="R61" i="29"/>
  <c r="Q61" i="29"/>
  <c r="P61" i="29"/>
  <c r="O61" i="29"/>
  <c r="N61" i="29"/>
  <c r="M61" i="29"/>
  <c r="L61" i="29"/>
  <c r="S60" i="29"/>
  <c r="R60" i="29"/>
  <c r="P60" i="29"/>
  <c r="O60" i="29"/>
  <c r="M60" i="29"/>
  <c r="S59" i="29"/>
  <c r="R59" i="29"/>
  <c r="Q59" i="29"/>
  <c r="P59" i="29"/>
  <c r="P65" i="29" s="1"/>
  <c r="M59" i="29"/>
  <c r="S58" i="29"/>
  <c r="R58" i="29"/>
  <c r="R65" i="29" s="1"/>
  <c r="Q58" i="29"/>
  <c r="P58" i="29"/>
  <c r="M58" i="29"/>
  <c r="R53" i="29"/>
  <c r="K53" i="29"/>
  <c r="T49" i="29" s="1"/>
  <c r="J53" i="29"/>
  <c r="S49" i="29" s="1"/>
  <c r="I53" i="29"/>
  <c r="H53" i="29"/>
  <c r="Q49" i="29" s="1"/>
  <c r="G53" i="29"/>
  <c r="F53" i="29"/>
  <c r="E53" i="29"/>
  <c r="N47" i="29" s="1"/>
  <c r="D53" i="29"/>
  <c r="C53" i="29"/>
  <c r="L49" i="29" s="1"/>
  <c r="N52" i="29"/>
  <c r="M52" i="29"/>
  <c r="L52" i="29"/>
  <c r="N51" i="29"/>
  <c r="M51" i="29"/>
  <c r="L51" i="29"/>
  <c r="N50" i="29"/>
  <c r="M50" i="29"/>
  <c r="L50" i="29"/>
  <c r="R49" i="29"/>
  <c r="P49" i="29"/>
  <c r="O49" i="29"/>
  <c r="N49" i="29"/>
  <c r="M49" i="29"/>
  <c r="R48" i="29"/>
  <c r="P48" i="29"/>
  <c r="O48" i="29"/>
  <c r="N48" i="29"/>
  <c r="M48" i="29"/>
  <c r="R47" i="29"/>
  <c r="P47" i="29"/>
  <c r="O47" i="29"/>
  <c r="M47" i="29"/>
  <c r="R46" i="29"/>
  <c r="Q46" i="29"/>
  <c r="P46" i="29"/>
  <c r="P53" i="29" s="1"/>
  <c r="O46" i="29"/>
  <c r="O53" i="29" s="1"/>
  <c r="N46" i="29"/>
  <c r="N53" i="29" s="1"/>
  <c r="M46" i="29"/>
  <c r="M53" i="29" s="1"/>
  <c r="K41" i="29"/>
  <c r="J41" i="29"/>
  <c r="S35" i="29" s="1"/>
  <c r="I41" i="29"/>
  <c r="R36" i="29" s="1"/>
  <c r="H41" i="29"/>
  <c r="G41" i="29"/>
  <c r="P38" i="29" s="1"/>
  <c r="F41" i="29"/>
  <c r="E41" i="29"/>
  <c r="D41" i="29"/>
  <c r="M38" i="29" s="1"/>
  <c r="C41" i="29"/>
  <c r="N40" i="29"/>
  <c r="M40" i="29"/>
  <c r="L40" i="29"/>
  <c r="N39" i="29"/>
  <c r="M39" i="29"/>
  <c r="L39" i="29"/>
  <c r="T38" i="29"/>
  <c r="Q38" i="29"/>
  <c r="Q41" i="29" s="1"/>
  <c r="O38" i="29"/>
  <c r="O41" i="29" s="1"/>
  <c r="N38" i="29"/>
  <c r="L38" i="29"/>
  <c r="T37" i="29"/>
  <c r="R37" i="29"/>
  <c r="Q37" i="29"/>
  <c r="P37" i="29"/>
  <c r="O37" i="29"/>
  <c r="N37" i="29"/>
  <c r="M37" i="29"/>
  <c r="L37" i="29"/>
  <c r="T36" i="29"/>
  <c r="S36" i="29"/>
  <c r="Q36" i="29"/>
  <c r="O36" i="29"/>
  <c r="N36" i="29"/>
  <c r="L36" i="29"/>
  <c r="T35" i="29"/>
  <c r="Q35" i="29"/>
  <c r="O35" i="29"/>
  <c r="N35" i="29"/>
  <c r="M35" i="29"/>
  <c r="L35" i="29"/>
  <c r="T34" i="29"/>
  <c r="T41" i="29" s="1"/>
  <c r="Q34" i="29"/>
  <c r="O34" i="29"/>
  <c r="N34" i="29"/>
  <c r="N41" i="29" s="1"/>
  <c r="M34" i="29"/>
  <c r="L34" i="29"/>
  <c r="L41" i="29" s="1"/>
  <c r="K28" i="29"/>
  <c r="J28" i="29"/>
  <c r="I28" i="29"/>
  <c r="H28" i="29"/>
  <c r="G28" i="29"/>
  <c r="P25" i="29" s="1"/>
  <c r="F28" i="29"/>
  <c r="O25" i="29" s="1"/>
  <c r="E28" i="29"/>
  <c r="D28" i="29"/>
  <c r="M21" i="29" s="1"/>
  <c r="C28" i="29"/>
  <c r="T27" i="29"/>
  <c r="S27" i="29"/>
  <c r="R27" i="29"/>
  <c r="Q27" i="29"/>
  <c r="P27" i="29"/>
  <c r="O27" i="29"/>
  <c r="N27" i="29"/>
  <c r="M27" i="29"/>
  <c r="L27" i="29"/>
  <c r="T26" i="29"/>
  <c r="S26" i="29"/>
  <c r="R26" i="29"/>
  <c r="Q26" i="29"/>
  <c r="P26" i="29"/>
  <c r="O26" i="29"/>
  <c r="N26" i="29"/>
  <c r="M26" i="29"/>
  <c r="L26" i="29"/>
  <c r="T25" i="29"/>
  <c r="S25" i="29"/>
  <c r="R25" i="29"/>
  <c r="Q25" i="29"/>
  <c r="N25" i="29"/>
  <c r="L25" i="29"/>
  <c r="T24" i="29"/>
  <c r="S24" i="29"/>
  <c r="R24" i="29"/>
  <c r="Q24" i="29"/>
  <c r="N24" i="29"/>
  <c r="L24" i="29"/>
  <c r="T23" i="29"/>
  <c r="S23" i="29"/>
  <c r="R23" i="29"/>
  <c r="Q23" i="29"/>
  <c r="N23" i="29"/>
  <c r="M23" i="29"/>
  <c r="L23" i="29"/>
  <c r="T22" i="29"/>
  <c r="S22" i="29"/>
  <c r="R22" i="29"/>
  <c r="Q22" i="29"/>
  <c r="N22" i="29"/>
  <c r="M22" i="29"/>
  <c r="L22" i="29"/>
  <c r="T21" i="29"/>
  <c r="T28" i="29" s="1"/>
  <c r="S21" i="29"/>
  <c r="S28" i="29" s="1"/>
  <c r="R21" i="29"/>
  <c r="R28" i="29" s="1"/>
  <c r="Q21" i="29"/>
  <c r="Q28" i="29" s="1"/>
  <c r="N21" i="29"/>
  <c r="N28" i="29" s="1"/>
  <c r="L21" i="29"/>
  <c r="K15" i="29"/>
  <c r="J15" i="29"/>
  <c r="I15" i="29"/>
  <c r="H15" i="29"/>
  <c r="Q12" i="29" s="1"/>
  <c r="G15" i="29"/>
  <c r="F15" i="29"/>
  <c r="E15" i="29"/>
  <c r="N8" i="29" s="1"/>
  <c r="D15" i="29"/>
  <c r="C15" i="29"/>
  <c r="T14" i="29"/>
  <c r="S14" i="29"/>
  <c r="R14" i="29"/>
  <c r="Q14" i="29"/>
  <c r="P14" i="29"/>
  <c r="O14" i="29"/>
  <c r="N14" i="29"/>
  <c r="M14" i="29"/>
  <c r="L14" i="29"/>
  <c r="T13" i="29"/>
  <c r="S13" i="29"/>
  <c r="R13" i="29"/>
  <c r="Q13" i="29"/>
  <c r="P13" i="29"/>
  <c r="O13" i="29"/>
  <c r="N13" i="29"/>
  <c r="M13" i="29"/>
  <c r="L13" i="29"/>
  <c r="T12" i="29"/>
  <c r="S12" i="29"/>
  <c r="R12" i="29"/>
  <c r="O12" i="29"/>
  <c r="M12" i="29"/>
  <c r="L12" i="29"/>
  <c r="T11" i="29"/>
  <c r="S11" i="29"/>
  <c r="R11" i="29"/>
  <c r="O11" i="29"/>
  <c r="M11" i="29"/>
  <c r="L11" i="29"/>
  <c r="T10" i="29"/>
  <c r="S10" i="29"/>
  <c r="R10" i="29"/>
  <c r="O10" i="29"/>
  <c r="N10" i="29"/>
  <c r="M10" i="29"/>
  <c r="L10" i="29"/>
  <c r="T9" i="29"/>
  <c r="S9" i="29"/>
  <c r="R9" i="29"/>
  <c r="O9" i="29"/>
  <c r="N9" i="29"/>
  <c r="M9" i="29"/>
  <c r="L9" i="29"/>
  <c r="T8" i="29"/>
  <c r="T15" i="29" s="1"/>
  <c r="S8" i="29"/>
  <c r="R8" i="29"/>
  <c r="R15" i="29" s="1"/>
  <c r="O8" i="29"/>
  <c r="O15" i="29" s="1"/>
  <c r="M8" i="29"/>
  <c r="M15" i="29" s="1"/>
  <c r="L8" i="29"/>
  <c r="L15" i="29" s="1"/>
  <c r="U81" i="27"/>
  <c r="T81" i="27"/>
  <c r="S81" i="27"/>
  <c r="R81" i="27"/>
  <c r="Q81" i="27"/>
  <c r="P81" i="27"/>
  <c r="O81" i="27"/>
  <c r="N81" i="27"/>
  <c r="M81" i="27"/>
  <c r="L81" i="27"/>
  <c r="K81" i="27"/>
  <c r="J81" i="27"/>
  <c r="I81" i="27"/>
  <c r="H81" i="27"/>
  <c r="G81" i="27"/>
  <c r="F81" i="27"/>
  <c r="E81" i="27"/>
  <c r="D81" i="27"/>
  <c r="C81" i="27"/>
  <c r="V61" i="27"/>
  <c r="U61" i="27"/>
  <c r="T61" i="27"/>
  <c r="S61" i="27"/>
  <c r="R61" i="27"/>
  <c r="Q61" i="27"/>
  <c r="P61" i="27"/>
  <c r="O61" i="27"/>
  <c r="N61" i="27"/>
  <c r="M61" i="27"/>
  <c r="L61" i="27"/>
  <c r="K61" i="27"/>
  <c r="J61" i="27"/>
  <c r="I61" i="27"/>
  <c r="H61" i="27"/>
  <c r="G61" i="27"/>
  <c r="F61" i="27"/>
  <c r="E61" i="27"/>
  <c r="D61" i="27"/>
  <c r="C61" i="27"/>
  <c r="V41" i="27"/>
  <c r="U41" i="27"/>
  <c r="T41" i="27"/>
  <c r="S41" i="27"/>
  <c r="R41" i="27"/>
  <c r="Q41" i="27"/>
  <c r="P41" i="27"/>
  <c r="O41" i="27"/>
  <c r="N41" i="27"/>
  <c r="M41" i="27"/>
  <c r="L41" i="27"/>
  <c r="K41" i="27"/>
  <c r="J41" i="27"/>
  <c r="I41" i="27"/>
  <c r="H41" i="27"/>
  <c r="G41" i="27"/>
  <c r="F41" i="27"/>
  <c r="E41" i="27"/>
  <c r="D41" i="27"/>
  <c r="C41" i="27"/>
  <c r="L245" i="29" l="1"/>
  <c r="M41" i="29"/>
  <c r="M77" i="29"/>
  <c r="O185" i="29"/>
  <c r="S233" i="29"/>
  <c r="S125" i="29"/>
  <c r="R144" i="29"/>
  <c r="T245" i="29"/>
  <c r="T137" i="29"/>
  <c r="R142" i="29"/>
  <c r="S15" i="29"/>
  <c r="L28" i="29"/>
  <c r="L137" i="29"/>
  <c r="M149" i="29"/>
  <c r="S144" i="29" s="1"/>
  <c r="P161" i="29"/>
  <c r="P12" i="29"/>
  <c r="P11" i="29"/>
  <c r="P10" i="29"/>
  <c r="P9" i="29"/>
  <c r="P8" i="29"/>
  <c r="M113" i="29"/>
  <c r="P125" i="29"/>
  <c r="N137" i="29"/>
  <c r="S143" i="29"/>
  <c r="R173" i="29"/>
  <c r="M122" i="29"/>
  <c r="P134" i="29"/>
  <c r="O142" i="29"/>
  <c r="M158" i="29"/>
  <c r="Q182" i="29"/>
  <c r="L194" i="29"/>
  <c r="T194" i="29"/>
  <c r="O206" i="29"/>
  <c r="R218" i="29"/>
  <c r="M230" i="29"/>
  <c r="T193" i="29"/>
  <c r="R217" i="29"/>
  <c r="S37" i="29"/>
  <c r="M85" i="29"/>
  <c r="O98" i="29"/>
  <c r="Q8" i="29"/>
  <c r="N11" i="29"/>
  <c r="N15" i="29" s="1"/>
  <c r="P21" i="29"/>
  <c r="O22" i="29"/>
  <c r="M24" i="29"/>
  <c r="M28" i="29" s="1"/>
  <c r="M36" i="29"/>
  <c r="S38" i="29"/>
  <c r="Q47" i="29"/>
  <c r="Q53" i="29" s="1"/>
  <c r="Q60" i="29"/>
  <c r="Q65" i="29" s="1"/>
  <c r="O62" i="29"/>
  <c r="L72" i="29"/>
  <c r="T72" i="29"/>
  <c r="T77" i="29" s="1"/>
  <c r="R74" i="29"/>
  <c r="O84" i="29"/>
  <c r="O89" i="29" s="1"/>
  <c r="M86" i="29"/>
  <c r="R96" i="29"/>
  <c r="R101" i="29" s="1"/>
  <c r="P98" i="29"/>
  <c r="M108" i="29"/>
  <c r="S110" i="29"/>
  <c r="P120" i="29"/>
  <c r="N122" i="29"/>
  <c r="S132" i="29"/>
  <c r="S137" i="29" s="1"/>
  <c r="Q134" i="29"/>
  <c r="P142" i="29"/>
  <c r="P149" i="29" s="1"/>
  <c r="O143" i="29"/>
  <c r="M145" i="29"/>
  <c r="P156" i="29"/>
  <c r="N158" i="29"/>
  <c r="L180" i="29"/>
  <c r="L185" i="29" s="1"/>
  <c r="T180" i="29"/>
  <c r="T185" i="29" s="1"/>
  <c r="R182" i="29"/>
  <c r="O192" i="29"/>
  <c r="O197" i="29" s="1"/>
  <c r="M194" i="29"/>
  <c r="R204" i="29"/>
  <c r="R209" i="29" s="1"/>
  <c r="P206" i="29"/>
  <c r="M216" i="29"/>
  <c r="M221" i="29" s="1"/>
  <c r="S218" i="29"/>
  <c r="P228" i="29"/>
  <c r="P233" i="29" s="1"/>
  <c r="N230" i="29"/>
  <c r="O97" i="29"/>
  <c r="R110" i="29"/>
  <c r="Q9" i="29"/>
  <c r="N12" i="29"/>
  <c r="P22" i="29"/>
  <c r="O23" i="29"/>
  <c r="M25" i="29"/>
  <c r="P34" i="29"/>
  <c r="P41" i="29" s="1"/>
  <c r="S46" i="29"/>
  <c r="S53" i="29" s="1"/>
  <c r="Q48" i="29"/>
  <c r="L58" i="29"/>
  <c r="T58" i="29"/>
  <c r="O70" i="29"/>
  <c r="P143" i="29"/>
  <c r="O144" i="29"/>
  <c r="L149" i="29"/>
  <c r="R145" i="29" s="1"/>
  <c r="N166" i="29"/>
  <c r="N173" i="29" s="1"/>
  <c r="N238" i="29"/>
  <c r="T86" i="29"/>
  <c r="Q10" i="29"/>
  <c r="P23" i="29"/>
  <c r="O24" i="29"/>
  <c r="P35" i="29"/>
  <c r="L46" i="29"/>
  <c r="T46" i="29"/>
  <c r="S47" i="29"/>
  <c r="L59" i="29"/>
  <c r="T59" i="29"/>
  <c r="O71" i="29"/>
  <c r="L74" i="29"/>
  <c r="R83" i="29"/>
  <c r="R89" i="29" s="1"/>
  <c r="M95" i="29"/>
  <c r="M101" i="29" s="1"/>
  <c r="P107" i="29"/>
  <c r="P113" i="29" s="1"/>
  <c r="S119" i="29"/>
  <c r="N131" i="29"/>
  <c r="P144" i="29"/>
  <c r="O166" i="29"/>
  <c r="N167" i="29"/>
  <c r="O238" i="29"/>
  <c r="N239" i="29"/>
  <c r="L85" i="29"/>
  <c r="O21" i="29"/>
  <c r="O28" i="29" s="1"/>
  <c r="N62" i="29"/>
  <c r="R73" i="29"/>
  <c r="L86" i="29"/>
  <c r="S109" i="29"/>
  <c r="Q11" i="29"/>
  <c r="P24" i="29"/>
  <c r="R34" i="29"/>
  <c r="R41" i="29" s="1"/>
  <c r="P36" i="29"/>
  <c r="L47" i="29"/>
  <c r="T47" i="29"/>
  <c r="S48" i="29"/>
  <c r="N58" i="29"/>
  <c r="N65" i="29" s="1"/>
  <c r="L60" i="29"/>
  <c r="T60" i="29"/>
  <c r="Q70" i="29"/>
  <c r="Q77" i="29" s="1"/>
  <c r="O72" i="29"/>
  <c r="L82" i="29"/>
  <c r="T82" i="29"/>
  <c r="R84" i="29"/>
  <c r="O94" i="29"/>
  <c r="M96" i="29"/>
  <c r="R106" i="29"/>
  <c r="R113" i="29" s="1"/>
  <c r="P108" i="29"/>
  <c r="M118" i="29"/>
  <c r="S120" i="29"/>
  <c r="P130" i="29"/>
  <c r="N132" i="29"/>
  <c r="N149" i="29"/>
  <c r="M154" i="29"/>
  <c r="M161" i="29" s="1"/>
  <c r="S156" i="29"/>
  <c r="S161" i="29" s="1"/>
  <c r="O167" i="29"/>
  <c r="N168" i="29"/>
  <c r="Q178" i="29"/>
  <c r="L190" i="29"/>
  <c r="T190" i="29"/>
  <c r="O202" i="29"/>
  <c r="O209" i="29" s="1"/>
  <c r="R214" i="29"/>
  <c r="R221" i="29" s="1"/>
  <c r="M226" i="29"/>
  <c r="M233" i="29" s="1"/>
  <c r="P238" i="29"/>
  <c r="O239" i="29"/>
  <c r="N240" i="29"/>
  <c r="O205" i="29"/>
  <c r="Q74" i="29"/>
  <c r="S34" i="29"/>
  <c r="R35" i="29"/>
  <c r="L48" i="29"/>
  <c r="T48" i="29"/>
  <c r="O58" i="29"/>
  <c r="O65" i="29" s="1"/>
  <c r="N59" i="29"/>
  <c r="R70" i="29"/>
  <c r="R77" i="29" s="1"/>
  <c r="Q71" i="29"/>
  <c r="M82" i="29"/>
  <c r="L83" i="29"/>
  <c r="T83" i="29"/>
  <c r="P94" i="29"/>
  <c r="P101" i="29" s="1"/>
  <c r="O95" i="29"/>
  <c r="S106" i="29"/>
  <c r="S113" i="29" s="1"/>
  <c r="R107" i="29"/>
  <c r="N118" i="29"/>
  <c r="N125" i="29" s="1"/>
  <c r="M119" i="29"/>
  <c r="Q130" i="29"/>
  <c r="P131" i="29"/>
  <c r="N154" i="29"/>
  <c r="N161" i="29" s="1"/>
  <c r="M155" i="29"/>
  <c r="Q166" i="29"/>
  <c r="Q173" i="29" s="1"/>
  <c r="O168" i="29"/>
  <c r="R178" i="29"/>
  <c r="Q179" i="29"/>
  <c r="M190" i="29"/>
  <c r="M197" i="29" s="1"/>
  <c r="L191" i="29"/>
  <c r="T191" i="29"/>
  <c r="P202" i="29"/>
  <c r="P209" i="29" s="1"/>
  <c r="O203" i="29"/>
  <c r="S214" i="29"/>
  <c r="S221" i="29" s="1"/>
  <c r="R215" i="29"/>
  <c r="N226" i="29"/>
  <c r="M227" i="29"/>
  <c r="Q238" i="29"/>
  <c r="Q245" i="29" s="1"/>
  <c r="P239" i="29"/>
  <c r="O240" i="29"/>
  <c r="L193" i="29"/>
  <c r="R38" i="29"/>
  <c r="O245" i="29" l="1"/>
  <c r="S142" i="29"/>
  <c r="N233" i="29"/>
  <c r="M89" i="29"/>
  <c r="S41" i="29"/>
  <c r="T144" i="29"/>
  <c r="T145" i="29"/>
  <c r="O101" i="29"/>
  <c r="P245" i="29"/>
  <c r="R185" i="29"/>
  <c r="T197" i="29"/>
  <c r="O173" i="29"/>
  <c r="O77" i="29"/>
  <c r="O149" i="29"/>
  <c r="T143" i="29"/>
  <c r="L197" i="29"/>
  <c r="P137" i="29"/>
  <c r="T89" i="29"/>
  <c r="T65" i="29"/>
  <c r="P28" i="29"/>
  <c r="T53" i="29"/>
  <c r="Q137" i="29"/>
  <c r="Q185" i="29"/>
  <c r="L89" i="29"/>
  <c r="L65" i="29"/>
  <c r="S145" i="29"/>
  <c r="R143" i="29"/>
  <c r="T142" i="29"/>
  <c r="R149" i="29"/>
  <c r="L53" i="29"/>
  <c r="M125" i="29"/>
  <c r="N245" i="29"/>
  <c r="Q15" i="29"/>
  <c r="P15" i="29"/>
  <c r="T149" i="29" l="1"/>
  <c r="S149" i="29"/>
  <c r="S38" i="24" l="1"/>
  <c r="R38" i="24"/>
  <c r="Q38" i="24"/>
  <c r="P38" i="24"/>
  <c r="N38" i="24"/>
  <c r="M38" i="24"/>
  <c r="L38" i="24"/>
  <c r="K38" i="24"/>
  <c r="I38" i="24"/>
  <c r="H38" i="24"/>
  <c r="G38" i="24"/>
  <c r="F38" i="24"/>
  <c r="X18" i="20" l="1"/>
  <c r="Y18" i="20" s="1"/>
  <c r="U18" i="20"/>
  <c r="T18" i="20"/>
  <c r="P18" i="20"/>
  <c r="Q18" i="20" s="1"/>
  <c r="L18" i="20"/>
  <c r="M18" i="20" s="1"/>
  <c r="H18" i="20"/>
  <c r="I18" i="20" s="1"/>
  <c r="E18" i="20"/>
  <c r="D18" i="20"/>
  <c r="X17" i="20"/>
  <c r="Y17" i="20" s="1"/>
  <c r="T17" i="20"/>
  <c r="U17" i="20" s="1"/>
  <c r="P17" i="20"/>
  <c r="Q17" i="20" s="1"/>
  <c r="M17" i="20"/>
  <c r="L17" i="20"/>
  <c r="H17" i="20"/>
  <c r="I17" i="20" s="1"/>
  <c r="D17" i="20"/>
  <c r="E17" i="20" s="1"/>
  <c r="X16" i="20"/>
  <c r="Y16" i="20" s="1"/>
  <c r="U16" i="20"/>
  <c r="U19" i="20" s="1"/>
  <c r="T16" i="20"/>
  <c r="P16" i="20"/>
  <c r="Q16" i="20" s="1"/>
  <c r="Q19" i="20" s="1"/>
  <c r="L16" i="20"/>
  <c r="M16" i="20" s="1"/>
  <c r="H16" i="20"/>
  <c r="I16" i="20" s="1"/>
  <c r="E16" i="20"/>
  <c r="D16" i="20"/>
  <c r="Y13" i="20"/>
  <c r="X13" i="20"/>
  <c r="T13" i="20"/>
  <c r="U13" i="20" s="1"/>
  <c r="P13" i="20"/>
  <c r="Q13" i="20" s="1"/>
  <c r="L13" i="20"/>
  <c r="M13" i="20" s="1"/>
  <c r="I13" i="20"/>
  <c r="H13" i="20"/>
  <c r="D13" i="20"/>
  <c r="E13" i="20" s="1"/>
  <c r="X12" i="20"/>
  <c r="Y12" i="20" s="1"/>
  <c r="T12" i="20"/>
  <c r="U12" i="20" s="1"/>
  <c r="Q12" i="20"/>
  <c r="P12" i="20"/>
  <c r="L12" i="20"/>
  <c r="M12" i="20" s="1"/>
  <c r="H12" i="20"/>
  <c r="I12" i="20" s="1"/>
  <c r="D12" i="20"/>
  <c r="E12" i="20" s="1"/>
  <c r="Y11" i="20"/>
  <c r="Y14" i="20" s="1"/>
  <c r="X11" i="20"/>
  <c r="T11" i="20"/>
  <c r="U11" i="20" s="1"/>
  <c r="U14" i="20" s="1"/>
  <c r="P11" i="20"/>
  <c r="Q11" i="20" s="1"/>
  <c r="L11" i="20"/>
  <c r="M11" i="20" s="1"/>
  <c r="I11" i="20"/>
  <c r="H11" i="20"/>
  <c r="D11" i="20"/>
  <c r="E11" i="20" s="1"/>
  <c r="X8" i="20"/>
  <c r="Y8" i="20" s="1"/>
  <c r="T8" i="20"/>
  <c r="U8" i="20" s="1"/>
  <c r="P8" i="20"/>
  <c r="Q8" i="20" s="1"/>
  <c r="M8" i="20"/>
  <c r="L8" i="20"/>
  <c r="H8" i="20"/>
  <c r="I8" i="20" s="1"/>
  <c r="D8" i="20"/>
  <c r="E8" i="20" s="1"/>
  <c r="X7" i="20"/>
  <c r="Y7" i="20" s="1"/>
  <c r="U7" i="20"/>
  <c r="T7" i="20"/>
  <c r="P7" i="20"/>
  <c r="Q7" i="20" s="1"/>
  <c r="L7" i="20"/>
  <c r="M7" i="20" s="1"/>
  <c r="H7" i="20"/>
  <c r="I7" i="20" s="1"/>
  <c r="E7" i="20"/>
  <c r="D7" i="20"/>
  <c r="X6" i="20"/>
  <c r="Y6" i="20" s="1"/>
  <c r="T6" i="20"/>
  <c r="U6" i="20" s="1"/>
  <c r="U9" i="20" s="1"/>
  <c r="P6" i="20"/>
  <c r="Q6" i="20" s="1"/>
  <c r="M6" i="20"/>
  <c r="M9" i="20" s="1"/>
  <c r="L6" i="20"/>
  <c r="H6" i="20"/>
  <c r="I6" i="20" s="1"/>
  <c r="D6" i="20"/>
  <c r="E6" i="20" s="1"/>
  <c r="Q9" i="20" l="1"/>
  <c r="Y19" i="20"/>
  <c r="I14" i="20"/>
  <c r="M19" i="20"/>
  <c r="E14" i="20"/>
  <c r="I19" i="20"/>
  <c r="E9" i="20"/>
  <c r="M14" i="20"/>
  <c r="Y9" i="20"/>
  <c r="E19" i="20"/>
  <c r="I9" i="20"/>
  <c r="Q14" i="20"/>
  <c r="K49" i="17" l="1"/>
  <c r="U48" i="17"/>
  <c r="T48" i="17"/>
  <c r="S48" i="17"/>
  <c r="U49" i="17" s="1"/>
  <c r="R48" i="17"/>
  <c r="R49" i="17" s="1"/>
  <c r="Q48" i="17"/>
  <c r="Q49" i="17" s="1"/>
  <c r="P48" i="17"/>
  <c r="O48" i="17"/>
  <c r="O49" i="17" s="1"/>
  <c r="N48" i="17"/>
  <c r="N49" i="17" s="1"/>
  <c r="M48" i="17"/>
  <c r="K48" i="17"/>
  <c r="J48" i="17"/>
  <c r="J49" i="17" s="1"/>
  <c r="I48" i="17"/>
  <c r="H48" i="17"/>
  <c r="H49" i="17" s="1"/>
  <c r="G48" i="17"/>
  <c r="G49" i="17" s="1"/>
  <c r="F48" i="17"/>
  <c r="E48" i="17"/>
  <c r="E49" i="17" s="1"/>
  <c r="D48" i="17"/>
  <c r="C48" i="17"/>
  <c r="D49" i="17" s="1"/>
  <c r="U23" i="17"/>
  <c r="D23" i="17"/>
  <c r="U22" i="17"/>
  <c r="T22" i="17"/>
  <c r="T23" i="17" s="1"/>
  <c r="S22" i="17"/>
  <c r="R22" i="17"/>
  <c r="R23" i="17" s="1"/>
  <c r="Q22" i="17"/>
  <c r="Q23" i="17" s="1"/>
  <c r="P22" i="17"/>
  <c r="O22" i="17"/>
  <c r="O23" i="17" s="1"/>
  <c r="N22" i="17"/>
  <c r="N23" i="17" s="1"/>
  <c r="M22" i="17"/>
  <c r="K22" i="17"/>
  <c r="K23" i="17" s="1"/>
  <c r="J22" i="17"/>
  <c r="I22" i="17"/>
  <c r="J23" i="17" s="1"/>
  <c r="H22" i="17"/>
  <c r="H23" i="17" s="1"/>
  <c r="G22" i="17"/>
  <c r="G23" i="17" s="1"/>
  <c r="F22" i="17"/>
  <c r="E22" i="17"/>
  <c r="E23" i="17" s="1"/>
  <c r="D22" i="17"/>
  <c r="C22" i="17"/>
  <c r="F83" i="12"/>
  <c r="E83" i="12"/>
  <c r="F82" i="12"/>
  <c r="E82" i="12"/>
  <c r="D82" i="12"/>
  <c r="F76" i="12"/>
  <c r="F77" i="12" s="1"/>
  <c r="E76" i="12"/>
  <c r="E77" i="12" s="1"/>
  <c r="D76" i="12"/>
  <c r="E70" i="12"/>
  <c r="F69" i="12"/>
  <c r="F70" i="12" s="1"/>
  <c r="E69" i="12"/>
  <c r="D69" i="12"/>
  <c r="E63" i="12"/>
  <c r="F62" i="12"/>
  <c r="F63" i="12" s="1"/>
  <c r="E62" i="12"/>
  <c r="D62" i="12"/>
  <c r="F53" i="12"/>
  <c r="F54" i="12" s="1"/>
  <c r="E53" i="12"/>
  <c r="E54" i="12" s="1"/>
  <c r="D53" i="12"/>
  <c r="F48" i="12"/>
  <c r="F47" i="12"/>
  <c r="E47" i="12"/>
  <c r="E48" i="12" s="1"/>
  <c r="D47" i="12"/>
  <c r="F40" i="12"/>
  <c r="F41" i="12" s="1"/>
  <c r="E40" i="12"/>
  <c r="E41" i="12" s="1"/>
  <c r="D40" i="12"/>
  <c r="F33" i="12"/>
  <c r="E33" i="12"/>
  <c r="E34" i="12" s="1"/>
  <c r="D33" i="12"/>
  <c r="F34" i="12" s="1"/>
  <c r="F27" i="12"/>
  <c r="E27" i="12"/>
  <c r="F26" i="12"/>
  <c r="E26" i="12"/>
  <c r="D26" i="12"/>
  <c r="F20" i="12"/>
  <c r="F21" i="12" s="1"/>
  <c r="E20" i="12"/>
  <c r="E21" i="12" s="1"/>
  <c r="D20" i="12"/>
  <c r="E14" i="12"/>
  <c r="F13" i="12"/>
  <c r="F14" i="12" s="1"/>
  <c r="E13" i="12"/>
  <c r="D13" i="12"/>
  <c r="E8" i="12"/>
  <c r="F7" i="12"/>
  <c r="F8" i="12" s="1"/>
  <c r="E7" i="12"/>
  <c r="D7" i="12"/>
  <c r="K41" i="16"/>
  <c r="L41" i="16" s="1"/>
  <c r="K40" i="16"/>
  <c r="L40" i="16" s="1"/>
  <c r="K38" i="16"/>
  <c r="L38" i="16" s="1"/>
  <c r="K37" i="16"/>
  <c r="L37" i="16" s="1"/>
  <c r="K35" i="16"/>
  <c r="L35" i="16" s="1"/>
  <c r="K34" i="16"/>
  <c r="L34" i="16" s="1"/>
  <c r="K32" i="16"/>
  <c r="L32" i="16" s="1"/>
  <c r="K29" i="16"/>
  <c r="L29" i="16" s="1"/>
  <c r="K28" i="16"/>
  <c r="L28" i="16" s="1"/>
  <c r="K26" i="16"/>
  <c r="L26" i="16" s="1"/>
  <c r="K25" i="16"/>
  <c r="L25" i="16" s="1"/>
  <c r="K23" i="16"/>
  <c r="L23" i="16" s="1"/>
  <c r="K22" i="16"/>
  <c r="L22" i="16" s="1"/>
  <c r="K20" i="16"/>
  <c r="L20" i="16" s="1"/>
  <c r="K16" i="16"/>
  <c r="L16" i="16" s="1"/>
  <c r="K15" i="16"/>
  <c r="L15" i="16" s="1"/>
  <c r="K13" i="16"/>
  <c r="L13" i="16" s="1"/>
  <c r="K12" i="16"/>
  <c r="L12" i="16" s="1"/>
  <c r="K10" i="16"/>
  <c r="L10" i="16" s="1"/>
  <c r="K9" i="16"/>
  <c r="L9" i="16" s="1"/>
  <c r="K7" i="16"/>
  <c r="L7" i="16" s="1"/>
  <c r="S32" i="13"/>
  <c r="N32" i="13"/>
  <c r="I32" i="13"/>
  <c r="D32" i="13"/>
  <c r="S31" i="13"/>
  <c r="N31" i="13"/>
  <c r="I31" i="13"/>
  <c r="D31" i="13"/>
  <c r="S30" i="13"/>
  <c r="N30" i="13"/>
  <c r="I30" i="13"/>
  <c r="D30" i="13"/>
  <c r="S27" i="13"/>
  <c r="N27" i="13"/>
  <c r="I27" i="13"/>
  <c r="D27" i="13"/>
  <c r="S26" i="13"/>
  <c r="N26" i="13"/>
  <c r="I26" i="13"/>
  <c r="D26" i="13"/>
  <c r="S25" i="13"/>
  <c r="N25" i="13"/>
  <c r="I25" i="13"/>
  <c r="D25" i="13"/>
  <c r="S22" i="13"/>
  <c r="N22" i="13"/>
  <c r="I22" i="13"/>
  <c r="D22" i="13"/>
  <c r="S21" i="13"/>
  <c r="N21" i="13"/>
  <c r="I21" i="13"/>
  <c r="D21" i="13"/>
  <c r="S20" i="13"/>
  <c r="N20" i="13"/>
  <c r="I20" i="13"/>
  <c r="D20" i="13"/>
  <c r="S17" i="13"/>
  <c r="N17" i="13"/>
  <c r="I17" i="13"/>
  <c r="D17" i="13"/>
  <c r="S16" i="13"/>
  <c r="N16" i="13"/>
  <c r="I16" i="13"/>
  <c r="D16" i="13"/>
  <c r="S15" i="13"/>
  <c r="N15" i="13"/>
  <c r="I15" i="13"/>
  <c r="D15" i="13"/>
  <c r="S12" i="13"/>
  <c r="N12" i="13"/>
  <c r="I12" i="13"/>
  <c r="D12" i="13"/>
  <c r="S11" i="13"/>
  <c r="N11" i="13"/>
  <c r="I11" i="13"/>
  <c r="D11" i="13"/>
  <c r="S10" i="13"/>
  <c r="N10" i="13"/>
  <c r="I10" i="13"/>
  <c r="D10" i="13"/>
  <c r="S7" i="13"/>
  <c r="N7" i="13"/>
  <c r="I7" i="13"/>
  <c r="D7" i="13"/>
  <c r="S6" i="13"/>
  <c r="N6" i="13"/>
  <c r="I6" i="13"/>
  <c r="D6" i="13"/>
  <c r="S5" i="13"/>
  <c r="N5" i="13"/>
  <c r="I5" i="13"/>
  <c r="D5" i="13"/>
  <c r="T49" i="17" l="1"/>
  <c r="J9" i="8" l="1"/>
  <c r="I9" i="8"/>
  <c r="H9" i="8"/>
  <c r="G9" i="8"/>
  <c r="F9" i="8"/>
  <c r="E9" i="8"/>
  <c r="D9" i="8"/>
  <c r="C9" i="8"/>
  <c r="B9" i="8"/>
  <c r="J8" i="8"/>
  <c r="I8" i="8"/>
  <c r="H8" i="8"/>
  <c r="G8" i="8"/>
  <c r="F8" i="8"/>
  <c r="E8" i="8"/>
  <c r="D8" i="8"/>
  <c r="C8" i="8"/>
  <c r="B8" i="8"/>
  <c r="M82" i="10" l="1"/>
  <c r="N82" i="10"/>
  <c r="O82" i="10"/>
  <c r="D89" i="10"/>
  <c r="E89" i="10"/>
  <c r="F89" i="10"/>
  <c r="G89" i="10"/>
  <c r="H89" i="10"/>
  <c r="I89" i="10"/>
  <c r="J89" i="10"/>
  <c r="K89" i="10"/>
  <c r="M101" i="10" l="1"/>
  <c r="N101" i="10"/>
  <c r="O101" i="10"/>
  <c r="P101" i="10"/>
  <c r="Q101" i="10"/>
  <c r="R101" i="10"/>
  <c r="S101" i="10"/>
  <c r="T101" i="10"/>
  <c r="M100" i="10"/>
  <c r="N100" i="10"/>
  <c r="O100" i="10"/>
  <c r="P100" i="10"/>
  <c r="Q100" i="10"/>
  <c r="R100" i="10"/>
  <c r="S100" i="10"/>
  <c r="T100" i="10"/>
  <c r="M99" i="10"/>
  <c r="N99" i="10"/>
  <c r="O99" i="10"/>
  <c r="P99" i="10"/>
  <c r="Q99" i="10"/>
  <c r="R99" i="10"/>
  <c r="S99" i="10"/>
  <c r="T99" i="10"/>
  <c r="M102" i="10"/>
  <c r="N102" i="10"/>
  <c r="O102" i="10"/>
  <c r="P102" i="10"/>
  <c r="Q102" i="10"/>
  <c r="R102" i="10"/>
  <c r="S102" i="10"/>
  <c r="T102" i="10"/>
  <c r="M98" i="10"/>
  <c r="N98" i="10"/>
  <c r="O98" i="10"/>
  <c r="P98" i="10"/>
  <c r="Q98" i="10"/>
  <c r="R98" i="10"/>
  <c r="S98" i="10"/>
  <c r="T98" i="10"/>
  <c r="M97" i="10"/>
  <c r="N97" i="10"/>
  <c r="O97" i="10"/>
  <c r="P97" i="10"/>
  <c r="Q97" i="10"/>
  <c r="R97" i="10"/>
  <c r="S97" i="10"/>
  <c r="T97" i="10"/>
  <c r="M96" i="10"/>
  <c r="N96" i="10"/>
  <c r="O96" i="10"/>
  <c r="P96" i="10"/>
  <c r="Q96" i="10"/>
  <c r="R96" i="10"/>
  <c r="S96" i="10"/>
  <c r="T96" i="10"/>
  <c r="M95" i="10"/>
  <c r="N95" i="10"/>
  <c r="O95" i="10"/>
  <c r="P95" i="10"/>
  <c r="Q95" i="10"/>
  <c r="R95" i="10"/>
  <c r="S95" i="10"/>
  <c r="T95" i="10"/>
  <c r="L102" i="10"/>
  <c r="L98" i="10"/>
  <c r="L97" i="10"/>
  <c r="L96" i="10"/>
  <c r="L95" i="10"/>
  <c r="F102" i="10"/>
  <c r="G102" i="10"/>
  <c r="H102" i="10"/>
  <c r="I102" i="10"/>
  <c r="J102" i="10"/>
  <c r="K102" i="10"/>
  <c r="M86" i="10"/>
  <c r="R86" i="10"/>
  <c r="S86" i="10"/>
  <c r="M85" i="10"/>
  <c r="P85" i="10"/>
  <c r="Q85" i="10"/>
  <c r="R85" i="10"/>
  <c r="S85" i="10"/>
  <c r="M84" i="10"/>
  <c r="P84" i="10"/>
  <c r="Q84" i="10"/>
  <c r="R84" i="10"/>
  <c r="S84" i="10"/>
  <c r="T84" i="10"/>
  <c r="O84" i="10"/>
  <c r="P86" i="10"/>
  <c r="Q83" i="10"/>
  <c r="S82" i="10"/>
  <c r="T82" i="10"/>
  <c r="M83" i="10"/>
  <c r="R83" i="10"/>
  <c r="M89" i="10"/>
  <c r="P82" i="10"/>
  <c r="Q82" i="10"/>
  <c r="R82" i="10"/>
  <c r="R89" i="10" s="1"/>
  <c r="L89" i="10"/>
  <c r="L86" i="10"/>
  <c r="L85" i="10"/>
  <c r="L84" i="10"/>
  <c r="L83" i="10"/>
  <c r="L82" i="10"/>
  <c r="M76" i="10"/>
  <c r="N76" i="10"/>
  <c r="O76" i="10"/>
  <c r="P76" i="10"/>
  <c r="Q76" i="10"/>
  <c r="R76" i="10"/>
  <c r="S76" i="10"/>
  <c r="T76" i="10"/>
  <c r="M72" i="10"/>
  <c r="N72" i="10"/>
  <c r="O72" i="10"/>
  <c r="P72" i="10"/>
  <c r="Q72" i="10"/>
  <c r="R72" i="10"/>
  <c r="S72" i="10"/>
  <c r="T72" i="10"/>
  <c r="M71" i="10"/>
  <c r="N71" i="10"/>
  <c r="O71" i="10"/>
  <c r="P71" i="10"/>
  <c r="Q71" i="10"/>
  <c r="R71" i="10"/>
  <c r="S71" i="10"/>
  <c r="T71" i="10"/>
  <c r="M70" i="10"/>
  <c r="N70" i="10"/>
  <c r="O70" i="10"/>
  <c r="P70" i="10"/>
  <c r="Q70" i="10"/>
  <c r="R70" i="10"/>
  <c r="S70" i="10"/>
  <c r="T70" i="10"/>
  <c r="M69" i="10"/>
  <c r="N69" i="10"/>
  <c r="O69" i="10"/>
  <c r="P69" i="10"/>
  <c r="Q69" i="10"/>
  <c r="R69" i="10"/>
  <c r="S69" i="10"/>
  <c r="T69" i="10"/>
  <c r="L76" i="10"/>
  <c r="L72" i="10"/>
  <c r="L71" i="10"/>
  <c r="L70" i="10"/>
  <c r="L69" i="10"/>
  <c r="M64" i="10"/>
  <c r="N64" i="10"/>
  <c r="O64" i="10"/>
  <c r="P64" i="10"/>
  <c r="Q64" i="10"/>
  <c r="R64" i="10"/>
  <c r="S64" i="10"/>
  <c r="M61" i="10"/>
  <c r="N61" i="10"/>
  <c r="O61" i="10"/>
  <c r="P61" i="10"/>
  <c r="Q61" i="10"/>
  <c r="R61" i="10"/>
  <c r="S61" i="10"/>
  <c r="T61" i="10"/>
  <c r="M60" i="10"/>
  <c r="N60" i="10"/>
  <c r="O60" i="10"/>
  <c r="P60" i="10"/>
  <c r="Q60" i="10"/>
  <c r="R60" i="10"/>
  <c r="S60" i="10"/>
  <c r="T60" i="10"/>
  <c r="M59" i="10"/>
  <c r="N59" i="10"/>
  <c r="O59" i="10"/>
  <c r="P59" i="10"/>
  <c r="Q59" i="10"/>
  <c r="R59" i="10"/>
  <c r="S59" i="10"/>
  <c r="T59" i="10"/>
  <c r="M58" i="10"/>
  <c r="N58" i="10"/>
  <c r="O58" i="10"/>
  <c r="P58" i="10"/>
  <c r="Q58" i="10"/>
  <c r="R58" i="10"/>
  <c r="S58" i="10"/>
  <c r="T58" i="10"/>
  <c r="T64" i="10" s="1"/>
  <c r="M57" i="10"/>
  <c r="N57" i="10"/>
  <c r="O57" i="10"/>
  <c r="P57" i="10"/>
  <c r="Q57" i="10"/>
  <c r="R57" i="10"/>
  <c r="S57" i="10"/>
  <c r="T57" i="10"/>
  <c r="L61" i="10"/>
  <c r="L60" i="10"/>
  <c r="L59" i="10"/>
  <c r="L58" i="10"/>
  <c r="L57" i="10"/>
  <c r="M51" i="10"/>
  <c r="N51" i="10"/>
  <c r="O51" i="10"/>
  <c r="P51" i="10"/>
  <c r="Q51" i="10"/>
  <c r="R51" i="10"/>
  <c r="S51" i="10"/>
  <c r="T51" i="10"/>
  <c r="M47" i="10"/>
  <c r="N47" i="10"/>
  <c r="O47" i="10"/>
  <c r="P47" i="10"/>
  <c r="Q47" i="10"/>
  <c r="R47" i="10"/>
  <c r="S47" i="10"/>
  <c r="T47" i="10"/>
  <c r="M46" i="10"/>
  <c r="N46" i="10"/>
  <c r="O46" i="10"/>
  <c r="P46" i="10"/>
  <c r="Q46" i="10"/>
  <c r="R46" i="10"/>
  <c r="S46" i="10"/>
  <c r="T46" i="10"/>
  <c r="M45" i="10"/>
  <c r="N45" i="10"/>
  <c r="O45" i="10"/>
  <c r="P45" i="10"/>
  <c r="Q45" i="10"/>
  <c r="R45" i="10"/>
  <c r="S45" i="10"/>
  <c r="T45" i="10"/>
  <c r="M44" i="10"/>
  <c r="N44" i="10"/>
  <c r="O44" i="10"/>
  <c r="P44" i="10"/>
  <c r="Q44" i="10"/>
  <c r="R44" i="10"/>
  <c r="S44" i="10"/>
  <c r="T44" i="10"/>
  <c r="L51" i="10"/>
  <c r="L47" i="10"/>
  <c r="L46" i="10"/>
  <c r="L45" i="10"/>
  <c r="L44" i="10"/>
  <c r="M38" i="10"/>
  <c r="N38" i="10"/>
  <c r="O38" i="10"/>
  <c r="P38" i="10"/>
  <c r="Q38" i="10"/>
  <c r="R38" i="10"/>
  <c r="S38" i="10"/>
  <c r="T38" i="10"/>
  <c r="M35" i="10"/>
  <c r="N35" i="10"/>
  <c r="O35" i="10"/>
  <c r="P35" i="10"/>
  <c r="Q35" i="10"/>
  <c r="R35" i="10"/>
  <c r="S35" i="10"/>
  <c r="T35" i="10"/>
  <c r="M34" i="10"/>
  <c r="N34" i="10"/>
  <c r="O34" i="10"/>
  <c r="P34" i="10"/>
  <c r="Q34" i="10"/>
  <c r="R34" i="10"/>
  <c r="S34" i="10"/>
  <c r="T34" i="10"/>
  <c r="M33" i="10"/>
  <c r="N33" i="10"/>
  <c r="O33" i="10"/>
  <c r="P33" i="10"/>
  <c r="Q33" i="10"/>
  <c r="R33" i="10"/>
  <c r="S33" i="10"/>
  <c r="T33" i="10"/>
  <c r="M32" i="10"/>
  <c r="N32" i="10"/>
  <c r="O32" i="10"/>
  <c r="P32" i="10"/>
  <c r="Q32" i="10"/>
  <c r="R32" i="10"/>
  <c r="S32" i="10"/>
  <c r="T32" i="10"/>
  <c r="M31" i="10"/>
  <c r="N31" i="10"/>
  <c r="O31" i="10"/>
  <c r="P31" i="10"/>
  <c r="Q31" i="10"/>
  <c r="R31" i="10"/>
  <c r="S31" i="10"/>
  <c r="T31" i="10"/>
  <c r="L38" i="10"/>
  <c r="L35" i="10"/>
  <c r="L34" i="10"/>
  <c r="L33" i="10"/>
  <c r="L32" i="10"/>
  <c r="L31" i="10"/>
  <c r="M11" i="10"/>
  <c r="N11" i="10"/>
  <c r="O11" i="10"/>
  <c r="P11" i="10"/>
  <c r="Q11" i="10"/>
  <c r="R11" i="10"/>
  <c r="S11" i="10"/>
  <c r="T11" i="10"/>
  <c r="M24" i="10"/>
  <c r="N24" i="10"/>
  <c r="O24" i="10"/>
  <c r="P24" i="10"/>
  <c r="Q24" i="10"/>
  <c r="R24" i="10"/>
  <c r="S24" i="10"/>
  <c r="T24" i="10"/>
  <c r="M21" i="10"/>
  <c r="N21" i="10"/>
  <c r="O21" i="10"/>
  <c r="P21" i="10"/>
  <c r="Q21" i="10"/>
  <c r="R21" i="10"/>
  <c r="S21" i="10"/>
  <c r="T21" i="10"/>
  <c r="M20" i="10"/>
  <c r="N20" i="10"/>
  <c r="O20" i="10"/>
  <c r="P20" i="10"/>
  <c r="Q20" i="10"/>
  <c r="R20" i="10"/>
  <c r="S20" i="10"/>
  <c r="T20" i="10"/>
  <c r="M19" i="10"/>
  <c r="N19" i="10"/>
  <c r="O19" i="10"/>
  <c r="P19" i="10"/>
  <c r="Q19" i="10"/>
  <c r="R19" i="10"/>
  <c r="S19" i="10"/>
  <c r="T19" i="10"/>
  <c r="M18" i="10"/>
  <c r="N18" i="10"/>
  <c r="O18" i="10"/>
  <c r="P18" i="10"/>
  <c r="Q18" i="10"/>
  <c r="R18" i="10"/>
  <c r="S18" i="10"/>
  <c r="T18" i="10"/>
  <c r="M17" i="10"/>
  <c r="N17" i="10"/>
  <c r="O17" i="10"/>
  <c r="P17" i="10"/>
  <c r="Q17" i="10"/>
  <c r="R17" i="10"/>
  <c r="S17" i="10"/>
  <c r="T17" i="10"/>
  <c r="L24" i="10"/>
  <c r="F24" i="10"/>
  <c r="G24" i="10"/>
  <c r="H24" i="10"/>
  <c r="I24" i="10"/>
  <c r="J24" i="10"/>
  <c r="K24" i="10"/>
  <c r="L21" i="10"/>
  <c r="L20" i="10"/>
  <c r="L19" i="10"/>
  <c r="L18" i="10"/>
  <c r="L17" i="10"/>
  <c r="M8" i="10"/>
  <c r="N8" i="10"/>
  <c r="O8" i="10"/>
  <c r="P8" i="10"/>
  <c r="Q8" i="10"/>
  <c r="R8" i="10"/>
  <c r="S8" i="10"/>
  <c r="T8" i="10"/>
  <c r="M7" i="10"/>
  <c r="N7" i="10"/>
  <c r="O7" i="10"/>
  <c r="P7" i="10"/>
  <c r="Q7" i="10"/>
  <c r="R7" i="10"/>
  <c r="S7" i="10"/>
  <c r="T7" i="10"/>
  <c r="M6" i="10"/>
  <c r="N6" i="10"/>
  <c r="O6" i="10"/>
  <c r="P6" i="10"/>
  <c r="Q6" i="10"/>
  <c r="R6" i="10"/>
  <c r="S6" i="10"/>
  <c r="T6" i="10"/>
  <c r="M5" i="10"/>
  <c r="N5" i="10"/>
  <c r="O5" i="10"/>
  <c r="P5" i="10"/>
  <c r="Q5" i="10"/>
  <c r="R5" i="10"/>
  <c r="S5" i="10"/>
  <c r="T5" i="10"/>
  <c r="F11" i="10"/>
  <c r="G11" i="10"/>
  <c r="H11" i="10"/>
  <c r="I11" i="10"/>
  <c r="J11" i="10"/>
  <c r="S4" i="10" s="1"/>
  <c r="K11" i="10"/>
  <c r="T4" i="10" s="1"/>
  <c r="M4" i="10"/>
  <c r="N4" i="10"/>
  <c r="O4" i="10"/>
  <c r="P4" i="10"/>
  <c r="Q4" i="10"/>
  <c r="R4" i="10"/>
  <c r="L11" i="10"/>
  <c r="L8" i="10"/>
  <c r="L7" i="10"/>
  <c r="L6" i="10"/>
  <c r="L5" i="10"/>
  <c r="L4" i="10"/>
  <c r="L64" i="10"/>
  <c r="L62" i="10"/>
  <c r="L63" i="10"/>
  <c r="F38" i="10"/>
  <c r="G38" i="10"/>
  <c r="H38" i="10"/>
  <c r="I38" i="10"/>
  <c r="J38" i="10"/>
  <c r="K38" i="10"/>
  <c r="F51" i="10"/>
  <c r="G51" i="10"/>
  <c r="H51" i="10"/>
  <c r="I51" i="10"/>
  <c r="J51" i="10"/>
  <c r="K51" i="10"/>
  <c r="F64" i="10"/>
  <c r="G64" i="10"/>
  <c r="H64" i="10"/>
  <c r="I64" i="10"/>
  <c r="J64" i="10"/>
  <c r="K64" i="10"/>
  <c r="F76" i="10"/>
  <c r="G76" i="10"/>
  <c r="H76" i="10"/>
  <c r="I76" i="10"/>
  <c r="J76" i="10"/>
  <c r="K76" i="10"/>
  <c r="N73" i="10"/>
  <c r="O73" i="10"/>
  <c r="P73" i="10"/>
  <c r="Q73" i="10"/>
  <c r="R73" i="10"/>
  <c r="S73" i="10"/>
  <c r="T73" i="10"/>
  <c r="N74" i="10"/>
  <c r="O74" i="10"/>
  <c r="P74" i="10"/>
  <c r="Q74" i="10"/>
  <c r="R74" i="10"/>
  <c r="S74" i="10"/>
  <c r="T74" i="10"/>
  <c r="T86" i="10" l="1"/>
  <c r="T85" i="10"/>
  <c r="Q86" i="10"/>
  <c r="Q89" i="10" s="1"/>
  <c r="P83" i="10"/>
  <c r="P89" i="10" s="1"/>
  <c r="O83" i="10"/>
  <c r="O86" i="10"/>
  <c r="O85" i="10"/>
  <c r="S83" i="10"/>
  <c r="S89" i="10" s="1"/>
  <c r="T83" i="10"/>
  <c r="T89" i="10" s="1"/>
  <c r="O89" i="10" l="1"/>
  <c r="Q48" i="10" l="1"/>
  <c r="R48" i="10"/>
  <c r="S48" i="10"/>
  <c r="T48" i="10"/>
  <c r="Q49" i="10"/>
  <c r="R49" i="10"/>
  <c r="S49" i="10"/>
  <c r="T49" i="10"/>
  <c r="O37" i="10"/>
  <c r="P37" i="10"/>
  <c r="Q37" i="10"/>
  <c r="R37" i="10"/>
  <c r="S37" i="10"/>
  <c r="T37" i="10"/>
  <c r="Q36" i="10"/>
  <c r="R36" i="10"/>
  <c r="S36" i="10"/>
  <c r="T36" i="10"/>
  <c r="N22" i="10"/>
  <c r="O22" i="10"/>
  <c r="P22" i="10"/>
  <c r="Q22" i="10"/>
  <c r="R22" i="10"/>
  <c r="S22" i="10"/>
  <c r="T22" i="10"/>
  <c r="N23" i="10"/>
  <c r="O23" i="10"/>
  <c r="P23" i="10"/>
  <c r="Q23" i="10"/>
  <c r="R23" i="10"/>
  <c r="S23" i="10"/>
  <c r="T23" i="10"/>
  <c r="O9" i="10"/>
  <c r="P9" i="10"/>
  <c r="Q9" i="10"/>
  <c r="R9" i="10"/>
  <c r="S9" i="10"/>
  <c r="T9" i="10"/>
  <c r="O10" i="10"/>
  <c r="P10" i="10"/>
  <c r="Q10" i="10"/>
  <c r="R10" i="10"/>
  <c r="S10" i="10"/>
  <c r="T10" i="10"/>
  <c r="E102" i="10"/>
  <c r="D102" i="10"/>
  <c r="C102" i="10"/>
  <c r="L101" i="10"/>
  <c r="L100" i="10"/>
  <c r="L99" i="10"/>
  <c r="C89" i="10"/>
  <c r="N88" i="10"/>
  <c r="M88" i="10"/>
  <c r="L88" i="10"/>
  <c r="N87" i="10"/>
  <c r="M87" i="10"/>
  <c r="L87" i="10"/>
  <c r="E76" i="10"/>
  <c r="D76" i="10"/>
  <c r="C76" i="10"/>
  <c r="N75" i="10"/>
  <c r="M75" i="10"/>
  <c r="L75" i="10"/>
  <c r="M74" i="10"/>
  <c r="L74" i="10"/>
  <c r="M73" i="10"/>
  <c r="L73" i="10"/>
  <c r="E64" i="10"/>
  <c r="D64" i="10"/>
  <c r="C64" i="10"/>
  <c r="N63" i="10"/>
  <c r="M63" i="10"/>
  <c r="N62" i="10"/>
  <c r="M62" i="10"/>
  <c r="E24" i="10"/>
  <c r="D24" i="10"/>
  <c r="C24" i="10"/>
  <c r="M23" i="10"/>
  <c r="L23" i="10"/>
  <c r="M22" i="10"/>
  <c r="L22" i="10"/>
  <c r="L9" i="10"/>
  <c r="M9" i="10"/>
  <c r="N9" i="10"/>
  <c r="L10" i="10"/>
  <c r="M10" i="10"/>
  <c r="N10" i="10"/>
  <c r="C11" i="10"/>
  <c r="D11" i="10"/>
  <c r="E11" i="10"/>
  <c r="N48" i="10"/>
  <c r="O48" i="10"/>
  <c r="P48" i="10"/>
  <c r="N49" i="10"/>
  <c r="O49" i="10"/>
  <c r="P49" i="10"/>
  <c r="N36" i="10"/>
  <c r="O36" i="10"/>
  <c r="P36" i="10"/>
  <c r="E51" i="10"/>
  <c r="D51" i="10"/>
  <c r="C51" i="10"/>
  <c r="N50" i="10"/>
  <c r="M50" i="10"/>
  <c r="L50" i="10"/>
  <c r="M49" i="10"/>
  <c r="L49" i="10"/>
  <c r="M48" i="10"/>
  <c r="L48" i="10"/>
  <c r="E38" i="10"/>
  <c r="D38" i="10"/>
  <c r="C38" i="10"/>
  <c r="N37" i="10"/>
  <c r="M37" i="10"/>
  <c r="L37" i="10"/>
  <c r="M36" i="10"/>
  <c r="L36" i="10"/>
  <c r="N83" i="10" l="1"/>
  <c r="N86" i="10"/>
  <c r="N85" i="10"/>
  <c r="N84" i="10"/>
  <c r="N89" i="10" l="1"/>
</calcChain>
</file>

<file path=xl/sharedStrings.xml><?xml version="1.0" encoding="utf-8"?>
<sst xmlns="http://schemas.openxmlformats.org/spreadsheetml/2006/main" count="1369" uniqueCount="235">
  <si>
    <t>TIR1 -AA</t>
  </si>
  <si>
    <t>TIR1 +IAA</t>
  </si>
  <si>
    <t>AID-K13 -IAA</t>
  </si>
  <si>
    <t>AID-K13 +IAA</t>
  </si>
  <si>
    <t>tKD -IAA</t>
  </si>
  <si>
    <t>tKD +IAA</t>
  </si>
  <si>
    <t>Plaque numbers for the lines used in the main figures</t>
    <phoneticPr fontId="1" type="noConversion"/>
  </si>
  <si>
    <t>EPS-AID 
-IAA</t>
  </si>
  <si>
    <t>EPS15-AID +IAA</t>
  </si>
  <si>
    <t>EPS15-AID -IAA</t>
    <phoneticPr fontId="1" type="noConversion"/>
  </si>
  <si>
    <t>EPS15-AID +IAA</t>
    <phoneticPr fontId="1" type="noConversion"/>
  </si>
  <si>
    <t>tKD -IAA</t>
    <phoneticPr fontId="1" type="noConversion"/>
  </si>
  <si>
    <t>Plaque sizes for the lines used in the main figures</t>
    <phoneticPr fontId="1" type="noConversion"/>
  </si>
  <si>
    <t>-IAA</t>
  </si>
  <si>
    <t>TOTAL</t>
  </si>
  <si>
    <t>+IAA</t>
  </si>
  <si>
    <t>EPS15-AID  +IAA</t>
    <phoneticPr fontId="1" type="noConversion"/>
  </si>
  <si>
    <t>EPS15-AID -IAA</t>
    <phoneticPr fontId="1" type="noConversion"/>
  </si>
  <si>
    <t>TIR1 -IAA</t>
    <phoneticPr fontId="1" type="noConversion"/>
  </si>
  <si>
    <t>TIR1 +IAA</t>
    <phoneticPr fontId="1" type="noConversion"/>
  </si>
  <si>
    <t>tKD -IAA</t>
    <phoneticPr fontId="1" type="noConversion"/>
  </si>
  <si>
    <t>tKD +IAA</t>
    <phoneticPr fontId="1" type="noConversion"/>
  </si>
  <si>
    <t>-IAA</t>
    <phoneticPr fontId="1" type="noConversion"/>
  </si>
  <si>
    <t>+IAA</t>
    <phoneticPr fontId="1" type="noConversion"/>
  </si>
  <si>
    <t>AID-K13</t>
    <phoneticPr fontId="1" type="noConversion"/>
  </si>
  <si>
    <t>Experiment 1</t>
    <phoneticPr fontId="1" type="noConversion"/>
  </si>
  <si>
    <t>Experiment 2</t>
    <phoneticPr fontId="1" type="noConversion"/>
  </si>
  <si>
    <t>Experiment 3</t>
    <phoneticPr fontId="1" type="noConversion"/>
  </si>
  <si>
    <t>experiment 1</t>
    <phoneticPr fontId="1" type="noConversion"/>
  </si>
  <si>
    <t>experiment 2</t>
    <phoneticPr fontId="1" type="noConversion"/>
  </si>
  <si>
    <t>experiment 3</t>
    <phoneticPr fontId="1" type="noConversion"/>
  </si>
  <si>
    <t>biological replicate 1</t>
    <phoneticPr fontId="1" type="noConversion"/>
  </si>
  <si>
    <t>biological replicate 2</t>
    <phoneticPr fontId="1" type="noConversion"/>
  </si>
  <si>
    <t>biological replicate 3</t>
    <phoneticPr fontId="1" type="noConversion"/>
  </si>
  <si>
    <t>Vacuole</t>
    <phoneticPr fontId="1" type="noConversion"/>
  </si>
  <si>
    <t>EPS15-Ty/AP2μ-HA</t>
    <phoneticPr fontId="1" type="noConversion"/>
  </si>
  <si>
    <t>EPS15-Ty/AP2αn-HA</t>
    <phoneticPr fontId="1" type="noConversion"/>
  </si>
  <si>
    <t>EPS15-Ty/AP2σ -HA</t>
    <phoneticPr fontId="1" type="noConversion"/>
  </si>
  <si>
    <t>EPS15-Ty/HA-AP2αc</t>
    <phoneticPr fontId="1" type="noConversion"/>
  </si>
  <si>
    <t>EPS15-Ty/HA-K13</t>
  </si>
  <si>
    <t>EPS15-Ty/HA-PPG1</t>
  </si>
  <si>
    <t>EPS15-Ty/UBP1-HA</t>
  </si>
  <si>
    <t>EPS15-Ty/MPP1-HA</t>
  </si>
  <si>
    <t>EPS15-Ty/MPP2-HA</t>
  </si>
  <si>
    <t>mean</t>
    <phoneticPr fontId="1" type="noConversion"/>
  </si>
  <si>
    <t>SD Value</t>
    <phoneticPr fontId="1" type="noConversion"/>
  </si>
  <si>
    <t>Raw data of pearson corelation coefficient for the co-localization of micropore proteins with EPS15 shown in Figure 1a and 1b</t>
    <phoneticPr fontId="1" type="noConversion"/>
  </si>
  <si>
    <t>Neck diameter</t>
    <phoneticPr fontId="1" type="noConversion"/>
  </si>
  <si>
    <t>Depth</t>
    <phoneticPr fontId="1" type="noConversion"/>
  </si>
  <si>
    <t>dense ring diameter</t>
    <phoneticPr fontId="1" type="noConversion"/>
  </si>
  <si>
    <t>dense ring length</t>
    <phoneticPr fontId="1" type="noConversion"/>
  </si>
  <si>
    <t>dense ring thickness</t>
    <phoneticPr fontId="1" type="noConversion"/>
  </si>
  <si>
    <t xml:space="preserve">Fig. 1f. Measurements (in nanometer) of the micropore from TEM analysis. </t>
    <phoneticPr fontId="1" type="noConversion"/>
  </si>
  <si>
    <t>TIR1 -IAA</t>
    <phoneticPr fontId="9" type="noConversion"/>
  </si>
  <si>
    <t>total</t>
    <phoneticPr fontId="9" type="noConversion"/>
  </si>
  <si>
    <t>GFP+</t>
    <phoneticPr fontId="9" type="noConversion"/>
  </si>
  <si>
    <t>GFP+/total</t>
    <phoneticPr fontId="9" type="noConversion"/>
  </si>
  <si>
    <t>EPS15-AID -IAA</t>
    <phoneticPr fontId="9" type="noConversion"/>
  </si>
  <si>
    <t>total</t>
    <phoneticPr fontId="1" type="noConversion"/>
  </si>
  <si>
    <t>GFP+</t>
    <phoneticPr fontId="1" type="noConversion"/>
  </si>
  <si>
    <t>K13 -IAA</t>
    <phoneticPr fontId="9" type="noConversion"/>
  </si>
  <si>
    <t>ratio</t>
    <phoneticPr fontId="1" type="noConversion"/>
  </si>
  <si>
    <t>tKD -IAA</t>
    <phoneticPr fontId="9" type="noConversion"/>
  </si>
  <si>
    <t>TIR1 +IAA</t>
    <phoneticPr fontId="9" type="noConversion"/>
  </si>
  <si>
    <t>ESP15-AID +IAA</t>
    <phoneticPr fontId="9" type="noConversion"/>
  </si>
  <si>
    <t>K13 +IAA</t>
    <phoneticPr fontId="9" type="noConversion"/>
  </si>
  <si>
    <t>tKD+IAA</t>
    <phoneticPr fontId="9" type="noConversion"/>
  </si>
  <si>
    <t>Experiment 4</t>
    <phoneticPr fontId="1" type="noConversion"/>
  </si>
  <si>
    <t>hr</t>
    <phoneticPr fontId="1" type="noConversion"/>
  </si>
  <si>
    <t>band intensity-AID-K13</t>
    <phoneticPr fontId="1" type="noConversion"/>
  </si>
  <si>
    <t>band intensity-actin</t>
    <phoneticPr fontId="1" type="noConversion"/>
  </si>
  <si>
    <t>AID-K13/actin</t>
    <phoneticPr fontId="1" type="noConversion"/>
  </si>
  <si>
    <t xml:space="preserve">normalized to the non-induced </t>
    <phoneticPr fontId="1" type="noConversion"/>
  </si>
  <si>
    <t>experiment 4</t>
    <phoneticPr fontId="1" type="noConversion"/>
  </si>
  <si>
    <t xml:space="preserve">Shown are the band intensities with deduction of the background intensities on the blots. </t>
    <phoneticPr fontId="1" type="noConversion"/>
  </si>
  <si>
    <t>without GFP</t>
    <phoneticPr fontId="1" type="noConversion"/>
  </si>
  <si>
    <t xml:space="preserve">with GFP </t>
    <phoneticPr fontId="1" type="noConversion"/>
  </si>
  <si>
    <t>Total parasites</t>
    <phoneticPr fontId="1" type="noConversion"/>
  </si>
  <si>
    <t>Ratio</t>
    <phoneticPr fontId="1" type="noConversion"/>
  </si>
  <si>
    <t>%</t>
    <phoneticPr fontId="1" type="noConversion"/>
  </si>
  <si>
    <t>0 hr</t>
    <phoneticPr fontId="1" type="noConversion"/>
  </si>
  <si>
    <t>2 hrs</t>
    <phoneticPr fontId="1" type="noConversion"/>
  </si>
  <si>
    <t>IAA -</t>
    <phoneticPr fontId="1" type="noConversion"/>
  </si>
  <si>
    <t>IAA +</t>
    <phoneticPr fontId="1" type="noConversion"/>
  </si>
  <si>
    <t>4 hr</t>
    <phoneticPr fontId="1" type="noConversion"/>
  </si>
  <si>
    <t>IAA-</t>
    <phoneticPr fontId="1" type="noConversion"/>
  </si>
  <si>
    <t>IAA+</t>
    <phoneticPr fontId="1" type="noConversion"/>
  </si>
  <si>
    <t>6 hr</t>
    <phoneticPr fontId="1" type="noConversion"/>
  </si>
  <si>
    <t>TIR1</t>
    <phoneticPr fontId="1" type="noConversion"/>
  </si>
  <si>
    <t>0 h</t>
    <phoneticPr fontId="1" type="noConversion"/>
  </si>
  <si>
    <t>24 h</t>
    <phoneticPr fontId="1" type="noConversion"/>
  </si>
  <si>
    <t>36 h</t>
    <phoneticPr fontId="1" type="noConversion"/>
  </si>
  <si>
    <t>Biotinylated protein bands</t>
    <phoneticPr fontId="1" type="noConversion"/>
  </si>
  <si>
    <t>actin band</t>
    <phoneticPr fontId="1" type="noConversion"/>
  </si>
  <si>
    <t>normalized to 0 h</t>
    <phoneticPr fontId="1" type="noConversion"/>
  </si>
  <si>
    <t>EPS15</t>
    <phoneticPr fontId="1" type="noConversion"/>
  </si>
  <si>
    <t>tKD</t>
    <phoneticPr fontId="1" type="noConversion"/>
  </si>
  <si>
    <t>EPS15-AID</t>
    <phoneticPr fontId="1" type="noConversion"/>
  </si>
  <si>
    <t>experient 1</t>
    <phoneticPr fontId="1" type="noConversion"/>
  </si>
  <si>
    <t>0h</t>
  </si>
  <si>
    <t>24h</t>
  </si>
  <si>
    <t>36h</t>
  </si>
  <si>
    <t>normalized</t>
    <phoneticPr fontId="1" type="noConversion"/>
  </si>
  <si>
    <t xml:space="preserve">Numbers of Bodipy TR Ceramide foci in vacuoles </t>
    <phoneticPr fontId="1" type="noConversion"/>
  </si>
  <si>
    <t xml:space="preserve">Intensity of Bodipy TR Ceramide per parasite in vacuoles </t>
    <phoneticPr fontId="1" type="noConversion"/>
  </si>
  <si>
    <t>AID-K13 +IAA</t>
    <phoneticPr fontId="1" type="noConversion"/>
  </si>
  <si>
    <t>Kelch13-AID-Ty：122.5 kDa</t>
    <phoneticPr fontId="1" type="noConversion"/>
  </si>
  <si>
    <t>SPT1-6HA： 72.5 kDa</t>
    <phoneticPr fontId="1" type="noConversion"/>
  </si>
  <si>
    <t>SPT2-6HA:  71.45 kDa</t>
    <phoneticPr fontId="1" type="noConversion"/>
  </si>
  <si>
    <t>lanes: left to right</t>
    <phoneticPr fontId="1" type="noConversion"/>
  </si>
  <si>
    <t>AID-K13/SPT1-HA -IAA</t>
    <phoneticPr fontId="1" type="noConversion"/>
  </si>
  <si>
    <t>AID-K13/SPT1-HA +IAA</t>
    <phoneticPr fontId="1" type="noConversion"/>
  </si>
  <si>
    <t>AID-K13/SPT2-HA -IAA</t>
    <phoneticPr fontId="1" type="noConversion"/>
  </si>
  <si>
    <t>AID-K13/SPT2-HA +IAA</t>
    <phoneticPr fontId="1" type="noConversion"/>
  </si>
  <si>
    <t>Δcpl</t>
  </si>
  <si>
    <r>
      <t xml:space="preserve">Δcpl </t>
    </r>
    <r>
      <rPr>
        <b/>
        <sz val="12"/>
        <color rgb="FF000000"/>
        <rFont val="Arial"/>
        <family val="2"/>
      </rPr>
      <t xml:space="preserve">+ </t>
    </r>
    <r>
      <rPr>
        <b/>
        <sz val="12"/>
        <color rgb="FF9900FF"/>
        <rFont val="Arial"/>
        <family val="2"/>
      </rPr>
      <t>myriocin</t>
    </r>
  </si>
  <si>
    <t>ΔdesΔcpl</t>
  </si>
  <si>
    <t>Δspt1Δspt2Δcpl</t>
    <phoneticPr fontId="1" type="noConversion"/>
  </si>
  <si>
    <t>Δspt1Δspt2
Δcpl + myriocin</t>
    <phoneticPr fontId="1" type="noConversion"/>
  </si>
  <si>
    <t>Δspt1Δspt2 + DHSΔcpl + myriocin</t>
    <phoneticPr fontId="1" type="noConversion"/>
  </si>
  <si>
    <t>quantification of normal and disrupted micropore in the AID line grown in auxin for 30 h. This analysis was performed with conventional TEM for checking 600 parasites</t>
    <phoneticPr fontId="1" type="noConversion"/>
  </si>
  <si>
    <t>normal</t>
    <phoneticPr fontId="1" type="noConversion"/>
  </si>
  <si>
    <t>IMC invagination</t>
    <phoneticPr fontId="1" type="noConversion"/>
  </si>
  <si>
    <t>IMC disruption</t>
    <phoneticPr fontId="1" type="noConversion"/>
  </si>
  <si>
    <t>deformed micropore</t>
    <phoneticPr fontId="1" type="noConversion"/>
  </si>
  <si>
    <t>AID-PPG1</t>
    <phoneticPr fontId="1" type="noConversion"/>
  </si>
  <si>
    <t>UBP1-AID</t>
    <phoneticPr fontId="1" type="noConversion"/>
  </si>
  <si>
    <t>normal micropore (1)</t>
    <phoneticPr fontId="1" type="noConversion"/>
  </si>
  <si>
    <t>micropore structure (2)</t>
    <phoneticPr fontId="1" type="noConversion"/>
  </si>
  <si>
    <t>micropore structure (3)</t>
    <phoneticPr fontId="1" type="noConversion"/>
  </si>
  <si>
    <t xml:space="preserve">Total </t>
    <phoneticPr fontId="1" type="noConversion"/>
  </si>
  <si>
    <t>unit：pixels/micropore or disrupted micropore</t>
    <phoneticPr fontId="1" type="noConversion"/>
  </si>
  <si>
    <r>
      <t xml:space="preserve">Ty-AID-K13/TgK13-HA, anti-Ty </t>
    </r>
    <r>
      <rPr>
        <b/>
        <sz val="11"/>
        <color theme="1"/>
        <rFont val="等线"/>
        <family val="3"/>
        <charset val="134"/>
        <scheme val="minor"/>
      </rPr>
      <t xml:space="preserve">marker     -IAA           +IAA </t>
    </r>
    <r>
      <rPr>
        <sz val="11"/>
        <color theme="1"/>
        <rFont val="等线"/>
        <family val="2"/>
        <charset val="134"/>
        <scheme val="minor"/>
      </rPr>
      <t xml:space="preserve">
</t>
    </r>
    <phoneticPr fontId="1" type="noConversion"/>
  </si>
  <si>
    <r>
      <t xml:space="preserve">Ty-AID-K13/TgK13-HA, anti-HA </t>
    </r>
    <r>
      <rPr>
        <b/>
        <sz val="11"/>
        <color theme="1"/>
        <rFont val="等线"/>
        <family val="3"/>
        <charset val="134"/>
        <scheme val="minor"/>
      </rPr>
      <t xml:space="preserve">marker     -IAA           +IAA </t>
    </r>
    <r>
      <rPr>
        <sz val="11"/>
        <color theme="1"/>
        <rFont val="等线"/>
        <family val="2"/>
        <charset val="134"/>
        <scheme val="minor"/>
      </rPr>
      <t xml:space="preserve">
</t>
    </r>
    <phoneticPr fontId="1" type="noConversion"/>
  </si>
  <si>
    <r>
      <t xml:space="preserve">Ty-AID-K13/TgK13-HA, actin </t>
    </r>
    <r>
      <rPr>
        <b/>
        <sz val="11"/>
        <color theme="1"/>
        <rFont val="等线"/>
        <family val="3"/>
        <charset val="134"/>
        <scheme val="minor"/>
      </rPr>
      <t xml:space="preserve">marker     -IAA           +IAA 
</t>
    </r>
    <phoneticPr fontId="1" type="noConversion"/>
  </si>
  <si>
    <t>days post infection</t>
    <phoneticPr fontId="1" type="noConversion"/>
  </si>
  <si>
    <t>TIR1 -IAA</t>
  </si>
  <si>
    <t>TIR1 +AA</t>
  </si>
  <si>
    <t>K13-AID -IAA</t>
  </si>
  <si>
    <t>K13-AID +IAA</t>
  </si>
  <si>
    <t>AID-K13/HA-K13 -IAA</t>
    <phoneticPr fontId="1" type="noConversion"/>
  </si>
  <si>
    <t>AID-K13/HA-K13 +IAA</t>
    <phoneticPr fontId="1" type="noConversion"/>
  </si>
  <si>
    <r>
      <t>AP2</t>
    </r>
    <r>
      <rPr>
        <sz val="10"/>
        <rFont val="等线"/>
        <family val="3"/>
        <charset val="134"/>
      </rPr>
      <t>α</t>
    </r>
    <r>
      <rPr>
        <sz val="10"/>
        <rFont val="Arial"/>
        <family val="2"/>
      </rPr>
      <t>c -IAA</t>
    </r>
    <phoneticPr fontId="1" type="noConversion"/>
  </si>
  <si>
    <r>
      <t>AP2</t>
    </r>
    <r>
      <rPr>
        <sz val="10"/>
        <rFont val="等线"/>
        <family val="3"/>
        <charset val="134"/>
      </rPr>
      <t>α</t>
    </r>
    <r>
      <rPr>
        <sz val="10"/>
        <rFont val="Arial"/>
        <family val="2"/>
      </rPr>
      <t>c +IAA</t>
    </r>
    <phoneticPr fontId="1" type="noConversion"/>
  </si>
  <si>
    <t>The numbers under the lines indicates numbers of mouse death</t>
    <phoneticPr fontId="1" type="noConversion"/>
  </si>
  <si>
    <t>Days</t>
  </si>
  <si>
    <t>Plaque numbers for the lines used in the Supplementary figure 5b</t>
    <phoneticPr fontId="1" type="noConversion"/>
  </si>
  <si>
    <t>TIR1 1AA</t>
    <phoneticPr fontId="1" type="noConversion"/>
  </si>
  <si>
    <r>
      <t>AP2</t>
    </r>
    <r>
      <rPr>
        <sz val="12"/>
        <rFont val="等线"/>
        <family val="3"/>
        <charset val="134"/>
      </rPr>
      <t>μ</t>
    </r>
    <r>
      <rPr>
        <sz val="12"/>
        <rFont val="Arial"/>
        <family val="2"/>
      </rPr>
      <t>-AID   -IAA</t>
    </r>
    <phoneticPr fontId="1" type="noConversion"/>
  </si>
  <si>
    <r>
      <t>AP2</t>
    </r>
    <r>
      <rPr>
        <sz val="12"/>
        <rFont val="等线"/>
        <family val="3"/>
        <charset val="134"/>
      </rPr>
      <t>μ</t>
    </r>
    <r>
      <rPr>
        <sz val="12"/>
        <rFont val="Arial"/>
        <family val="2"/>
      </rPr>
      <t>-AID  +IAA</t>
    </r>
    <phoneticPr fontId="1" type="noConversion"/>
  </si>
  <si>
    <t>MPP1-AID     -IAA</t>
    <phoneticPr fontId="1" type="noConversion"/>
  </si>
  <si>
    <t>MPP1-AID   +IAA</t>
    <phoneticPr fontId="1" type="noConversion"/>
  </si>
  <si>
    <t>MPP2-AID    -IAA</t>
    <phoneticPr fontId="1" type="noConversion"/>
  </si>
  <si>
    <t>MPP2-AID    +IAA</t>
    <phoneticPr fontId="1" type="noConversion"/>
  </si>
  <si>
    <t>PPG1-AID    -IAA</t>
    <phoneticPr fontId="1" type="noConversion"/>
  </si>
  <si>
    <t>PPG1-AID   +IAA</t>
    <phoneticPr fontId="1" type="noConversion"/>
  </si>
  <si>
    <t>UBP1-AID    -IAA</t>
    <phoneticPr fontId="1" type="noConversion"/>
  </si>
  <si>
    <t>UBP1-AID     +IAA</t>
    <phoneticPr fontId="1" type="noConversion"/>
  </si>
  <si>
    <t>AP2ac-AID   -IAA</t>
    <phoneticPr fontId="1" type="noConversion"/>
  </si>
  <si>
    <t>AP2ac-AID +IAA</t>
    <phoneticPr fontId="1" type="noConversion"/>
  </si>
  <si>
    <t>AP2an-AID -IAA</t>
    <phoneticPr fontId="1" type="noConversion"/>
  </si>
  <si>
    <t>AP2an-AID +IAA</t>
    <phoneticPr fontId="1" type="noConversion"/>
  </si>
  <si>
    <r>
      <t>AP2</t>
    </r>
    <r>
      <rPr>
        <sz val="12"/>
        <rFont val="等线"/>
        <family val="3"/>
        <charset val="134"/>
      </rPr>
      <t>σ</t>
    </r>
    <r>
      <rPr>
        <sz val="12"/>
        <rFont val="Arial"/>
        <family val="2"/>
      </rPr>
      <t>-AID    -IAA</t>
    </r>
    <phoneticPr fontId="1" type="noConversion"/>
  </si>
  <si>
    <t>AP2σ-AID +IAA</t>
    <phoneticPr fontId="1" type="noConversion"/>
  </si>
  <si>
    <t>EPS15-AID/AID-K13    -IAA</t>
    <phoneticPr fontId="1" type="noConversion"/>
  </si>
  <si>
    <t>EPS15-AID/AID-K13 +IAA</t>
    <phoneticPr fontId="1" type="noConversion"/>
  </si>
  <si>
    <t>The plaque numbers were counted from 3 independent wells of the 6-well plates in each replica, and plotted in Graphpad v8.0</t>
    <phoneticPr fontId="1" type="noConversion"/>
  </si>
  <si>
    <t>Plaque sizes for the lines used in the Supplementary figure 5b (pixel/plaque)</t>
    <phoneticPr fontId="1" type="noConversion"/>
  </si>
  <si>
    <t>AP2σ-AID    -IAA</t>
    <phoneticPr fontId="1" type="noConversion"/>
  </si>
  <si>
    <t>replica 1</t>
    <phoneticPr fontId="1" type="noConversion"/>
  </si>
  <si>
    <t>replica 2</t>
    <phoneticPr fontId="1" type="noConversion"/>
  </si>
  <si>
    <t>replica 3</t>
    <phoneticPr fontId="1" type="noConversion"/>
  </si>
  <si>
    <t>MPP1-AID6TY</t>
    <phoneticPr fontId="1" type="noConversion"/>
  </si>
  <si>
    <t>MPP2-AID6TY</t>
    <phoneticPr fontId="1" type="noConversion"/>
  </si>
  <si>
    <t>AP2μ-AID</t>
    <phoneticPr fontId="1" type="noConversion"/>
  </si>
  <si>
    <r>
      <t>AID-AP2</t>
    </r>
    <r>
      <rPr>
        <sz val="11"/>
        <color theme="1"/>
        <rFont val="等线"/>
        <family val="3"/>
        <charset val="134"/>
      </rPr>
      <t>αc</t>
    </r>
    <phoneticPr fontId="1" type="noConversion"/>
  </si>
  <si>
    <r>
      <t>AP2</t>
    </r>
    <r>
      <rPr>
        <sz val="11"/>
        <color theme="1"/>
        <rFont val="等线"/>
        <family val="3"/>
        <charset val="134"/>
      </rPr>
      <t>α</t>
    </r>
    <r>
      <rPr>
        <sz val="11"/>
        <color theme="1"/>
        <rFont val="等线"/>
        <family val="2"/>
        <charset val="134"/>
      </rPr>
      <t>n</t>
    </r>
    <r>
      <rPr>
        <sz val="11"/>
        <color theme="1"/>
        <rFont val="等线"/>
        <family val="2"/>
        <charset val="134"/>
        <scheme val="minor"/>
      </rPr>
      <t>-AID</t>
    </r>
    <phoneticPr fontId="1" type="noConversion"/>
  </si>
  <si>
    <r>
      <t>AP2</t>
    </r>
    <r>
      <rPr>
        <sz val="11"/>
        <color theme="1"/>
        <rFont val="等线"/>
        <family val="3"/>
        <charset val="134"/>
      </rPr>
      <t>σ</t>
    </r>
    <r>
      <rPr>
        <sz val="11"/>
        <color theme="1"/>
        <rFont val="等线"/>
        <family val="2"/>
        <charset val="134"/>
        <scheme val="minor"/>
      </rPr>
      <t>-AID</t>
    </r>
    <phoneticPr fontId="1" type="noConversion"/>
  </si>
  <si>
    <t>dKD-AID</t>
    <phoneticPr fontId="1" type="noConversion"/>
  </si>
  <si>
    <t>MPP1-AID -IAA</t>
    <phoneticPr fontId="1" type="noConversion"/>
  </si>
  <si>
    <t>UBP1-AID -IAA</t>
    <phoneticPr fontId="1" type="noConversion"/>
  </si>
  <si>
    <r>
      <t>AP2</t>
    </r>
    <r>
      <rPr>
        <sz val="11"/>
        <color theme="1"/>
        <rFont val="等线"/>
        <family val="3"/>
        <charset val="134"/>
      </rPr>
      <t>αc-AID -IAA</t>
    </r>
    <phoneticPr fontId="1" type="noConversion"/>
  </si>
  <si>
    <r>
      <t>AP2</t>
    </r>
    <r>
      <rPr>
        <sz val="11"/>
        <color theme="1"/>
        <rFont val="等线"/>
        <family val="3"/>
        <charset val="134"/>
      </rPr>
      <t>σ-AID -IAA</t>
    </r>
    <phoneticPr fontId="1" type="noConversion"/>
  </si>
  <si>
    <r>
      <t>AP2</t>
    </r>
    <r>
      <rPr>
        <sz val="11"/>
        <color theme="1"/>
        <rFont val="等线"/>
        <family val="3"/>
        <charset val="134"/>
      </rPr>
      <t>αn-AID -IAA</t>
    </r>
    <phoneticPr fontId="1" type="noConversion"/>
  </si>
  <si>
    <t>dKD -IAA</t>
    <phoneticPr fontId="1" type="noConversion"/>
  </si>
  <si>
    <t>MPP1-AID +IAA</t>
    <phoneticPr fontId="1" type="noConversion"/>
  </si>
  <si>
    <t>UBP1-AID +IAA</t>
    <phoneticPr fontId="1" type="noConversion"/>
  </si>
  <si>
    <r>
      <t>AP2</t>
    </r>
    <r>
      <rPr>
        <sz val="11"/>
        <color theme="1"/>
        <rFont val="等线"/>
        <family val="3"/>
        <charset val="134"/>
      </rPr>
      <t>αc-AID +IAA</t>
    </r>
    <phoneticPr fontId="1" type="noConversion"/>
  </si>
  <si>
    <r>
      <t>AP2</t>
    </r>
    <r>
      <rPr>
        <sz val="11"/>
        <color theme="1"/>
        <rFont val="等线"/>
        <family val="3"/>
        <charset val="134"/>
      </rPr>
      <t>σ-AID +IAA</t>
    </r>
    <phoneticPr fontId="1" type="noConversion"/>
  </si>
  <si>
    <r>
      <t>AP2</t>
    </r>
    <r>
      <rPr>
        <sz val="11"/>
        <color theme="1"/>
        <rFont val="等线"/>
        <family val="3"/>
        <charset val="134"/>
      </rPr>
      <t>αn-AID +IAA</t>
    </r>
    <phoneticPr fontId="1" type="noConversion"/>
  </si>
  <si>
    <t>dKD +IAA</t>
    <phoneticPr fontId="1" type="noConversion"/>
  </si>
  <si>
    <t>AID-K13 line was induced in auxin for 0, 12, 18, 24, 30, 36 hours. Western blot was performed with streptavidin LICOR 800</t>
    <phoneticPr fontId="1" type="noConversion"/>
  </si>
  <si>
    <t>western blots _ actin</t>
    <phoneticPr fontId="1" type="noConversion"/>
  </si>
  <si>
    <t>Suppl Fig 6g. Intensity measurement of Bodipy Cholesterol</t>
    <phoneticPr fontId="1" type="noConversion"/>
  </si>
  <si>
    <t>EPS15-AID(0-24-36h), AID-K13 (0-24-36h). Detected by LA and LICOR-CW800</t>
    <phoneticPr fontId="1" type="noConversion"/>
  </si>
  <si>
    <t>EPS15-AID(0-24-36h); AID-K13 (0-24-36h)， detected by actin and LICOR-CW680</t>
    <phoneticPr fontId="1" type="noConversion"/>
  </si>
  <si>
    <t>tKD(0-24-36h); TIR1 (0-24-36h)， detected by LA and LICOR-CW800</t>
    <phoneticPr fontId="1" type="noConversion"/>
  </si>
  <si>
    <t>tKD(0-24-36h); TIR1 (0-24-36h)， detected by actin and LICOR-CW800</t>
    <phoneticPr fontId="1" type="noConversion"/>
  </si>
  <si>
    <t xml:space="preserve">TIR1 </t>
    <phoneticPr fontId="1" type="noConversion"/>
  </si>
  <si>
    <t>5 min A23187</t>
    <phoneticPr fontId="1" type="noConversion"/>
  </si>
  <si>
    <t>egressed</t>
    <phoneticPr fontId="1" type="noConversion"/>
  </si>
  <si>
    <t>un-egressed</t>
    <phoneticPr fontId="1" type="noConversion"/>
  </si>
  <si>
    <t>Total</t>
    <phoneticPr fontId="1" type="noConversion"/>
  </si>
  <si>
    <t>10 min A23187</t>
    <phoneticPr fontId="1" type="noConversion"/>
  </si>
  <si>
    <t>invasion of fresh parasites</t>
    <phoneticPr fontId="1" type="noConversion"/>
  </si>
  <si>
    <t>host cells</t>
    <phoneticPr fontId="1" type="noConversion"/>
  </si>
  <si>
    <t>AID-K13 -IAA</t>
    <phoneticPr fontId="1" type="noConversion"/>
  </si>
  <si>
    <t>non-invaders</t>
    <phoneticPr fontId="1" type="noConversion"/>
  </si>
  <si>
    <t>Totol</t>
    <phoneticPr fontId="1" type="noConversion"/>
  </si>
  <si>
    <t>invaders</t>
    <phoneticPr fontId="1" type="noConversion"/>
  </si>
  <si>
    <t>Invaders/host cells</t>
    <phoneticPr fontId="1" type="noConversion"/>
  </si>
  <si>
    <t>Un</t>
    <phoneticPr fontId="1" type="noConversion"/>
  </si>
  <si>
    <t>invasion of parasites after incubation in DMEM for 3 hr</t>
    <phoneticPr fontId="1" type="noConversion"/>
  </si>
  <si>
    <t xml:space="preserve">GREEN </t>
    <phoneticPr fontId="1" type="noConversion"/>
  </si>
  <si>
    <t xml:space="preserve"> red </t>
    <phoneticPr fontId="1" type="noConversion"/>
  </si>
  <si>
    <r>
      <t>AP2</t>
    </r>
    <r>
      <rPr>
        <sz val="11"/>
        <color theme="1"/>
        <rFont val="等线"/>
        <family val="3"/>
        <charset val="134"/>
      </rPr>
      <t>α</t>
    </r>
    <r>
      <rPr>
        <sz val="11"/>
        <color theme="1"/>
        <rFont val="等线"/>
        <family val="2"/>
        <charset val="134"/>
      </rPr>
      <t xml:space="preserve">n </t>
    </r>
    <r>
      <rPr>
        <sz val="11"/>
        <color theme="1"/>
        <rFont val="等线"/>
        <family val="2"/>
        <charset val="134"/>
        <scheme val="minor"/>
      </rPr>
      <t>+IAA</t>
    </r>
    <phoneticPr fontId="1" type="noConversion"/>
  </si>
  <si>
    <r>
      <t>AP2</t>
    </r>
    <r>
      <rPr>
        <sz val="11"/>
        <color theme="1"/>
        <rFont val="等线"/>
        <family val="3"/>
        <charset val="134"/>
      </rPr>
      <t>σ</t>
    </r>
    <r>
      <rPr>
        <sz val="11"/>
        <color theme="1"/>
        <rFont val="等线"/>
        <family val="2"/>
        <charset val="134"/>
      </rPr>
      <t>-AID +IAA</t>
    </r>
    <phoneticPr fontId="1" type="noConversion"/>
  </si>
  <si>
    <r>
      <t>AP2</t>
    </r>
    <r>
      <rPr>
        <sz val="11"/>
        <color theme="1"/>
        <rFont val="等线"/>
        <family val="3"/>
        <charset val="134"/>
      </rPr>
      <t>μ</t>
    </r>
    <r>
      <rPr>
        <sz val="11"/>
        <color theme="1"/>
        <rFont val="等线"/>
        <family val="2"/>
        <charset val="134"/>
      </rPr>
      <t>-AID</t>
    </r>
    <phoneticPr fontId="1" type="noConversion"/>
  </si>
  <si>
    <t>dKD</t>
    <phoneticPr fontId="1" type="noConversion"/>
  </si>
  <si>
    <t>Parasite replication of the TIR1 line in media D5 or media with a single carbon source of glucose, glutamine or pyruvate</t>
    <phoneticPr fontId="1" type="noConversion"/>
  </si>
  <si>
    <t>D5</t>
    <phoneticPr fontId="1" type="noConversion"/>
  </si>
  <si>
    <r>
      <rPr>
        <b/>
        <sz val="15"/>
        <color theme="1"/>
        <rFont val="等线"/>
        <family val="2"/>
        <charset val="134"/>
        <scheme val="minor"/>
      </rPr>
      <t>Glutamine</t>
    </r>
    <r>
      <rPr>
        <sz val="11"/>
        <color theme="1"/>
        <rFont val="等线"/>
        <family val="2"/>
        <charset val="134"/>
        <scheme val="minor"/>
      </rPr>
      <t xml:space="preserve"> </t>
    </r>
    <phoneticPr fontId="1" type="noConversion"/>
  </si>
  <si>
    <r>
      <rPr>
        <b/>
        <sz val="15"/>
        <color theme="1"/>
        <rFont val="等线"/>
        <family val="2"/>
        <charset val="134"/>
        <scheme val="minor"/>
      </rPr>
      <t>glucose</t>
    </r>
    <r>
      <rPr>
        <sz val="11"/>
        <color theme="1"/>
        <rFont val="等线"/>
        <family val="2"/>
        <charset val="134"/>
        <scheme val="minor"/>
      </rPr>
      <t xml:space="preserve"> </t>
    </r>
    <phoneticPr fontId="1" type="noConversion"/>
  </si>
  <si>
    <r>
      <rPr>
        <b/>
        <sz val="15"/>
        <color theme="1"/>
        <rFont val="等线"/>
        <family val="2"/>
        <charset val="134"/>
        <scheme val="minor"/>
      </rPr>
      <t>Pyruvate</t>
    </r>
    <r>
      <rPr>
        <sz val="11"/>
        <color theme="1"/>
        <rFont val="等线"/>
        <family val="2"/>
        <charset val="134"/>
        <scheme val="minor"/>
      </rPr>
      <t xml:space="preserve"> </t>
    </r>
    <phoneticPr fontId="1" type="noConversion"/>
  </si>
  <si>
    <t>Parasite replication of the EPS15-AID line in media D5 or media with a single carbon source of glucose, glutamine or pyruvate</t>
    <phoneticPr fontId="1" type="noConversion"/>
  </si>
  <si>
    <t>Parasite replication of the AID-K13 line in media D5 or media with a single carbon source of glucose, glutamine or pyruvate</t>
    <phoneticPr fontId="1" type="noConversion"/>
  </si>
  <si>
    <t>percentage</t>
    <phoneticPr fontId="26" type="noConversion"/>
  </si>
  <si>
    <t>R1</t>
  </si>
  <si>
    <t>R2</t>
  </si>
  <si>
    <t>R3</t>
  </si>
  <si>
    <t>Parasite replication of the tKD line in media D5 or media with a single carbon source of glucose, glutamine or pyruvate</t>
    <phoneticPr fontId="1" type="noConversion"/>
  </si>
  <si>
    <t>1st biological experiment</t>
    <phoneticPr fontId="1" type="noConversion"/>
  </si>
  <si>
    <t>2nd biological experiment</t>
    <phoneticPr fontId="1" type="noConversion"/>
  </si>
  <si>
    <t>3rd biological experiment</t>
    <phoneticPr fontId="1" type="noConversion"/>
  </si>
  <si>
    <t>parasite replication for the AID lines in the supplementary figure 5c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</si>
</sst>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Arial"/>
      <family val="2"/>
    </font>
    <font>
      <sz val="15"/>
      <color theme="1"/>
      <name val="Arial"/>
      <family val="2"/>
    </font>
    <font>
      <sz val="15"/>
      <name val="Arial"/>
      <family val="2"/>
    </font>
    <font>
      <b/>
      <sz val="15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6"/>
      <color theme="1"/>
      <name val="Arial"/>
      <family val="2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5"/>
      <color rgb="FF000000"/>
      <name val="Arial"/>
      <family val="2"/>
    </font>
    <font>
      <sz val="10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等线"/>
      <family val="3"/>
      <charset val="134"/>
      <scheme val="minor"/>
    </font>
    <font>
      <sz val="11"/>
      <name val="Times New Roman"/>
      <family val="1"/>
    </font>
    <font>
      <b/>
      <sz val="12"/>
      <color theme="1"/>
      <name val="Arial"/>
      <family val="2"/>
    </font>
    <font>
      <b/>
      <i/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rgb="FF9900FF"/>
      <name val="Arial"/>
      <family val="2"/>
    </font>
    <font>
      <i/>
      <sz val="12"/>
      <color rgb="FF000000"/>
      <name val="Arial"/>
      <family val="2"/>
    </font>
    <font>
      <sz val="11"/>
      <color theme="1"/>
      <name val="等线"/>
      <family val="3"/>
      <charset val="134"/>
    </font>
    <font>
      <sz val="10"/>
      <name val="等线"/>
      <family val="3"/>
      <charset val="134"/>
    </font>
    <font>
      <sz val="12"/>
      <name val="等线"/>
      <family val="3"/>
      <charset val="134"/>
    </font>
    <font>
      <sz val="12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</font>
    <font>
      <sz val="11"/>
      <color theme="1"/>
      <name val="等线"/>
      <family val="2"/>
      <scheme val="minor"/>
    </font>
    <font>
      <b/>
      <sz val="15"/>
      <color theme="1"/>
      <name val="等线"/>
      <family val="3"/>
      <charset val="134"/>
      <scheme val="minor"/>
    </font>
    <font>
      <b/>
      <sz val="15"/>
      <color theme="1"/>
      <name val="等线"/>
      <family val="2"/>
      <charset val="134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E9EDF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6" fillId="0" borderId="0"/>
  </cellStyleXfs>
  <cellXfs count="11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5" fillId="0" borderId="0" xfId="0" applyFont="1" applyFill="1" applyAlignment="1">
      <alignment vertical="center" wrapText="1"/>
    </xf>
    <xf numFmtId="0" fontId="0" fillId="0" borderId="0" xfId="0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 wrapText="1"/>
    </xf>
    <xf numFmtId="0" fontId="0" fillId="2" borderId="2" xfId="0" applyFill="1" applyBorder="1" applyAlignment="1">
      <alignment horizontal="center" vertical="center"/>
    </xf>
    <xf numFmtId="49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0" borderId="0" xfId="0" applyAlignment="1"/>
    <xf numFmtId="0" fontId="0" fillId="0" borderId="2" xfId="0" applyFill="1" applyBorder="1" applyAlignment="1">
      <alignment horizontal="center" vertical="center"/>
    </xf>
    <xf numFmtId="0" fontId="4" fillId="0" borderId="0" xfId="0" applyFont="1" applyFill="1" applyAlignment="1"/>
    <xf numFmtId="0" fontId="0" fillId="0" borderId="0" xfId="0" applyFill="1">
      <alignment vertical="center"/>
    </xf>
    <xf numFmtId="0" fontId="3" fillId="0" borderId="0" xfId="0" applyFont="1" applyFill="1" applyAlignment="1">
      <alignment vertical="top" wrapText="1"/>
    </xf>
    <xf numFmtId="0" fontId="3" fillId="0" borderId="0" xfId="0" applyFont="1" applyFill="1">
      <alignment vertical="center"/>
    </xf>
    <xf numFmtId="0" fontId="11" fillId="0" borderId="0" xfId="0" applyFont="1" applyAlignment="1">
      <alignment horizontal="center" vertical="center" wrapText="1" readingOrder="1"/>
    </xf>
    <xf numFmtId="0" fontId="11" fillId="5" borderId="6" xfId="0" applyFont="1" applyFill="1" applyBorder="1" applyAlignment="1">
      <alignment horizontal="center" wrapText="1" readingOrder="1"/>
    </xf>
    <xf numFmtId="0" fontId="11" fillId="5" borderId="0" xfId="0" applyFont="1" applyFill="1" applyBorder="1" applyAlignment="1">
      <alignment horizontal="center" wrapText="1" readingOrder="1"/>
    </xf>
    <xf numFmtId="0" fontId="7" fillId="0" borderId="0" xfId="0" applyFont="1" applyAlignment="1">
      <alignment horizontal="center"/>
    </xf>
    <xf numFmtId="0" fontId="12" fillId="0" borderId="0" xfId="0" applyFont="1" applyAlignment="1"/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/>
    <xf numFmtId="0" fontId="2" fillId="0" borderId="0" xfId="0" applyFont="1">
      <alignment vertical="center"/>
    </xf>
    <xf numFmtId="0" fontId="0" fillId="6" borderId="0" xfId="0" applyFill="1">
      <alignment vertical="center"/>
    </xf>
    <xf numFmtId="0" fontId="13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5" fillId="0" borderId="0" xfId="0" applyFont="1" applyAlignment="1">
      <alignment horizontal="center"/>
    </xf>
    <xf numFmtId="0" fontId="12" fillId="7" borderId="0" xfId="0" applyFont="1" applyFill="1" applyAlignment="1">
      <alignment horizontal="center"/>
    </xf>
    <xf numFmtId="0" fontId="12" fillId="8" borderId="0" xfId="0" applyFont="1" applyFill="1" applyAlignment="1">
      <alignment horizontal="center"/>
    </xf>
    <xf numFmtId="0" fontId="12" fillId="9" borderId="0" xfId="0" applyFont="1" applyFill="1" applyAlignment="1">
      <alignment horizontal="center"/>
    </xf>
    <xf numFmtId="0" fontId="12" fillId="3" borderId="0" xfId="0" applyFont="1" applyFill="1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6" fillId="0" borderId="0" xfId="0" applyFont="1">
      <alignment vertical="center"/>
    </xf>
    <xf numFmtId="0" fontId="16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 wrapText="1" readingOrder="1"/>
    </xf>
    <xf numFmtId="0" fontId="16" fillId="0" borderId="0" xfId="0" applyFont="1" applyFill="1" applyAlignment="1">
      <alignment horizontal="center" vertical="center" wrapText="1"/>
    </xf>
    <xf numFmtId="0" fontId="2" fillId="14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20" fillId="0" borderId="0" xfId="0" applyFont="1" applyAlignment="1">
      <alignment horizontal="center" vertical="center" readingOrder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 readingOrder="1"/>
    </xf>
    <xf numFmtId="0" fontId="2" fillId="0" borderId="0" xfId="0" applyFont="1" applyAlignment="1">
      <alignment vertical="top" wrapText="1"/>
    </xf>
    <xf numFmtId="0" fontId="12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6" fillId="0" borderId="0" xfId="0" applyFont="1" applyFill="1" applyAlignment="1"/>
    <xf numFmtId="0" fontId="24" fillId="0" borderId="0" xfId="0" applyFont="1">
      <alignment vertical="center"/>
    </xf>
    <xf numFmtId="0" fontId="0" fillId="11" borderId="2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6" fillId="0" borderId="2" xfId="1" applyFill="1" applyBorder="1" applyAlignment="1">
      <alignment horizontal="center" vertical="center"/>
    </xf>
    <xf numFmtId="0" fontId="26" fillId="16" borderId="2" xfId="1" applyFill="1" applyBorder="1" applyAlignment="1">
      <alignment horizontal="center" vertical="center"/>
    </xf>
    <xf numFmtId="0" fontId="0" fillId="16" borderId="2" xfId="0" applyFill="1" applyBorder="1" applyAlignment="1">
      <alignment horizontal="center" vertical="center"/>
    </xf>
    <xf numFmtId="0" fontId="26" fillId="0" borderId="2" xfId="1" applyBorder="1" applyAlignment="1">
      <alignment horizontal="center" vertical="center"/>
    </xf>
    <xf numFmtId="0" fontId="0" fillId="16" borderId="0" xfId="0" applyFill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3" fillId="0" borderId="0" xfId="0" applyFont="1" applyFill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12" fillId="7" borderId="0" xfId="0" applyFont="1" applyFill="1" applyAlignment="1">
      <alignment horizontal="center"/>
    </xf>
    <xf numFmtId="0" fontId="12" fillId="8" borderId="0" xfId="0" applyFont="1" applyFill="1" applyAlignment="1">
      <alignment horizontal="center"/>
    </xf>
    <xf numFmtId="0" fontId="12" fillId="9" borderId="0" xfId="0" applyFont="1" applyFill="1" applyAlignment="1">
      <alignment horizontal="center"/>
    </xf>
    <xf numFmtId="0" fontId="12" fillId="3" borderId="0" xfId="0" applyFont="1" applyFill="1" applyAlignment="1">
      <alignment horizontal="center"/>
    </xf>
    <xf numFmtId="0" fontId="16" fillId="12" borderId="0" xfId="0" applyFont="1" applyFill="1" applyAlignment="1">
      <alignment horizontal="center" vertical="center" wrapText="1"/>
    </xf>
    <xf numFmtId="0" fontId="16" fillId="9" borderId="0" xfId="0" applyFont="1" applyFill="1" applyAlignment="1">
      <alignment horizontal="center" vertical="center"/>
    </xf>
    <xf numFmtId="0" fontId="16" fillId="8" borderId="0" xfId="0" applyFont="1" applyFill="1" applyAlignment="1">
      <alignment horizontal="center" vertical="center" wrapText="1"/>
    </xf>
    <xf numFmtId="0" fontId="16" fillId="8" borderId="0" xfId="0" applyFont="1" applyFill="1" applyAlignment="1">
      <alignment horizontal="center" vertical="center"/>
    </xf>
    <xf numFmtId="0" fontId="16" fillId="13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6" fillId="10" borderId="0" xfId="0" applyFont="1" applyFill="1" applyAlignment="1">
      <alignment horizontal="center" vertical="center"/>
    </xf>
    <xf numFmtId="0" fontId="17" fillId="11" borderId="0" xfId="0" applyFont="1" applyFill="1" applyAlignment="1">
      <alignment horizontal="center" vertical="center" wrapText="1" readingOrder="1"/>
    </xf>
    <xf numFmtId="0" fontId="16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0" fillId="10" borderId="0" xfId="0" applyFill="1" applyAlignment="1">
      <alignment horizontal="center" vertical="center" wrapText="1"/>
    </xf>
    <xf numFmtId="0" fontId="0" fillId="14" borderId="0" xfId="0" applyFill="1" applyAlignment="1">
      <alignment horizontal="center" vertical="center"/>
    </xf>
    <xf numFmtId="0" fontId="0" fillId="13" borderId="0" xfId="0" applyFill="1" applyAlignment="1">
      <alignment horizontal="center" vertical="center"/>
    </xf>
    <xf numFmtId="0" fontId="0" fillId="15" borderId="0" xfId="0" applyFill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top" wrapText="1"/>
    </xf>
    <xf numFmtId="0" fontId="27" fillId="0" borderId="0" xfId="0" applyFont="1" applyAlignment="1">
      <alignment horizontal="center" vertical="center"/>
    </xf>
    <xf numFmtId="0" fontId="0" fillId="0" borderId="0" xfId="0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tiff"/><Relationship Id="rId2" Type="http://schemas.openxmlformats.org/officeDocument/2006/relationships/image" Target="../media/image2.tiff"/><Relationship Id="rId1" Type="http://schemas.openxmlformats.org/officeDocument/2006/relationships/image" Target="../media/image1.tiff"/><Relationship Id="rId4" Type="http://schemas.openxmlformats.org/officeDocument/2006/relationships/image" Target="../media/image4.tif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tiff"/><Relationship Id="rId1" Type="http://schemas.openxmlformats.org/officeDocument/2006/relationships/image" Target="../media/image5.tif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tif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tiff"/><Relationship Id="rId2" Type="http://schemas.openxmlformats.org/officeDocument/2006/relationships/image" Target="../media/image9.tiff"/><Relationship Id="rId1" Type="http://schemas.openxmlformats.org/officeDocument/2006/relationships/image" Target="../media/image8.tif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tiff"/><Relationship Id="rId1" Type="http://schemas.openxmlformats.org/officeDocument/2006/relationships/image" Target="../media/image11.tif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tiff"/><Relationship Id="rId2" Type="http://schemas.openxmlformats.org/officeDocument/2006/relationships/image" Target="../media/image14.tiff"/><Relationship Id="rId1" Type="http://schemas.openxmlformats.org/officeDocument/2006/relationships/image" Target="../media/image13.tiff"/><Relationship Id="rId4" Type="http://schemas.openxmlformats.org/officeDocument/2006/relationships/image" Target="../media/image16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17</xdr:row>
      <xdr:rowOff>11924</xdr:rowOff>
    </xdr:from>
    <xdr:to>
      <xdr:col>5</xdr:col>
      <xdr:colOff>243879</xdr:colOff>
      <xdr:row>28</xdr:row>
      <xdr:rowOff>145274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726549"/>
          <a:ext cx="3672879" cy="2124075"/>
        </a:xfrm>
        <a:prstGeom prst="rect">
          <a:avLst/>
        </a:prstGeom>
      </xdr:spPr>
    </xdr:pic>
    <xdr:clientData/>
  </xdr:twoCellAnchor>
  <xdr:twoCellAnchor editAs="oneCell">
    <xdr:from>
      <xdr:col>0</xdr:col>
      <xdr:colOff>35700</xdr:colOff>
      <xdr:row>2</xdr:row>
      <xdr:rowOff>0</xdr:rowOff>
    </xdr:from>
    <xdr:to>
      <xdr:col>5</xdr:col>
      <xdr:colOff>276715</xdr:colOff>
      <xdr:row>16</xdr:row>
      <xdr:rowOff>116700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00" y="0"/>
          <a:ext cx="3670015" cy="2650350"/>
        </a:xfrm>
        <a:prstGeom prst="rect">
          <a:avLst/>
        </a:prstGeom>
      </xdr:spPr>
    </xdr:pic>
    <xdr:clientData/>
  </xdr:twoCellAnchor>
  <xdr:oneCellAnchor>
    <xdr:from>
      <xdr:col>0</xdr:col>
      <xdr:colOff>200025</xdr:colOff>
      <xdr:row>2</xdr:row>
      <xdr:rowOff>173850</xdr:rowOff>
    </xdr:from>
    <xdr:ext cx="1695451" cy="264560"/>
    <xdr:sp macro="" textlink="">
      <xdr:nvSpPr>
        <xdr:cNvPr id="4" name="文本框 3"/>
        <xdr:cNvSpPr txBox="1"/>
      </xdr:nvSpPr>
      <xdr:spPr>
        <a:xfrm>
          <a:off x="200025" y="173850"/>
          <a:ext cx="169545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chemeClr val="bg1"/>
              </a:solidFill>
            </a:rPr>
            <a:t>0        2             4         6   hr</a:t>
          </a:r>
          <a:endParaRPr lang="zh-CN" altLang="en-US" sz="1100">
            <a:solidFill>
              <a:schemeClr val="bg1"/>
            </a:solidFill>
          </a:endParaRPr>
        </a:p>
      </xdr:txBody>
    </xdr:sp>
    <xdr:clientData/>
  </xdr:oneCellAnchor>
  <xdr:oneCellAnchor>
    <xdr:from>
      <xdr:col>2</xdr:col>
      <xdr:colOff>647700</xdr:colOff>
      <xdr:row>3</xdr:row>
      <xdr:rowOff>40500</xdr:rowOff>
    </xdr:from>
    <xdr:ext cx="1695451" cy="264560"/>
    <xdr:sp macro="" textlink="">
      <xdr:nvSpPr>
        <xdr:cNvPr id="5" name="文本框 4"/>
        <xdr:cNvSpPr txBox="1"/>
      </xdr:nvSpPr>
      <xdr:spPr>
        <a:xfrm>
          <a:off x="2019300" y="221475"/>
          <a:ext cx="169545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chemeClr val="bg1"/>
              </a:solidFill>
            </a:rPr>
            <a:t>0        2             4         6   hr</a:t>
          </a:r>
          <a:endParaRPr lang="zh-CN" altLang="en-US" sz="1100">
            <a:solidFill>
              <a:schemeClr val="bg1"/>
            </a:solidFill>
          </a:endParaRPr>
        </a:p>
      </xdr:txBody>
    </xdr:sp>
    <xdr:clientData/>
  </xdr:oneCellAnchor>
  <xdr:oneCellAnchor>
    <xdr:from>
      <xdr:col>0</xdr:col>
      <xdr:colOff>95250</xdr:colOff>
      <xdr:row>17</xdr:row>
      <xdr:rowOff>59550</xdr:rowOff>
    </xdr:from>
    <xdr:ext cx="1695451" cy="264560"/>
    <xdr:sp macro="" textlink="">
      <xdr:nvSpPr>
        <xdr:cNvPr id="6" name="文本框 5"/>
        <xdr:cNvSpPr txBox="1"/>
      </xdr:nvSpPr>
      <xdr:spPr>
        <a:xfrm>
          <a:off x="95250" y="2774175"/>
          <a:ext cx="169545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chemeClr val="bg1"/>
              </a:solidFill>
            </a:rPr>
            <a:t>0        2             4         6   hr</a:t>
          </a:r>
          <a:endParaRPr lang="zh-CN" altLang="en-US" sz="1100">
            <a:solidFill>
              <a:schemeClr val="bg1"/>
            </a:solidFill>
          </a:endParaRPr>
        </a:p>
      </xdr:txBody>
    </xdr:sp>
    <xdr:clientData/>
  </xdr:oneCellAnchor>
  <xdr:oneCellAnchor>
    <xdr:from>
      <xdr:col>2</xdr:col>
      <xdr:colOff>657225</xdr:colOff>
      <xdr:row>17</xdr:row>
      <xdr:rowOff>50025</xdr:rowOff>
    </xdr:from>
    <xdr:ext cx="1695451" cy="264560"/>
    <xdr:sp macro="" textlink="">
      <xdr:nvSpPr>
        <xdr:cNvPr id="7" name="文本框 6"/>
        <xdr:cNvSpPr txBox="1"/>
      </xdr:nvSpPr>
      <xdr:spPr>
        <a:xfrm>
          <a:off x="2028825" y="2764650"/>
          <a:ext cx="169545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chemeClr val="bg1"/>
              </a:solidFill>
            </a:rPr>
            <a:t>0        2             4         6   hr</a:t>
          </a:r>
          <a:endParaRPr lang="zh-CN" altLang="en-US" sz="1100">
            <a:solidFill>
              <a:schemeClr val="bg1"/>
            </a:solidFill>
          </a:endParaRPr>
        </a:p>
      </xdr:txBody>
    </xdr:sp>
    <xdr:clientData/>
  </xdr:oneCellAnchor>
  <xdr:oneCellAnchor>
    <xdr:from>
      <xdr:col>2</xdr:col>
      <xdr:colOff>238126</xdr:colOff>
      <xdr:row>7</xdr:row>
      <xdr:rowOff>2400</xdr:rowOff>
    </xdr:from>
    <xdr:ext cx="523875" cy="436786"/>
    <xdr:sp macro="" textlink="">
      <xdr:nvSpPr>
        <xdr:cNvPr id="8" name="文本框 7"/>
        <xdr:cNvSpPr txBox="1"/>
      </xdr:nvSpPr>
      <xdr:spPr>
        <a:xfrm>
          <a:off x="1609726" y="907275"/>
          <a:ext cx="523875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chemeClr val="bg1"/>
              </a:solidFill>
            </a:rPr>
            <a:t>130 kDa</a:t>
          </a:r>
          <a:endParaRPr lang="zh-CN" altLang="en-US" sz="1100">
            <a:solidFill>
              <a:schemeClr val="bg1"/>
            </a:solidFill>
          </a:endParaRPr>
        </a:p>
      </xdr:txBody>
    </xdr:sp>
    <xdr:clientData/>
  </xdr:oneCellAnchor>
  <xdr:oneCellAnchor>
    <xdr:from>
      <xdr:col>2</xdr:col>
      <xdr:colOff>219076</xdr:colOff>
      <xdr:row>22</xdr:row>
      <xdr:rowOff>21450</xdr:rowOff>
    </xdr:from>
    <xdr:ext cx="523875" cy="436786"/>
    <xdr:sp macro="" textlink="">
      <xdr:nvSpPr>
        <xdr:cNvPr id="9" name="文本框 8"/>
        <xdr:cNvSpPr txBox="1"/>
      </xdr:nvSpPr>
      <xdr:spPr>
        <a:xfrm>
          <a:off x="1590676" y="3640950"/>
          <a:ext cx="523875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chemeClr val="bg1"/>
              </a:solidFill>
            </a:rPr>
            <a:t>40 kDa</a:t>
          </a:r>
          <a:endParaRPr lang="zh-CN" altLang="en-US" sz="1100">
            <a:solidFill>
              <a:schemeClr val="bg1"/>
            </a:solidFill>
          </a:endParaRPr>
        </a:p>
      </xdr:txBody>
    </xdr:sp>
    <xdr:clientData/>
  </xdr:oneCellAnchor>
  <xdr:twoCellAnchor editAs="oneCell">
    <xdr:from>
      <xdr:col>8</xdr:col>
      <xdr:colOff>2401</xdr:colOff>
      <xdr:row>16</xdr:row>
      <xdr:rowOff>126225</xdr:rowOff>
    </xdr:from>
    <xdr:to>
      <xdr:col>13</xdr:col>
      <xdr:colOff>326251</xdr:colOff>
      <xdr:row>32</xdr:row>
      <xdr:rowOff>173964</xdr:rowOff>
    </xdr:to>
    <xdr:pic>
      <xdr:nvPicPr>
        <xdr:cNvPr id="18" name="图片 17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8801" y="3021825"/>
          <a:ext cx="3752850" cy="2943339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13</xdr:col>
      <xdr:colOff>347737</xdr:colOff>
      <xdr:row>16</xdr:row>
      <xdr:rowOff>69075</xdr:rowOff>
    </xdr:to>
    <xdr:pic>
      <xdr:nvPicPr>
        <xdr:cNvPr id="19" name="图片 18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0" y="361950"/>
          <a:ext cx="3776737" cy="2602725"/>
        </a:xfrm>
        <a:prstGeom prst="rect">
          <a:avLst/>
        </a:prstGeom>
      </xdr:spPr>
    </xdr:pic>
    <xdr:clientData/>
  </xdr:twoCellAnchor>
  <xdr:oneCellAnchor>
    <xdr:from>
      <xdr:col>8</xdr:col>
      <xdr:colOff>288150</xdr:colOff>
      <xdr:row>3</xdr:row>
      <xdr:rowOff>11926</xdr:rowOff>
    </xdr:from>
    <xdr:ext cx="1695451" cy="264560"/>
    <xdr:sp macro="" textlink="">
      <xdr:nvSpPr>
        <xdr:cNvPr id="20" name="文本框 19"/>
        <xdr:cNvSpPr txBox="1"/>
      </xdr:nvSpPr>
      <xdr:spPr>
        <a:xfrm>
          <a:off x="5774550" y="554851"/>
          <a:ext cx="169545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chemeClr val="bg1"/>
              </a:solidFill>
            </a:rPr>
            <a:t>0        2             4         6   hr</a:t>
          </a:r>
          <a:endParaRPr lang="zh-CN" altLang="en-US" sz="1100">
            <a:solidFill>
              <a:schemeClr val="bg1"/>
            </a:solidFill>
          </a:endParaRPr>
        </a:p>
      </xdr:txBody>
    </xdr:sp>
    <xdr:clientData/>
  </xdr:oneCellAnchor>
  <xdr:oneCellAnchor>
    <xdr:from>
      <xdr:col>11</xdr:col>
      <xdr:colOff>88125</xdr:colOff>
      <xdr:row>3</xdr:row>
      <xdr:rowOff>2401</xdr:rowOff>
    </xdr:from>
    <xdr:ext cx="1695451" cy="264560"/>
    <xdr:sp macro="" textlink="">
      <xdr:nvSpPr>
        <xdr:cNvPr id="21" name="文本框 20"/>
        <xdr:cNvSpPr txBox="1"/>
      </xdr:nvSpPr>
      <xdr:spPr>
        <a:xfrm>
          <a:off x="7631925" y="545326"/>
          <a:ext cx="169545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chemeClr val="bg1"/>
              </a:solidFill>
            </a:rPr>
            <a:t>0        2             4         6   hr</a:t>
          </a:r>
          <a:endParaRPr lang="zh-CN" altLang="en-US" sz="1100">
            <a:solidFill>
              <a:schemeClr val="bg1"/>
            </a:solidFill>
          </a:endParaRPr>
        </a:p>
      </xdr:txBody>
    </xdr:sp>
    <xdr:clientData/>
  </xdr:oneCellAnchor>
  <xdr:oneCellAnchor>
    <xdr:from>
      <xdr:col>8</xdr:col>
      <xdr:colOff>173850</xdr:colOff>
      <xdr:row>17</xdr:row>
      <xdr:rowOff>154801</xdr:rowOff>
    </xdr:from>
    <xdr:ext cx="1695451" cy="264560"/>
    <xdr:sp macro="" textlink="">
      <xdr:nvSpPr>
        <xdr:cNvPr id="22" name="文本框 21"/>
        <xdr:cNvSpPr txBox="1"/>
      </xdr:nvSpPr>
      <xdr:spPr>
        <a:xfrm>
          <a:off x="5660250" y="3231376"/>
          <a:ext cx="169545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chemeClr val="bg1"/>
              </a:solidFill>
            </a:rPr>
            <a:t>0        2             4         6   hr</a:t>
          </a:r>
          <a:endParaRPr lang="zh-CN" altLang="en-US" sz="1100">
            <a:solidFill>
              <a:schemeClr val="bg1"/>
            </a:solidFill>
          </a:endParaRPr>
        </a:p>
      </xdr:txBody>
    </xdr:sp>
    <xdr:clientData/>
  </xdr:oneCellAnchor>
  <xdr:oneCellAnchor>
    <xdr:from>
      <xdr:col>10</xdr:col>
      <xdr:colOff>678675</xdr:colOff>
      <xdr:row>17</xdr:row>
      <xdr:rowOff>126226</xdr:rowOff>
    </xdr:from>
    <xdr:ext cx="1695451" cy="264560"/>
    <xdr:sp macro="" textlink="">
      <xdr:nvSpPr>
        <xdr:cNvPr id="23" name="文本框 22"/>
        <xdr:cNvSpPr txBox="1"/>
      </xdr:nvSpPr>
      <xdr:spPr>
        <a:xfrm>
          <a:off x="7536675" y="3202801"/>
          <a:ext cx="169545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chemeClr val="bg1"/>
              </a:solidFill>
            </a:rPr>
            <a:t>0        2             4         6   hr</a:t>
          </a:r>
          <a:endParaRPr lang="zh-CN" altLang="en-US" sz="1100">
            <a:solidFill>
              <a:schemeClr val="bg1"/>
            </a:solidFill>
          </a:endParaRPr>
        </a:p>
      </xdr:txBody>
    </xdr:sp>
    <xdr:clientData/>
  </xdr:oneCellAnchor>
  <xdr:oneCellAnchor>
    <xdr:from>
      <xdr:col>10</xdr:col>
      <xdr:colOff>354826</xdr:colOff>
      <xdr:row>5</xdr:row>
      <xdr:rowOff>164326</xdr:rowOff>
    </xdr:from>
    <xdr:ext cx="523875" cy="436786"/>
    <xdr:sp macro="" textlink="">
      <xdr:nvSpPr>
        <xdr:cNvPr id="24" name="文本框 23"/>
        <xdr:cNvSpPr txBox="1"/>
      </xdr:nvSpPr>
      <xdr:spPr>
        <a:xfrm>
          <a:off x="7212826" y="1069201"/>
          <a:ext cx="523875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chemeClr val="bg1"/>
              </a:solidFill>
            </a:rPr>
            <a:t>130 kDa</a:t>
          </a:r>
          <a:endParaRPr lang="zh-CN" altLang="en-US" sz="1100">
            <a:solidFill>
              <a:schemeClr val="bg1"/>
            </a:solidFill>
          </a:endParaRPr>
        </a:p>
      </xdr:txBody>
    </xdr:sp>
    <xdr:clientData/>
  </xdr:oneCellAnchor>
  <xdr:oneCellAnchor>
    <xdr:from>
      <xdr:col>10</xdr:col>
      <xdr:colOff>307201</xdr:colOff>
      <xdr:row>24</xdr:row>
      <xdr:rowOff>2401</xdr:rowOff>
    </xdr:from>
    <xdr:ext cx="523875" cy="436786"/>
    <xdr:sp macro="" textlink="">
      <xdr:nvSpPr>
        <xdr:cNvPr id="25" name="文本框 24"/>
        <xdr:cNvSpPr txBox="1"/>
      </xdr:nvSpPr>
      <xdr:spPr>
        <a:xfrm>
          <a:off x="7165201" y="4345801"/>
          <a:ext cx="523875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chemeClr val="bg1"/>
              </a:solidFill>
            </a:rPr>
            <a:t>40 kDa</a:t>
          </a:r>
          <a:endParaRPr lang="zh-CN" altLang="en-US" sz="1100">
            <a:solidFill>
              <a:schemeClr val="bg1"/>
            </a:solidFill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304800</xdr:colOff>
      <xdr:row>36</xdr:row>
      <xdr:rowOff>176068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5400" cy="6691168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381000</xdr:colOff>
      <xdr:row>1</xdr:row>
      <xdr:rowOff>123825</xdr:rowOff>
    </xdr:from>
    <xdr:to>
      <xdr:col>15</xdr:col>
      <xdr:colOff>91440</xdr:colOff>
      <xdr:row>40</xdr:row>
      <xdr:rowOff>39624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67400" y="304800"/>
          <a:ext cx="4511040" cy="69738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533400</xdr:colOff>
      <xdr:row>1</xdr:row>
      <xdr:rowOff>66675</xdr:rowOff>
    </xdr:from>
    <xdr:to>
      <xdr:col>22</xdr:col>
      <xdr:colOff>199039</xdr:colOff>
      <xdr:row>26</xdr:row>
      <xdr:rowOff>152400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48200" y="247650"/>
          <a:ext cx="10638439" cy="49720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671550</xdr:colOff>
      <xdr:row>6</xdr:row>
      <xdr:rowOff>52426</xdr:rowOff>
    </xdr:from>
    <xdr:to>
      <xdr:col>10</xdr:col>
      <xdr:colOff>49509</xdr:colOff>
      <xdr:row>34</xdr:row>
      <xdr:rowOff>14326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86350" y="1138276"/>
          <a:ext cx="2121159" cy="502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2401</xdr:colOff>
      <xdr:row>6</xdr:row>
      <xdr:rowOff>40500</xdr:rowOff>
    </xdr:from>
    <xdr:to>
      <xdr:col>14</xdr:col>
      <xdr:colOff>81001</xdr:colOff>
      <xdr:row>34</xdr:row>
      <xdr:rowOff>37587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46201" y="1126350"/>
          <a:ext cx="2136000" cy="5064387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6</xdr:col>
      <xdr:colOff>90525</xdr:colOff>
      <xdr:row>34</xdr:row>
      <xdr:rowOff>25361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57400" y="1085850"/>
          <a:ext cx="2147925" cy="509266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109728</xdr:colOff>
      <xdr:row>21</xdr:row>
      <xdr:rowOff>125349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10328" cy="3925824"/>
        </a:xfrm>
        <a:prstGeom prst="rect">
          <a:avLst/>
        </a:prstGeom>
      </xdr:spPr>
    </xdr:pic>
    <xdr:clientData/>
  </xdr:twoCellAnchor>
  <xdr:twoCellAnchor editAs="oneCell">
    <xdr:from>
      <xdr:col>9</xdr:col>
      <xdr:colOff>66675</xdr:colOff>
      <xdr:row>5</xdr:row>
      <xdr:rowOff>76200</xdr:rowOff>
    </xdr:from>
    <xdr:to>
      <xdr:col>20</xdr:col>
      <xdr:colOff>81915</xdr:colOff>
      <xdr:row>38</xdr:row>
      <xdr:rowOff>151257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38875" y="981075"/>
          <a:ext cx="7559040" cy="604723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246888</xdr:colOff>
      <xdr:row>19</xdr:row>
      <xdr:rowOff>49911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361688" cy="3488436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0</xdr:row>
      <xdr:rowOff>0</xdr:rowOff>
    </xdr:from>
    <xdr:to>
      <xdr:col>12</xdr:col>
      <xdr:colOff>627888</xdr:colOff>
      <xdr:row>19</xdr:row>
      <xdr:rowOff>49911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5800" y="0"/>
          <a:ext cx="4361688" cy="3488436"/>
        </a:xfrm>
        <a:prstGeom prst="rect">
          <a:avLst/>
        </a:prstGeom>
      </xdr:spPr>
    </xdr:pic>
    <xdr:clientData/>
  </xdr:twoCellAnchor>
  <xdr:twoCellAnchor editAs="oneCell">
    <xdr:from>
      <xdr:col>13</xdr:col>
      <xdr:colOff>314325</xdr:colOff>
      <xdr:row>0</xdr:row>
      <xdr:rowOff>0</xdr:rowOff>
    </xdr:from>
    <xdr:to>
      <xdr:col>19</xdr:col>
      <xdr:colOff>561213</xdr:colOff>
      <xdr:row>19</xdr:row>
      <xdr:rowOff>49911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29725" y="0"/>
          <a:ext cx="4361688" cy="3488436"/>
        </a:xfrm>
        <a:prstGeom prst="rect">
          <a:avLst/>
        </a:prstGeom>
      </xdr:spPr>
    </xdr:pic>
    <xdr:clientData/>
  </xdr:twoCellAnchor>
  <xdr:twoCellAnchor editAs="oneCell">
    <xdr:from>
      <xdr:col>20</xdr:col>
      <xdr:colOff>9525</xdr:colOff>
      <xdr:row>0</xdr:row>
      <xdr:rowOff>0</xdr:rowOff>
    </xdr:from>
    <xdr:to>
      <xdr:col>26</xdr:col>
      <xdr:colOff>256413</xdr:colOff>
      <xdr:row>19</xdr:row>
      <xdr:rowOff>49911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25525" y="0"/>
          <a:ext cx="4361688" cy="34884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E23" sqref="E23"/>
    </sheetView>
  </sheetViews>
  <sheetFormatPr defaultRowHeight="14.25" x14ac:dyDescent="0.2"/>
  <cols>
    <col min="1" max="1" width="9.25" bestFit="1" customWidth="1"/>
    <col min="2" max="10" width="16.875" bestFit="1" customWidth="1"/>
  </cols>
  <sheetData>
    <row r="1" spans="1:10" ht="38.25" thickBot="1" x14ac:dyDescent="0.25">
      <c r="A1" s="21" t="s">
        <v>34</v>
      </c>
      <c r="B1" s="21" t="s">
        <v>35</v>
      </c>
      <c r="C1" s="21" t="s">
        <v>36</v>
      </c>
      <c r="D1" s="21" t="s">
        <v>37</v>
      </c>
      <c r="E1" s="21" t="s">
        <v>38</v>
      </c>
      <c r="F1" s="21" t="s">
        <v>39</v>
      </c>
      <c r="G1" s="21" t="s">
        <v>40</v>
      </c>
      <c r="H1" s="21" t="s">
        <v>41</v>
      </c>
      <c r="I1" s="21" t="s">
        <v>42</v>
      </c>
      <c r="J1" s="21" t="s">
        <v>43</v>
      </c>
    </row>
    <row r="2" spans="1:10" ht="19.5" thickBot="1" x14ac:dyDescent="0.3">
      <c r="A2" s="21">
        <v>1</v>
      </c>
      <c r="B2" s="22">
        <v>0.94399999999999995</v>
      </c>
      <c r="C2" s="22">
        <v>0.94799999999999995</v>
      </c>
      <c r="D2" s="22">
        <v>0.91600000000000004</v>
      </c>
      <c r="E2" s="22">
        <v>0.84599999999999997</v>
      </c>
      <c r="F2" s="22">
        <v>0.90700000000000003</v>
      </c>
      <c r="G2" s="22">
        <v>0.89600000000000002</v>
      </c>
      <c r="H2" s="22">
        <v>0.90500000000000003</v>
      </c>
      <c r="I2" s="22">
        <v>0.89800000000000002</v>
      </c>
      <c r="J2" s="22">
        <v>0.92700000000000005</v>
      </c>
    </row>
    <row r="3" spans="1:10" ht="14.25" customHeight="1" thickBot="1" x14ac:dyDescent="0.3">
      <c r="A3" s="21">
        <v>2</v>
      </c>
      <c r="B3" s="22">
        <v>0.85799999999999998</v>
      </c>
      <c r="C3" s="22">
        <v>0.95</v>
      </c>
      <c r="D3" s="22">
        <v>0.92100000000000004</v>
      </c>
      <c r="E3" s="22">
        <v>0.89</v>
      </c>
      <c r="F3" s="22">
        <v>0.91500000000000004</v>
      </c>
      <c r="G3" s="22">
        <v>0.88500000000000001</v>
      </c>
      <c r="H3" s="22">
        <v>0.92200000000000004</v>
      </c>
      <c r="I3" s="22">
        <v>0.86199999999999999</v>
      </c>
      <c r="J3" s="22">
        <v>0.96799999999999997</v>
      </c>
    </row>
    <row r="4" spans="1:10" ht="19.5" thickBot="1" x14ac:dyDescent="0.3">
      <c r="A4" s="21">
        <v>3</v>
      </c>
      <c r="B4" s="22">
        <v>0.91500000000000004</v>
      </c>
      <c r="C4" s="22">
        <v>0.93300000000000005</v>
      </c>
      <c r="D4" s="22">
        <v>0.89200000000000002</v>
      </c>
      <c r="E4" s="22">
        <v>0.89900000000000002</v>
      </c>
      <c r="F4" s="22">
        <v>0.90500000000000003</v>
      </c>
      <c r="G4" s="22">
        <v>0.91400000000000003</v>
      </c>
      <c r="H4" s="22">
        <v>0.91200000000000003</v>
      </c>
      <c r="I4" s="22">
        <v>0.90900000000000003</v>
      </c>
      <c r="J4" s="22">
        <v>0.90100000000000002</v>
      </c>
    </row>
    <row r="5" spans="1:10" ht="18.75" x14ac:dyDescent="0.25">
      <c r="A5" s="21">
        <v>4</v>
      </c>
      <c r="B5" s="23">
        <v>0.95599999999999996</v>
      </c>
      <c r="C5" s="23">
        <v>0.97599999999999998</v>
      </c>
      <c r="D5" s="23">
        <v>0.95199999999999996</v>
      </c>
      <c r="E5" s="23">
        <v>0.83199999999999996</v>
      </c>
      <c r="F5" s="23">
        <v>0.86099999999999999</v>
      </c>
      <c r="G5" s="23">
        <v>0.94199999999999995</v>
      </c>
      <c r="H5" s="23">
        <v>0.85599999999999998</v>
      </c>
      <c r="I5" s="23">
        <v>0.86499999999999999</v>
      </c>
      <c r="J5" s="23">
        <v>0.86499999999999999</v>
      </c>
    </row>
    <row r="6" spans="1:10" ht="18.75" x14ac:dyDescent="0.25">
      <c r="A6" s="21">
        <v>5</v>
      </c>
      <c r="B6" s="23">
        <v>0.84599999999999997</v>
      </c>
      <c r="C6" s="23">
        <v>0.89500000000000002</v>
      </c>
      <c r="D6" s="23">
        <v>0.85299999999999998</v>
      </c>
      <c r="E6" s="23">
        <v>0.89300000000000002</v>
      </c>
      <c r="F6" s="23">
        <v>0.95199999999999996</v>
      </c>
      <c r="G6" s="23">
        <v>0.82599999999999996</v>
      </c>
      <c r="H6" s="23">
        <v>0.96499999999999997</v>
      </c>
      <c r="I6" s="23">
        <v>0.89200000000000002</v>
      </c>
      <c r="J6" s="23">
        <v>0.94199999999999995</v>
      </c>
    </row>
    <row r="7" spans="1:10" ht="18.75" x14ac:dyDescent="0.25">
      <c r="A7" s="21">
        <v>6</v>
      </c>
      <c r="B7" s="23">
        <v>0.96599999999999997</v>
      </c>
      <c r="C7" s="23">
        <v>0.92</v>
      </c>
      <c r="D7" s="23">
        <v>0.91</v>
      </c>
      <c r="E7" s="23">
        <v>0.92300000000000004</v>
      </c>
      <c r="F7" s="23">
        <v>0.92300000000000004</v>
      </c>
      <c r="G7" s="23">
        <v>0.91200000000000003</v>
      </c>
      <c r="H7" s="23">
        <v>0.90200000000000002</v>
      </c>
      <c r="I7" s="23">
        <v>0.95199999999999996</v>
      </c>
      <c r="J7" s="23">
        <v>0.90100000000000002</v>
      </c>
    </row>
    <row r="8" spans="1:10" ht="18.75" x14ac:dyDescent="0.2">
      <c r="A8" s="21" t="s">
        <v>44</v>
      </c>
      <c r="B8" s="21">
        <f>AVERAGE(B2:B7)</f>
        <v>0.91416666666666668</v>
      </c>
      <c r="C8" s="21">
        <f>AVERAGE(C2:C7)</f>
        <v>0.93699999999999994</v>
      </c>
      <c r="D8" s="21">
        <f>AVERAGE(D2:D7)</f>
        <v>0.90733333333333333</v>
      </c>
      <c r="E8" s="21">
        <f t="shared" ref="E8" si="0">(E2+E3+E4)/3</f>
        <v>0.8783333333333333</v>
      </c>
      <c r="F8" s="21">
        <f>AVERAGE(F2:F7)</f>
        <v>0.91049999999999998</v>
      </c>
      <c r="G8" s="21">
        <f>AVERAGE(G2:G7)</f>
        <v>0.89583333333333337</v>
      </c>
      <c r="H8" s="21">
        <f>AVERAGE(H2:H7)</f>
        <v>0.91033333333333333</v>
      </c>
      <c r="I8" s="21">
        <f>AVERAGE(I2:I7)</f>
        <v>0.89633333333333332</v>
      </c>
      <c r="J8" s="21">
        <f>AVERAGE(J2:J7)</f>
        <v>0.91733333333333344</v>
      </c>
    </row>
    <row r="9" spans="1:10" ht="37.5" x14ac:dyDescent="0.2">
      <c r="A9" s="21" t="s">
        <v>45</v>
      </c>
      <c r="B9" s="21">
        <f t="shared" ref="B9:J9" si="1">STDEV(B2:B7)</f>
        <v>5.1242235184139513E-2</v>
      </c>
      <c r="C9" s="21">
        <f t="shared" si="1"/>
        <v>2.7856776554368214E-2</v>
      </c>
      <c r="D9" s="21">
        <f t="shared" si="1"/>
        <v>3.3019186341681203E-2</v>
      </c>
      <c r="E9" s="21">
        <f t="shared" si="1"/>
        <v>3.4460121880225583E-2</v>
      </c>
      <c r="F9" s="21">
        <f t="shared" si="1"/>
        <v>2.9636126602509978E-2</v>
      </c>
      <c r="G9" s="21">
        <f t="shared" si="1"/>
        <v>3.9285705627704684E-2</v>
      </c>
      <c r="H9" s="21">
        <f t="shared" si="1"/>
        <v>3.5149205775759237E-2</v>
      </c>
      <c r="I9" s="21">
        <f t="shared" si="1"/>
        <v>3.298888701770137E-2</v>
      </c>
      <c r="J9" s="21">
        <f t="shared" si="1"/>
        <v>3.6169969127256188E-2</v>
      </c>
    </row>
    <row r="12" spans="1:10" x14ac:dyDescent="0.2">
      <c r="B12" s="70" t="s">
        <v>46</v>
      </c>
      <c r="C12" s="70"/>
      <c r="D12" s="70"/>
      <c r="E12" s="70"/>
      <c r="F12" s="70"/>
      <c r="G12" s="70"/>
      <c r="H12" s="70"/>
    </row>
    <row r="13" spans="1:10" x14ac:dyDescent="0.2">
      <c r="B13" s="70"/>
      <c r="C13" s="70"/>
      <c r="D13" s="70"/>
      <c r="E13" s="70"/>
      <c r="F13" s="70"/>
      <c r="G13" s="70"/>
      <c r="H13" s="70"/>
    </row>
    <row r="14" spans="1:10" x14ac:dyDescent="0.2">
      <c r="B14" s="70"/>
      <c r="C14" s="70"/>
      <c r="D14" s="70"/>
      <c r="E14" s="70"/>
      <c r="F14" s="70"/>
      <c r="G14" s="70"/>
      <c r="H14" s="70"/>
    </row>
  </sheetData>
  <mergeCells count="1">
    <mergeCell ref="B12:H14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M40"/>
  <sheetViews>
    <sheetView topLeftCell="A10" workbookViewId="0">
      <selection activeCell="M28" sqref="M28"/>
    </sheetView>
  </sheetViews>
  <sheetFormatPr defaultRowHeight="14.25" x14ac:dyDescent="0.2"/>
  <cols>
    <col min="3" max="3" width="12.75" customWidth="1"/>
    <col min="4" max="4" width="20.25" customWidth="1"/>
    <col min="5" max="5" width="22.375" customWidth="1"/>
    <col min="6" max="6" width="21.375" customWidth="1"/>
    <col min="7" max="7" width="16.5" customWidth="1"/>
    <col min="8" max="8" width="18.625" customWidth="1"/>
  </cols>
  <sheetData>
    <row r="4" spans="2:13" x14ac:dyDescent="0.2">
      <c r="B4" s="71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</row>
    <row r="5" spans="2:13" x14ac:dyDescent="0.2"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</row>
    <row r="6" spans="2:13" x14ac:dyDescent="0.2"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</row>
    <row r="7" spans="2:13" x14ac:dyDescent="0.2"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</row>
    <row r="8" spans="2:13" x14ac:dyDescent="0.2"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</row>
    <row r="9" spans="2:13" x14ac:dyDescent="0.2">
      <c r="B9" s="72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</row>
    <row r="10" spans="2:13" x14ac:dyDescent="0.2"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</row>
    <row r="11" spans="2:13" x14ac:dyDescent="0.2"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</row>
    <row r="13" spans="2:13" ht="15.75" x14ac:dyDescent="0.25">
      <c r="D13" s="24" t="s">
        <v>47</v>
      </c>
      <c r="E13" s="24" t="s">
        <v>48</v>
      </c>
      <c r="F13" s="24" t="s">
        <v>49</v>
      </c>
      <c r="G13" s="24" t="s">
        <v>50</v>
      </c>
      <c r="H13" s="24" t="s">
        <v>51</v>
      </c>
    </row>
    <row r="14" spans="2:13" x14ac:dyDescent="0.2">
      <c r="C14">
        <v>1</v>
      </c>
      <c r="D14" s="25">
        <v>67.105333299999998</v>
      </c>
      <c r="E14" s="25">
        <v>107.942667</v>
      </c>
      <c r="F14" s="25">
        <v>167.39099999999999</v>
      </c>
      <c r="G14" s="25">
        <v>54.028700000000001</v>
      </c>
      <c r="H14" s="25">
        <v>50.142666699999999</v>
      </c>
    </row>
    <row r="15" spans="2:13" x14ac:dyDescent="0.2">
      <c r="C15">
        <v>2</v>
      </c>
      <c r="D15" s="25">
        <v>78.790999999999997</v>
      </c>
      <c r="E15" s="25">
        <v>113.71899999999999</v>
      </c>
      <c r="F15" s="25">
        <v>178.011</v>
      </c>
      <c r="G15" s="25">
        <v>55.713999999999999</v>
      </c>
      <c r="H15" s="25">
        <v>49.61</v>
      </c>
    </row>
    <row r="16" spans="2:13" x14ac:dyDescent="0.2">
      <c r="C16">
        <v>3</v>
      </c>
      <c r="D16" s="25">
        <v>122.69533300000001</v>
      </c>
      <c r="E16" s="25">
        <v>196.24933300000001</v>
      </c>
      <c r="F16" s="25">
        <v>231.249</v>
      </c>
      <c r="G16" s="25">
        <v>76.42</v>
      </c>
      <c r="H16" s="25">
        <v>54.2766667</v>
      </c>
    </row>
    <row r="17" spans="3:8" x14ac:dyDescent="0.2">
      <c r="C17">
        <v>4</v>
      </c>
      <c r="D17" s="25">
        <v>65.513000000000005</v>
      </c>
      <c r="E17" s="25">
        <v>123.693</v>
      </c>
      <c r="F17" s="25">
        <v>149.452</v>
      </c>
      <c r="G17" s="25">
        <v>62.097000000000001</v>
      </c>
      <c r="H17" s="25">
        <v>41.969499999999996</v>
      </c>
    </row>
    <row r="18" spans="3:8" x14ac:dyDescent="0.2">
      <c r="C18">
        <v>5</v>
      </c>
      <c r="D18" s="25">
        <v>92.65</v>
      </c>
      <c r="E18" s="25">
        <v>117.047</v>
      </c>
      <c r="F18" s="25">
        <v>182.964</v>
      </c>
      <c r="G18" s="25">
        <v>66.483000000000004</v>
      </c>
      <c r="H18" s="25">
        <v>45.156999999999996</v>
      </c>
    </row>
    <row r="19" spans="3:8" x14ac:dyDescent="0.2">
      <c r="C19">
        <v>6</v>
      </c>
      <c r="D19" s="25">
        <v>73.756</v>
      </c>
      <c r="E19" s="25">
        <v>126.301</v>
      </c>
      <c r="F19" s="25">
        <v>142.899</v>
      </c>
      <c r="G19" s="25">
        <v>74.430999999999997</v>
      </c>
      <c r="H19" s="25">
        <v>34.5715</v>
      </c>
    </row>
    <row r="20" spans="3:8" x14ac:dyDescent="0.2">
      <c r="C20">
        <v>7</v>
      </c>
      <c r="D20" s="25">
        <v>58.311</v>
      </c>
      <c r="E20" s="25">
        <v>128.38999999999999</v>
      </c>
      <c r="F20" s="25">
        <v>152.47300000000001</v>
      </c>
      <c r="G20" s="25">
        <v>90.355000000000004</v>
      </c>
      <c r="H20" s="25">
        <v>47.081000000000003</v>
      </c>
    </row>
    <row r="21" spans="3:8" x14ac:dyDescent="0.2">
      <c r="C21">
        <v>8</v>
      </c>
      <c r="D21" s="25">
        <v>63.895859999999999</v>
      </c>
      <c r="E21" s="25">
        <v>122.47571000000001</v>
      </c>
      <c r="F21" s="25">
        <v>170.85499999999999</v>
      </c>
      <c r="G21" s="25">
        <v>69.333299999999994</v>
      </c>
      <c r="H21" s="25">
        <v>67.3664311</v>
      </c>
    </row>
    <row r="22" spans="3:8" x14ac:dyDescent="0.2">
      <c r="C22">
        <v>9</v>
      </c>
      <c r="D22" s="25">
        <v>68.468999999999994</v>
      </c>
      <c r="E22" s="25">
        <v>144.679</v>
      </c>
      <c r="F22" s="25">
        <v>167.45099999999999</v>
      </c>
      <c r="G22" s="25">
        <v>80.894999999999996</v>
      </c>
      <c r="H22" s="25">
        <v>49.491</v>
      </c>
    </row>
    <row r="23" spans="3:8" x14ac:dyDescent="0.2">
      <c r="C23">
        <v>10</v>
      </c>
      <c r="D23" s="25">
        <v>61.612000000000002</v>
      </c>
      <c r="E23" s="25">
        <v>118.878</v>
      </c>
      <c r="F23" s="25">
        <v>169.85900000000001</v>
      </c>
      <c r="G23" s="25">
        <v>75.313000000000002</v>
      </c>
      <c r="H23" s="25">
        <v>54.1235</v>
      </c>
    </row>
    <row r="24" spans="3:8" x14ac:dyDescent="0.2">
      <c r="C24">
        <v>11</v>
      </c>
      <c r="D24" s="25">
        <v>72.111000000000004</v>
      </c>
      <c r="E24" s="25">
        <v>116.10299999999999</v>
      </c>
      <c r="F24" s="25">
        <v>189.73699999999999</v>
      </c>
      <c r="G24" s="25">
        <v>58</v>
      </c>
      <c r="H24" s="25">
        <v>58.813000000000002</v>
      </c>
    </row>
    <row r="25" spans="3:8" x14ac:dyDescent="0.2">
      <c r="C25">
        <v>12</v>
      </c>
      <c r="D25" s="25">
        <v>73.347999999999999</v>
      </c>
      <c r="E25" s="25">
        <v>121.655</v>
      </c>
      <c r="F25" s="25">
        <v>192.35400000000001</v>
      </c>
      <c r="G25" s="25">
        <v>75.153000000000006</v>
      </c>
      <c r="H25" s="25">
        <v>59.503</v>
      </c>
    </row>
    <row r="26" spans="3:8" x14ac:dyDescent="0.2">
      <c r="C26">
        <v>13</v>
      </c>
      <c r="D26" s="25">
        <v>68.819000000000003</v>
      </c>
      <c r="E26" s="25">
        <v>126.254</v>
      </c>
      <c r="F26" s="25">
        <v>191.20699999999999</v>
      </c>
      <c r="G26" s="25">
        <v>80.721999999999994</v>
      </c>
      <c r="H26" s="25">
        <v>61.194000000000003</v>
      </c>
    </row>
    <row r="27" spans="3:8" x14ac:dyDescent="0.2">
      <c r="C27">
        <v>14</v>
      </c>
      <c r="D27" s="25">
        <v>78</v>
      </c>
      <c r="E27" s="25">
        <v>121.078</v>
      </c>
      <c r="F27" s="25">
        <v>182.47200000000001</v>
      </c>
      <c r="G27" s="25">
        <v>69.856999999999999</v>
      </c>
      <c r="H27" s="25">
        <v>52.235999999999997</v>
      </c>
    </row>
    <row r="28" spans="3:8" x14ac:dyDescent="0.2">
      <c r="C28">
        <v>15</v>
      </c>
      <c r="D28" s="25">
        <v>58.856000000000002</v>
      </c>
      <c r="E28" s="25">
        <v>109.836</v>
      </c>
      <c r="F28" s="25">
        <v>158.49299999999999</v>
      </c>
      <c r="G28" s="25">
        <v>58.548999999999999</v>
      </c>
      <c r="H28" s="25">
        <v>49.8185</v>
      </c>
    </row>
    <row r="29" spans="3:8" x14ac:dyDescent="0.2">
      <c r="C29">
        <v>16</v>
      </c>
      <c r="D29" s="25">
        <v>59.665999999999997</v>
      </c>
      <c r="E29" s="25">
        <v>119.36499999999999</v>
      </c>
      <c r="F29" s="25">
        <v>147.648</v>
      </c>
      <c r="G29" s="25">
        <v>66.272000000000006</v>
      </c>
      <c r="H29" s="25">
        <v>43.991</v>
      </c>
    </row>
    <row r="30" spans="3:8" x14ac:dyDescent="0.2">
      <c r="C30">
        <v>17</v>
      </c>
      <c r="D30" s="25">
        <v>66.120999999999995</v>
      </c>
      <c r="E30" s="25">
        <v>130.38399999999999</v>
      </c>
      <c r="F30" s="25">
        <v>160.61099999999999</v>
      </c>
      <c r="G30" s="25">
        <v>84.38</v>
      </c>
      <c r="H30" s="25">
        <v>47.244999999999997</v>
      </c>
    </row>
    <row r="31" spans="3:8" x14ac:dyDescent="0.2">
      <c r="C31">
        <v>18</v>
      </c>
      <c r="D31" s="25">
        <v>107.20099999999999</v>
      </c>
      <c r="E31" s="25">
        <v>134.833</v>
      </c>
      <c r="F31" s="25">
        <v>208.01900000000001</v>
      </c>
      <c r="G31" s="25">
        <v>64.405000000000001</v>
      </c>
      <c r="H31" s="25">
        <v>50.408999999999999</v>
      </c>
    </row>
    <row r="32" spans="3:8" x14ac:dyDescent="0.2">
      <c r="C32">
        <v>19</v>
      </c>
      <c r="D32" s="25">
        <v>50.12</v>
      </c>
      <c r="E32" s="25">
        <v>120.017</v>
      </c>
      <c r="F32" s="25">
        <v>176.64699999999999</v>
      </c>
      <c r="G32" s="25">
        <v>75.391999999999996</v>
      </c>
      <c r="H32" s="25">
        <v>63.263500000000001</v>
      </c>
    </row>
    <row r="33" spans="3:8" x14ac:dyDescent="0.2">
      <c r="C33">
        <v>20</v>
      </c>
      <c r="D33" s="25">
        <v>67.676000000000002</v>
      </c>
      <c r="E33" s="25">
        <v>118.271</v>
      </c>
      <c r="F33" s="25">
        <v>144.22200000000001</v>
      </c>
      <c r="G33" s="25">
        <v>53.665999999999997</v>
      </c>
      <c r="H33" s="25">
        <v>38.273000000000003</v>
      </c>
    </row>
    <row r="34" spans="3:8" x14ac:dyDescent="0.2">
      <c r="C34">
        <v>21</v>
      </c>
      <c r="D34" s="25">
        <v>66.120999999999995</v>
      </c>
      <c r="E34" s="25">
        <v>128.25</v>
      </c>
      <c r="F34" s="25">
        <v>174.10300000000001</v>
      </c>
      <c r="G34" s="25">
        <v>68.117999999999995</v>
      </c>
      <c r="H34" s="25">
        <v>53.991</v>
      </c>
    </row>
    <row r="35" spans="3:8" x14ac:dyDescent="0.2">
      <c r="C35">
        <v>22</v>
      </c>
      <c r="D35" s="25">
        <v>68.352000000000004</v>
      </c>
      <c r="E35" s="25">
        <v>103.726</v>
      </c>
      <c r="F35" s="25">
        <v>168.655</v>
      </c>
      <c r="G35" s="25">
        <v>61.981999999999999</v>
      </c>
      <c r="H35" s="25">
        <v>50.151333299999997</v>
      </c>
    </row>
    <row r="36" spans="3:8" x14ac:dyDescent="0.2">
      <c r="C36">
        <v>23</v>
      </c>
      <c r="D36" s="25">
        <v>79.649000000000001</v>
      </c>
      <c r="E36" s="25">
        <v>105.785</v>
      </c>
      <c r="F36" s="25">
        <v>182.571</v>
      </c>
      <c r="G36" s="25">
        <v>61.350999999999999</v>
      </c>
      <c r="H36" s="25">
        <v>51.460999999999999</v>
      </c>
    </row>
    <row r="37" spans="3:8" x14ac:dyDescent="0.2">
      <c r="C37">
        <v>24</v>
      </c>
      <c r="D37" s="25">
        <v>62.097000000000001</v>
      </c>
      <c r="E37" s="25">
        <v>119.54900000000001</v>
      </c>
      <c r="F37" s="25">
        <v>147.321</v>
      </c>
      <c r="G37" s="25">
        <v>56.320999999999998</v>
      </c>
      <c r="H37" s="25">
        <v>42.612000000000002</v>
      </c>
    </row>
    <row r="39" spans="3:8" x14ac:dyDescent="0.2">
      <c r="D39" s="71" t="s">
        <v>52</v>
      </c>
      <c r="E39" s="71"/>
      <c r="F39" s="71"/>
      <c r="G39" s="71"/>
      <c r="H39" s="71"/>
    </row>
    <row r="40" spans="3:8" x14ac:dyDescent="0.2">
      <c r="D40" s="71"/>
      <c r="E40" s="71"/>
      <c r="F40" s="71"/>
      <c r="G40" s="71"/>
      <c r="H40" s="71"/>
    </row>
  </sheetData>
  <mergeCells count="2">
    <mergeCell ref="B4:M11"/>
    <mergeCell ref="D39:H40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76"/>
  <sheetViews>
    <sheetView workbookViewId="0">
      <selection activeCell="N61" sqref="N61"/>
    </sheetView>
  </sheetViews>
  <sheetFormatPr defaultRowHeight="14.25" x14ac:dyDescent="0.2"/>
  <cols>
    <col min="1" max="1" width="5.25" customWidth="1"/>
    <col min="2" max="2" width="18.625" customWidth="1"/>
    <col min="3" max="3" width="16.125" customWidth="1"/>
    <col min="4" max="5" width="17.25" customWidth="1"/>
    <col min="6" max="6" width="16.75" customWidth="1"/>
    <col min="7" max="7" width="18.5" customWidth="1"/>
    <col min="8" max="8" width="19.375" customWidth="1"/>
    <col min="9" max="9" width="19.875" customWidth="1"/>
    <col min="10" max="10" width="17.875" customWidth="1"/>
    <col min="12" max="12" width="11.375" customWidth="1"/>
    <col min="13" max="13" width="9.75" customWidth="1"/>
  </cols>
  <sheetData>
    <row r="2" spans="2:17" x14ac:dyDescent="0.2">
      <c r="C2" s="74" t="s">
        <v>6</v>
      </c>
      <c r="D2" s="74"/>
      <c r="E2" s="74"/>
      <c r="F2" s="74"/>
      <c r="G2" s="74"/>
      <c r="H2" s="74"/>
      <c r="I2" s="74"/>
      <c r="J2" s="74"/>
    </row>
    <row r="3" spans="2:17" x14ac:dyDescent="0.2">
      <c r="C3" s="74"/>
      <c r="D3" s="74"/>
      <c r="E3" s="74"/>
      <c r="F3" s="74"/>
      <c r="G3" s="74"/>
      <c r="H3" s="74"/>
      <c r="I3" s="74"/>
      <c r="J3" s="74"/>
    </row>
    <row r="5" spans="2:17" ht="37.5" x14ac:dyDescent="0.25">
      <c r="B5" s="1"/>
      <c r="C5" s="2" t="s">
        <v>0</v>
      </c>
      <c r="D5" s="2" t="s">
        <v>1</v>
      </c>
      <c r="E5" s="3" t="s">
        <v>9</v>
      </c>
      <c r="F5" s="3" t="s">
        <v>10</v>
      </c>
      <c r="G5" s="2" t="s">
        <v>2</v>
      </c>
      <c r="H5" s="2" t="s">
        <v>3</v>
      </c>
      <c r="I5" s="2" t="s">
        <v>4</v>
      </c>
      <c r="J5" s="2" t="s">
        <v>5</v>
      </c>
    </row>
    <row r="6" spans="2:17" s="18" customFormat="1" ht="18.75" x14ac:dyDescent="0.25">
      <c r="B6" s="75" t="s">
        <v>25</v>
      </c>
      <c r="C6" s="17">
        <v>98</v>
      </c>
      <c r="D6" s="17">
        <v>90</v>
      </c>
      <c r="E6" s="17">
        <v>109</v>
      </c>
      <c r="F6" s="17">
        <v>16</v>
      </c>
      <c r="G6" s="17">
        <v>60</v>
      </c>
      <c r="H6" s="17">
        <v>0</v>
      </c>
      <c r="I6" s="17">
        <v>89</v>
      </c>
      <c r="J6" s="17">
        <v>0</v>
      </c>
      <c r="L6" s="19"/>
      <c r="M6" s="19"/>
      <c r="N6" s="19"/>
      <c r="O6" s="19"/>
      <c r="P6" s="19"/>
      <c r="Q6" s="19"/>
    </row>
    <row r="7" spans="2:17" s="18" customFormat="1" ht="18.75" x14ac:dyDescent="0.25">
      <c r="B7" s="75"/>
      <c r="C7" s="17">
        <v>82</v>
      </c>
      <c r="D7" s="17">
        <v>92</v>
      </c>
      <c r="E7" s="17">
        <v>86</v>
      </c>
      <c r="F7" s="17">
        <v>8</v>
      </c>
      <c r="G7" s="17">
        <v>68</v>
      </c>
      <c r="H7" s="17">
        <v>0</v>
      </c>
      <c r="I7" s="17">
        <v>96</v>
      </c>
      <c r="J7" s="17">
        <v>0</v>
      </c>
      <c r="L7" s="19"/>
      <c r="M7" s="19"/>
      <c r="N7" s="19"/>
      <c r="O7" s="19"/>
      <c r="P7" s="19"/>
      <c r="Q7" s="19"/>
    </row>
    <row r="8" spans="2:17" s="18" customFormat="1" ht="18.75" x14ac:dyDescent="0.25">
      <c r="B8" s="75"/>
      <c r="C8" s="17">
        <v>76</v>
      </c>
      <c r="D8" s="17">
        <v>80</v>
      </c>
      <c r="E8" s="17">
        <v>95</v>
      </c>
      <c r="F8" s="17">
        <v>10</v>
      </c>
      <c r="G8" s="17">
        <v>75</v>
      </c>
      <c r="H8" s="17">
        <v>0</v>
      </c>
      <c r="I8" s="17">
        <v>75</v>
      </c>
      <c r="J8" s="17">
        <v>0</v>
      </c>
      <c r="L8" s="19"/>
      <c r="M8" s="19"/>
      <c r="N8" s="19"/>
      <c r="O8" s="19"/>
      <c r="P8" s="19"/>
      <c r="Q8" s="19"/>
    </row>
    <row r="9" spans="2:17" s="18" customFormat="1" ht="18.75" x14ac:dyDescent="0.25">
      <c r="B9" s="75" t="s">
        <v>26</v>
      </c>
      <c r="C9" s="17">
        <v>106</v>
      </c>
      <c r="D9" s="17">
        <v>65</v>
      </c>
      <c r="E9" s="17">
        <v>72</v>
      </c>
      <c r="F9" s="17">
        <v>9</v>
      </c>
      <c r="G9" s="17">
        <v>93</v>
      </c>
      <c r="H9" s="17">
        <v>0</v>
      </c>
      <c r="I9" s="17">
        <v>56</v>
      </c>
      <c r="J9" s="17">
        <v>0</v>
      </c>
      <c r="L9" s="19"/>
      <c r="M9" s="19"/>
      <c r="N9" s="19"/>
      <c r="O9" s="19"/>
      <c r="P9" s="19"/>
      <c r="Q9" s="19"/>
    </row>
    <row r="10" spans="2:17" s="18" customFormat="1" ht="18.75" x14ac:dyDescent="0.25">
      <c r="B10" s="75"/>
      <c r="C10" s="17">
        <v>65</v>
      </c>
      <c r="D10" s="17">
        <v>60</v>
      </c>
      <c r="E10" s="17">
        <v>70</v>
      </c>
      <c r="F10" s="17">
        <v>21</v>
      </c>
      <c r="G10" s="17">
        <v>95</v>
      </c>
      <c r="H10" s="17">
        <v>0</v>
      </c>
      <c r="I10" s="17">
        <v>62</v>
      </c>
      <c r="J10" s="17">
        <v>0</v>
      </c>
      <c r="L10" s="19"/>
      <c r="M10" s="19"/>
      <c r="N10" s="19"/>
      <c r="O10" s="19"/>
      <c r="P10" s="19"/>
      <c r="Q10" s="19"/>
    </row>
    <row r="11" spans="2:17" s="18" customFormat="1" ht="18.75" x14ac:dyDescent="0.25">
      <c r="B11" s="75"/>
      <c r="C11" s="17">
        <v>89</v>
      </c>
      <c r="D11" s="17">
        <v>71</v>
      </c>
      <c r="E11" s="17">
        <v>60</v>
      </c>
      <c r="F11" s="17">
        <v>13</v>
      </c>
      <c r="G11" s="17">
        <v>86</v>
      </c>
      <c r="H11" s="17">
        <v>0</v>
      </c>
      <c r="I11" s="17">
        <v>76</v>
      </c>
      <c r="J11" s="17">
        <v>0</v>
      </c>
      <c r="L11" s="19"/>
      <c r="M11" s="19"/>
      <c r="N11" s="19"/>
      <c r="O11" s="19"/>
      <c r="P11" s="19"/>
      <c r="Q11" s="19"/>
    </row>
    <row r="12" spans="2:17" s="18" customFormat="1" ht="18.75" x14ac:dyDescent="0.25">
      <c r="B12" s="75" t="s">
        <v>27</v>
      </c>
      <c r="C12" s="17">
        <v>80</v>
      </c>
      <c r="D12" s="17">
        <v>86</v>
      </c>
      <c r="E12" s="17">
        <v>86</v>
      </c>
      <c r="F12" s="17">
        <v>7</v>
      </c>
      <c r="G12" s="17">
        <v>81</v>
      </c>
      <c r="H12" s="17">
        <v>0</v>
      </c>
      <c r="I12" s="17">
        <v>85</v>
      </c>
      <c r="J12" s="17">
        <v>0</v>
      </c>
    </row>
    <row r="13" spans="2:17" s="18" customFormat="1" ht="18.75" x14ac:dyDescent="0.25">
      <c r="B13" s="75"/>
      <c r="C13" s="17">
        <v>60</v>
      </c>
      <c r="D13" s="17">
        <v>89</v>
      </c>
      <c r="E13" s="17">
        <v>90</v>
      </c>
      <c r="F13" s="17">
        <v>6</v>
      </c>
      <c r="G13" s="17">
        <v>76</v>
      </c>
      <c r="H13" s="17">
        <v>0</v>
      </c>
      <c r="I13" s="17">
        <v>70</v>
      </c>
      <c r="J13" s="17">
        <v>0</v>
      </c>
    </row>
    <row r="14" spans="2:17" s="18" customFormat="1" ht="18.75" x14ac:dyDescent="0.25">
      <c r="B14" s="75"/>
      <c r="C14" s="17">
        <v>96</v>
      </c>
      <c r="D14" s="17">
        <v>79</v>
      </c>
      <c r="E14" s="17">
        <v>85</v>
      </c>
      <c r="F14" s="17">
        <v>16</v>
      </c>
      <c r="G14" s="17">
        <v>82</v>
      </c>
      <c r="H14" s="17">
        <v>0</v>
      </c>
      <c r="I14" s="17">
        <v>71</v>
      </c>
      <c r="J14" s="17">
        <v>0</v>
      </c>
    </row>
    <row r="19" spans="2:17" x14ac:dyDescent="0.2">
      <c r="C19" s="74" t="s">
        <v>12</v>
      </c>
      <c r="D19" s="74"/>
      <c r="E19" s="74"/>
      <c r="F19" s="74"/>
      <c r="G19" s="74"/>
      <c r="H19" s="74"/>
      <c r="I19" s="74"/>
      <c r="J19" s="74"/>
    </row>
    <row r="20" spans="2:17" x14ac:dyDescent="0.2">
      <c r="C20" s="74"/>
      <c r="D20" s="74"/>
      <c r="E20" s="74"/>
      <c r="F20" s="74"/>
      <c r="G20" s="74"/>
      <c r="H20" s="74"/>
      <c r="I20" s="74"/>
      <c r="J20" s="74"/>
    </row>
    <row r="21" spans="2:17" ht="37.5" x14ac:dyDescent="0.25">
      <c r="C21" s="2" t="s">
        <v>0</v>
      </c>
      <c r="D21" s="2" t="s">
        <v>1</v>
      </c>
      <c r="E21" s="3" t="s">
        <v>7</v>
      </c>
      <c r="F21" s="3" t="s">
        <v>8</v>
      </c>
      <c r="G21" s="3" t="s">
        <v>2</v>
      </c>
      <c r="H21" s="2" t="s">
        <v>3</v>
      </c>
      <c r="I21" s="2" t="s">
        <v>11</v>
      </c>
      <c r="J21" s="2" t="s">
        <v>5</v>
      </c>
    </row>
    <row r="22" spans="2:17" s="20" customFormat="1" ht="18.75" x14ac:dyDescent="0.25">
      <c r="B22" s="73" t="s">
        <v>31</v>
      </c>
      <c r="C22" s="17">
        <v>98.36</v>
      </c>
      <c r="D22" s="17">
        <v>105.64</v>
      </c>
      <c r="E22" s="17">
        <v>126.2</v>
      </c>
      <c r="F22" s="17">
        <v>9.51</v>
      </c>
      <c r="G22" s="17">
        <v>102.56</v>
      </c>
      <c r="H22" s="17">
        <v>0</v>
      </c>
      <c r="I22" s="17">
        <v>115.26</v>
      </c>
      <c r="J22" s="17">
        <v>0</v>
      </c>
      <c r="L22" s="19"/>
      <c r="M22" s="19"/>
      <c r="N22" s="19"/>
      <c r="O22" s="19"/>
      <c r="P22" s="19"/>
      <c r="Q22" s="19"/>
    </row>
    <row r="23" spans="2:17" s="1" customFormat="1" ht="18.75" x14ac:dyDescent="0.25">
      <c r="B23" s="73"/>
      <c r="C23" s="17">
        <v>78.52</v>
      </c>
      <c r="D23" s="17">
        <v>79.98</v>
      </c>
      <c r="E23" s="1">
        <v>115.21</v>
      </c>
      <c r="F23" s="1">
        <v>5.62</v>
      </c>
      <c r="G23" s="1">
        <v>78.45</v>
      </c>
      <c r="H23" s="1">
        <v>0</v>
      </c>
      <c r="I23" s="1">
        <v>45.62</v>
      </c>
      <c r="J23" s="1">
        <v>0</v>
      </c>
    </row>
    <row r="24" spans="2:17" s="1" customFormat="1" ht="18.75" x14ac:dyDescent="0.25">
      <c r="B24" s="73"/>
      <c r="C24" s="17">
        <v>84.2</v>
      </c>
      <c r="D24" s="17">
        <v>89.26</v>
      </c>
      <c r="E24" s="1">
        <v>125.28</v>
      </c>
      <c r="F24" s="1">
        <v>5.62</v>
      </c>
      <c r="G24" s="1">
        <v>89.65</v>
      </c>
      <c r="H24" s="1">
        <v>0</v>
      </c>
      <c r="I24" s="1">
        <v>56.96</v>
      </c>
      <c r="J24" s="1">
        <v>0</v>
      </c>
    </row>
    <row r="25" spans="2:17" s="1" customFormat="1" ht="18.75" x14ac:dyDescent="0.25">
      <c r="B25" s="73"/>
      <c r="C25" s="17">
        <v>79.849999999999994</v>
      </c>
      <c r="D25" s="17">
        <v>82.84</v>
      </c>
      <c r="E25" s="1">
        <v>114.69</v>
      </c>
      <c r="F25" s="1">
        <v>9.56</v>
      </c>
      <c r="G25" s="1">
        <v>84.52</v>
      </c>
      <c r="H25" s="1">
        <v>0</v>
      </c>
      <c r="I25" s="1">
        <v>98.56</v>
      </c>
      <c r="J25" s="1">
        <v>0</v>
      </c>
    </row>
    <row r="26" spans="2:17" s="1" customFormat="1" ht="18.75" x14ac:dyDescent="0.25">
      <c r="B26" s="73"/>
      <c r="C26" s="17">
        <v>102.78</v>
      </c>
      <c r="D26" s="17">
        <v>97.45</v>
      </c>
      <c r="E26" s="1">
        <v>112.78</v>
      </c>
      <c r="F26" s="1">
        <v>9.25</v>
      </c>
      <c r="G26" s="1">
        <v>89.26</v>
      </c>
      <c r="H26" s="1">
        <v>0</v>
      </c>
      <c r="I26" s="1">
        <v>84.51</v>
      </c>
      <c r="J26" s="1">
        <v>0</v>
      </c>
    </row>
    <row r="27" spans="2:17" s="1" customFormat="1" ht="18.75" x14ac:dyDescent="0.25">
      <c r="B27" s="73"/>
      <c r="C27" s="17">
        <v>99.69</v>
      </c>
      <c r="D27" s="17">
        <v>105.1</v>
      </c>
      <c r="E27" s="1">
        <v>102.62</v>
      </c>
      <c r="F27" s="1">
        <v>2.15</v>
      </c>
      <c r="G27" s="1">
        <v>85.62</v>
      </c>
      <c r="H27" s="1">
        <v>0</v>
      </c>
      <c r="I27" s="1">
        <v>85.26</v>
      </c>
      <c r="J27" s="1">
        <v>0</v>
      </c>
    </row>
    <row r="28" spans="2:17" s="1" customFormat="1" ht="18.75" x14ac:dyDescent="0.25">
      <c r="B28" s="73"/>
      <c r="C28" s="17">
        <v>82.36</v>
      </c>
      <c r="D28" s="17">
        <v>118.25</v>
      </c>
      <c r="E28" s="1">
        <v>98.95</v>
      </c>
      <c r="F28" s="1">
        <v>5.48</v>
      </c>
      <c r="G28" s="1">
        <v>95.62</v>
      </c>
      <c r="H28" s="1">
        <v>0</v>
      </c>
      <c r="I28" s="1">
        <v>85.62</v>
      </c>
      <c r="J28" s="1">
        <v>0</v>
      </c>
    </row>
    <row r="29" spans="2:17" s="1" customFormat="1" ht="18.75" x14ac:dyDescent="0.25">
      <c r="B29" s="73"/>
      <c r="C29" s="17">
        <v>95.98</v>
      </c>
      <c r="D29" s="17">
        <v>82.95</v>
      </c>
      <c r="E29" s="1">
        <v>113.86</v>
      </c>
      <c r="F29" s="1">
        <v>8.1199999999999992</v>
      </c>
      <c r="G29" s="1">
        <v>78.62</v>
      </c>
      <c r="H29" s="1">
        <v>0</v>
      </c>
      <c r="I29" s="1">
        <v>78.41</v>
      </c>
      <c r="J29" s="1">
        <v>0</v>
      </c>
    </row>
    <row r="30" spans="2:17" s="1" customFormat="1" ht="18.75" x14ac:dyDescent="0.25">
      <c r="B30" s="73"/>
      <c r="C30" s="17">
        <v>115.45</v>
      </c>
      <c r="D30" s="17">
        <v>97.75</v>
      </c>
      <c r="E30" s="1">
        <v>104.62</v>
      </c>
      <c r="F30" s="1">
        <v>4.62</v>
      </c>
      <c r="G30" s="1">
        <v>89.45</v>
      </c>
      <c r="H30" s="1">
        <v>0</v>
      </c>
      <c r="I30" s="1">
        <v>98.52</v>
      </c>
      <c r="J30" s="1">
        <v>0</v>
      </c>
    </row>
    <row r="31" spans="2:17" s="1" customFormat="1" ht="18.75" x14ac:dyDescent="0.25">
      <c r="B31" s="73"/>
      <c r="C31" s="17">
        <v>106.45</v>
      </c>
      <c r="D31" s="17">
        <v>100.62</v>
      </c>
      <c r="E31" s="1">
        <v>95.12</v>
      </c>
      <c r="F31" s="1">
        <v>5.0999999999999996</v>
      </c>
      <c r="G31" s="1">
        <v>98.26</v>
      </c>
      <c r="H31" s="1">
        <v>0</v>
      </c>
      <c r="I31" s="1">
        <v>89.62</v>
      </c>
      <c r="J31" s="1">
        <v>0</v>
      </c>
    </row>
    <row r="32" spans="2:17" s="1" customFormat="1" ht="18.75" x14ac:dyDescent="0.25">
      <c r="B32" s="73"/>
      <c r="C32" s="17">
        <v>110.21</v>
      </c>
      <c r="D32" s="17">
        <v>97.78</v>
      </c>
      <c r="E32" s="1">
        <v>92.78</v>
      </c>
      <c r="F32" s="1">
        <v>6.6</v>
      </c>
      <c r="G32" s="1">
        <v>78.95</v>
      </c>
      <c r="H32" s="1">
        <v>0</v>
      </c>
      <c r="I32" s="1">
        <v>76.52</v>
      </c>
      <c r="J32" s="1">
        <v>0</v>
      </c>
    </row>
    <row r="33" spans="2:20" s="1" customFormat="1" ht="18.75" x14ac:dyDescent="0.25">
      <c r="B33" s="73"/>
      <c r="C33" s="17">
        <v>85.6</v>
      </c>
      <c r="D33" s="17">
        <v>89.85</v>
      </c>
      <c r="E33" s="1">
        <v>97.84</v>
      </c>
      <c r="F33" s="1">
        <v>1.51</v>
      </c>
      <c r="G33" s="1">
        <v>95.35</v>
      </c>
      <c r="H33" s="1">
        <v>0</v>
      </c>
      <c r="I33" s="1">
        <v>95.85</v>
      </c>
      <c r="J33" s="1">
        <v>0</v>
      </c>
    </row>
    <row r="34" spans="2:20" s="20" customFormat="1" ht="18.75" x14ac:dyDescent="0.25">
      <c r="B34" s="73"/>
      <c r="C34" s="17">
        <v>103</v>
      </c>
      <c r="D34" s="17">
        <v>117.31</v>
      </c>
      <c r="E34" s="17">
        <v>105.1</v>
      </c>
      <c r="F34" s="17">
        <v>1.5</v>
      </c>
      <c r="G34" s="17">
        <v>112.03</v>
      </c>
      <c r="H34" s="17">
        <v>0</v>
      </c>
      <c r="I34" s="17">
        <v>69.84</v>
      </c>
      <c r="J34" s="17">
        <v>0</v>
      </c>
      <c r="L34" s="19"/>
      <c r="M34" s="19"/>
      <c r="N34" s="19"/>
      <c r="O34" s="19"/>
      <c r="P34" s="19"/>
      <c r="Q34" s="19"/>
    </row>
    <row r="35" spans="2:20" s="20" customFormat="1" ht="18.75" x14ac:dyDescent="0.25">
      <c r="B35" s="73"/>
      <c r="C35" s="17">
        <v>115</v>
      </c>
      <c r="D35" s="17">
        <v>105.62</v>
      </c>
      <c r="E35" s="17">
        <v>120</v>
      </c>
      <c r="F35" s="17">
        <v>2.2000000000000002</v>
      </c>
      <c r="G35" s="17">
        <v>75.400000000000006</v>
      </c>
      <c r="H35" s="17">
        <v>0</v>
      </c>
      <c r="I35" s="17">
        <v>85.12</v>
      </c>
      <c r="J35" s="17">
        <v>0</v>
      </c>
      <c r="L35" s="19"/>
      <c r="M35" s="19"/>
      <c r="N35" s="19"/>
      <c r="O35" s="19"/>
      <c r="P35" s="19"/>
      <c r="Q35" s="19"/>
    </row>
    <row r="36" spans="2:20" s="20" customFormat="1" ht="18.75" x14ac:dyDescent="0.25">
      <c r="B36" s="73"/>
      <c r="C36" s="17">
        <v>86.62</v>
      </c>
      <c r="D36" s="17">
        <v>97.6</v>
      </c>
      <c r="E36" s="17">
        <v>120.25</v>
      </c>
      <c r="F36" s="17">
        <v>5.0999999999999996</v>
      </c>
      <c r="G36" s="17">
        <v>65.28</v>
      </c>
      <c r="H36" s="17">
        <v>0</v>
      </c>
      <c r="I36" s="17">
        <v>94.85</v>
      </c>
      <c r="J36" s="17">
        <v>0</v>
      </c>
      <c r="L36" s="19"/>
      <c r="M36" s="19"/>
      <c r="N36" s="19"/>
      <c r="O36" s="19"/>
      <c r="P36" s="19"/>
      <c r="Q36" s="19"/>
    </row>
    <row r="37" spans="2:20" s="20" customFormat="1" ht="18.75" x14ac:dyDescent="0.25">
      <c r="B37" s="73"/>
      <c r="C37" s="17">
        <v>86.35</v>
      </c>
      <c r="D37" s="17">
        <v>105.6</v>
      </c>
      <c r="E37" s="17">
        <v>110.6</v>
      </c>
      <c r="F37" s="17">
        <v>9.41</v>
      </c>
      <c r="G37" s="17">
        <v>95.62</v>
      </c>
      <c r="H37" s="17">
        <v>0</v>
      </c>
      <c r="I37" s="17">
        <v>102.3</v>
      </c>
      <c r="J37" s="17">
        <v>0</v>
      </c>
      <c r="L37" s="19"/>
      <c r="M37" s="19"/>
      <c r="N37" s="19"/>
      <c r="O37" s="19"/>
      <c r="P37" s="19"/>
      <c r="Q37" s="19"/>
    </row>
    <row r="38" spans="2:20" s="20" customFormat="1" ht="18.75" x14ac:dyDescent="0.25">
      <c r="B38" s="73"/>
      <c r="C38" s="17">
        <v>115.9</v>
      </c>
      <c r="D38" s="17">
        <v>89.52</v>
      </c>
      <c r="E38" s="17">
        <v>97.95</v>
      </c>
      <c r="F38" s="17">
        <v>12.2</v>
      </c>
      <c r="G38" s="17">
        <v>69.849999999999994</v>
      </c>
      <c r="H38" s="17">
        <v>0</v>
      </c>
      <c r="I38" s="17">
        <v>87.41</v>
      </c>
      <c r="J38" s="17">
        <v>0</v>
      </c>
      <c r="L38" s="19"/>
      <c r="M38" s="19"/>
      <c r="N38" s="19"/>
      <c r="O38" s="19"/>
      <c r="P38" s="19"/>
      <c r="Q38" s="19"/>
    </row>
    <row r="39" spans="2:20" s="20" customFormat="1" ht="18.75" x14ac:dyDescent="0.25">
      <c r="B39" s="73"/>
      <c r="C39" s="17">
        <v>105.6</v>
      </c>
      <c r="D39" s="17">
        <v>77.650000000000006</v>
      </c>
      <c r="E39" s="17">
        <v>67.84</v>
      </c>
      <c r="F39" s="17">
        <v>10.1</v>
      </c>
      <c r="G39" s="17">
        <v>95.74</v>
      </c>
      <c r="H39" s="17">
        <v>0</v>
      </c>
      <c r="I39" s="17">
        <v>56.85</v>
      </c>
      <c r="J39" s="17">
        <v>0</v>
      </c>
      <c r="L39" s="19"/>
      <c r="M39" s="19"/>
      <c r="N39" s="19"/>
      <c r="O39" s="19"/>
      <c r="P39" s="19"/>
      <c r="Q39" s="19"/>
    </row>
    <row r="40" spans="2:20" s="20" customFormat="1" ht="18.75" x14ac:dyDescent="0.25">
      <c r="B40" s="73" t="s">
        <v>32</v>
      </c>
      <c r="C40" s="17">
        <v>118.02</v>
      </c>
      <c r="D40" s="17">
        <v>78.69</v>
      </c>
      <c r="E40" s="17">
        <v>97.4</v>
      </c>
      <c r="F40" s="17">
        <v>11.5</v>
      </c>
      <c r="G40" s="17">
        <v>87.56</v>
      </c>
      <c r="H40" s="17">
        <v>0</v>
      </c>
      <c r="I40" s="17">
        <v>92</v>
      </c>
      <c r="J40" s="17">
        <v>0</v>
      </c>
      <c r="L40" s="19"/>
      <c r="M40" s="19"/>
      <c r="N40" s="19"/>
      <c r="O40" s="19"/>
      <c r="P40" s="19"/>
      <c r="Q40" s="19"/>
      <c r="R40" s="19"/>
      <c r="S40" s="19"/>
      <c r="T40" s="19"/>
    </row>
    <row r="41" spans="2:20" s="20" customFormat="1" ht="18.75" x14ac:dyDescent="0.25">
      <c r="B41" s="73"/>
      <c r="C41" s="17">
        <v>79.52</v>
      </c>
      <c r="D41" s="17">
        <v>98.65</v>
      </c>
      <c r="E41" s="17">
        <v>91.41</v>
      </c>
      <c r="F41" s="17">
        <v>4.0999999999999996</v>
      </c>
      <c r="G41" s="17">
        <v>84.51</v>
      </c>
      <c r="H41" s="17">
        <v>0</v>
      </c>
      <c r="I41" s="17">
        <v>58.94</v>
      </c>
      <c r="J41" s="17">
        <v>0</v>
      </c>
      <c r="L41" s="19"/>
      <c r="M41" s="19"/>
      <c r="N41" s="19"/>
      <c r="O41" s="19"/>
      <c r="P41" s="19"/>
      <c r="Q41" s="19"/>
    </row>
    <row r="42" spans="2:20" s="20" customFormat="1" ht="18.75" x14ac:dyDescent="0.25">
      <c r="B42" s="73"/>
      <c r="C42" s="17">
        <v>69.540000000000006</v>
      </c>
      <c r="D42" s="17">
        <v>67.52</v>
      </c>
      <c r="E42" s="17">
        <v>68.540000000000006</v>
      </c>
      <c r="F42" s="17">
        <v>6.54</v>
      </c>
      <c r="G42" s="17">
        <v>62.125</v>
      </c>
      <c r="H42" s="17">
        <v>0</v>
      </c>
      <c r="I42" s="17">
        <v>82.1</v>
      </c>
      <c r="J42" s="17">
        <v>0</v>
      </c>
      <c r="L42" s="19"/>
      <c r="M42" s="19"/>
      <c r="N42" s="19"/>
      <c r="O42" s="19"/>
      <c r="P42" s="19"/>
      <c r="Q42" s="19"/>
    </row>
    <row r="43" spans="2:20" s="1" customFormat="1" ht="18.75" x14ac:dyDescent="0.25">
      <c r="B43" s="73"/>
      <c r="C43" s="17">
        <v>89.65</v>
      </c>
      <c r="D43" s="17">
        <v>86.56</v>
      </c>
      <c r="E43" s="1">
        <v>85.36</v>
      </c>
      <c r="F43" s="1">
        <v>5.95</v>
      </c>
      <c r="G43" s="1">
        <v>89.52</v>
      </c>
      <c r="H43" s="1">
        <v>0</v>
      </c>
      <c r="I43" s="1">
        <v>78.56</v>
      </c>
      <c r="J43" s="1">
        <v>0</v>
      </c>
    </row>
    <row r="44" spans="2:20" s="1" customFormat="1" ht="18.75" x14ac:dyDescent="0.25">
      <c r="B44" s="73"/>
      <c r="C44" s="17">
        <v>85.62</v>
      </c>
      <c r="D44" s="17">
        <v>102.62</v>
      </c>
      <c r="E44" s="1">
        <v>95.62</v>
      </c>
      <c r="F44" s="1">
        <v>4.59</v>
      </c>
      <c r="G44" s="1">
        <v>95.62</v>
      </c>
      <c r="H44" s="1">
        <v>0</v>
      </c>
      <c r="I44" s="1">
        <v>98.41</v>
      </c>
      <c r="J44" s="1">
        <v>0</v>
      </c>
    </row>
    <row r="45" spans="2:20" s="1" customFormat="1" ht="18.75" x14ac:dyDescent="0.25">
      <c r="B45" s="73"/>
      <c r="C45" s="17">
        <v>110.25</v>
      </c>
      <c r="D45" s="17">
        <v>78.95</v>
      </c>
      <c r="E45" s="1">
        <v>78.12</v>
      </c>
      <c r="F45" s="1">
        <v>2.56</v>
      </c>
      <c r="G45" s="1">
        <v>71.52</v>
      </c>
      <c r="H45" s="1">
        <v>0</v>
      </c>
      <c r="I45" s="1">
        <v>84.62</v>
      </c>
      <c r="J45" s="1">
        <v>0</v>
      </c>
    </row>
    <row r="46" spans="2:20" s="1" customFormat="1" ht="18.75" x14ac:dyDescent="0.25">
      <c r="B46" s="73"/>
      <c r="C46" s="17">
        <v>82.26</v>
      </c>
      <c r="D46" s="17">
        <v>102.52</v>
      </c>
      <c r="E46" s="1">
        <v>85.62</v>
      </c>
      <c r="F46" s="1">
        <v>8.52</v>
      </c>
      <c r="G46" s="1">
        <v>65.95</v>
      </c>
      <c r="H46" s="1">
        <v>0</v>
      </c>
      <c r="I46" s="1">
        <v>65.84</v>
      </c>
      <c r="J46" s="1">
        <v>0</v>
      </c>
    </row>
    <row r="47" spans="2:20" s="1" customFormat="1" ht="18.75" x14ac:dyDescent="0.25">
      <c r="B47" s="73"/>
      <c r="C47" s="17">
        <v>78.56</v>
      </c>
      <c r="D47" s="17">
        <v>112.05</v>
      </c>
      <c r="E47" s="1">
        <v>97.14</v>
      </c>
      <c r="F47" s="1">
        <v>4.51</v>
      </c>
      <c r="G47" s="1">
        <v>84.52</v>
      </c>
      <c r="H47" s="1">
        <v>0</v>
      </c>
      <c r="I47" s="1">
        <v>78.52</v>
      </c>
      <c r="J47" s="1">
        <v>0</v>
      </c>
    </row>
    <row r="48" spans="2:20" s="1" customFormat="1" ht="18.75" x14ac:dyDescent="0.25">
      <c r="B48" s="73"/>
      <c r="C48" s="17">
        <v>56.62</v>
      </c>
      <c r="D48" s="17">
        <v>98.52</v>
      </c>
      <c r="E48" s="1">
        <v>84.12</v>
      </c>
      <c r="F48" s="1">
        <v>4.58</v>
      </c>
      <c r="G48" s="1">
        <v>75.62</v>
      </c>
      <c r="H48" s="1">
        <v>0</v>
      </c>
      <c r="I48" s="1">
        <v>58.68</v>
      </c>
      <c r="J48" s="1">
        <v>0</v>
      </c>
    </row>
    <row r="49" spans="2:19" s="1" customFormat="1" ht="18.75" x14ac:dyDescent="0.25">
      <c r="B49" s="73"/>
      <c r="C49" s="17">
        <v>78.510000000000005</v>
      </c>
      <c r="D49" s="17">
        <v>95.26</v>
      </c>
      <c r="E49" s="1">
        <v>56.21</v>
      </c>
      <c r="F49" s="1">
        <v>7.82</v>
      </c>
      <c r="G49" s="1">
        <v>89.56</v>
      </c>
      <c r="H49" s="1">
        <v>0</v>
      </c>
      <c r="I49" s="1">
        <v>85.64</v>
      </c>
      <c r="J49" s="1">
        <v>0</v>
      </c>
    </row>
    <row r="50" spans="2:19" s="1" customFormat="1" ht="18.75" x14ac:dyDescent="0.25">
      <c r="B50" s="73"/>
      <c r="C50" s="17">
        <v>95.62</v>
      </c>
      <c r="D50" s="17">
        <v>85.62</v>
      </c>
      <c r="E50" s="1">
        <v>95.62</v>
      </c>
      <c r="F50" s="1">
        <v>9.25</v>
      </c>
      <c r="G50" s="1">
        <v>78.540000000000006</v>
      </c>
      <c r="H50" s="1">
        <v>0</v>
      </c>
      <c r="I50" s="1">
        <v>70.12</v>
      </c>
      <c r="J50" s="1">
        <v>0</v>
      </c>
    </row>
    <row r="51" spans="2:19" s="1" customFormat="1" ht="18.75" x14ac:dyDescent="0.25">
      <c r="B51" s="73"/>
      <c r="C51" s="17">
        <v>89.62</v>
      </c>
      <c r="D51" s="17">
        <v>95.62</v>
      </c>
      <c r="E51" s="1">
        <v>92.21</v>
      </c>
      <c r="F51" s="1">
        <v>5.62</v>
      </c>
      <c r="G51" s="1">
        <v>68.95</v>
      </c>
      <c r="H51" s="1">
        <v>0</v>
      </c>
      <c r="I51" s="1">
        <v>73.25</v>
      </c>
      <c r="J51" s="1">
        <v>0</v>
      </c>
    </row>
    <row r="52" spans="2:19" s="20" customFormat="1" ht="18.75" x14ac:dyDescent="0.25">
      <c r="B52" s="73"/>
      <c r="C52" s="17">
        <v>86.26</v>
      </c>
      <c r="D52" s="17">
        <v>96.58</v>
      </c>
      <c r="E52" s="17">
        <v>87.95</v>
      </c>
      <c r="F52" s="17">
        <v>3.2</v>
      </c>
      <c r="G52" s="17">
        <v>95.26</v>
      </c>
      <c r="H52" s="17">
        <v>0</v>
      </c>
      <c r="I52" s="17">
        <v>95.14</v>
      </c>
      <c r="J52" s="17">
        <v>0</v>
      </c>
      <c r="L52" s="19"/>
      <c r="M52" s="19"/>
      <c r="N52" s="19"/>
      <c r="O52" s="19"/>
      <c r="P52" s="19"/>
      <c r="Q52" s="19"/>
    </row>
    <row r="53" spans="2:19" s="20" customFormat="1" ht="18.75" x14ac:dyDescent="0.25">
      <c r="B53" s="73"/>
      <c r="C53" s="17">
        <v>98.65</v>
      </c>
      <c r="D53" s="17">
        <v>89.56</v>
      </c>
      <c r="E53" s="17">
        <v>88.51</v>
      </c>
      <c r="F53" s="17">
        <v>5.2</v>
      </c>
      <c r="G53" s="17">
        <v>78.45</v>
      </c>
      <c r="H53" s="17">
        <v>0</v>
      </c>
      <c r="I53" s="17">
        <v>55.16</v>
      </c>
      <c r="J53" s="17">
        <v>0</v>
      </c>
      <c r="L53" s="19"/>
      <c r="M53" s="19"/>
      <c r="N53" s="19"/>
      <c r="O53" s="19"/>
      <c r="P53" s="19"/>
      <c r="Q53" s="19"/>
    </row>
    <row r="54" spans="2:19" s="20" customFormat="1" ht="18.75" x14ac:dyDescent="0.25">
      <c r="B54" s="73"/>
      <c r="C54" s="17">
        <v>87.95</v>
      </c>
      <c r="D54" s="17">
        <v>88.95</v>
      </c>
      <c r="E54" s="17">
        <v>62.51</v>
      </c>
      <c r="F54" s="17">
        <v>6.48</v>
      </c>
      <c r="G54" s="17">
        <v>77.150000000000006</v>
      </c>
      <c r="H54" s="17">
        <v>0</v>
      </c>
      <c r="I54" s="17">
        <v>84.51</v>
      </c>
      <c r="J54" s="17">
        <v>0</v>
      </c>
      <c r="L54" s="19"/>
      <c r="M54" s="19"/>
      <c r="N54" s="19"/>
      <c r="O54" s="19"/>
      <c r="P54" s="19"/>
      <c r="Q54" s="19"/>
    </row>
    <row r="55" spans="2:19" s="20" customFormat="1" ht="18.75" x14ac:dyDescent="0.25">
      <c r="B55" s="73"/>
      <c r="C55" s="17">
        <v>98.62</v>
      </c>
      <c r="D55" s="17">
        <v>98.52</v>
      </c>
      <c r="E55" s="17">
        <v>86.6</v>
      </c>
      <c r="F55" s="17">
        <v>1.52</v>
      </c>
      <c r="G55" s="17">
        <v>81.25</v>
      </c>
      <c r="H55" s="17">
        <v>0</v>
      </c>
      <c r="I55" s="17">
        <v>95.62</v>
      </c>
      <c r="J55" s="17">
        <v>0</v>
      </c>
      <c r="L55" s="19"/>
      <c r="M55" s="19"/>
      <c r="N55" s="19"/>
      <c r="O55" s="19"/>
      <c r="P55" s="19"/>
      <c r="Q55" s="19"/>
    </row>
    <row r="56" spans="2:19" s="20" customFormat="1" ht="18.75" x14ac:dyDescent="0.25">
      <c r="B56" s="73"/>
      <c r="C56" s="17">
        <v>85.64</v>
      </c>
      <c r="D56" s="17">
        <v>102.6</v>
      </c>
      <c r="E56" s="17">
        <v>92.48</v>
      </c>
      <c r="F56" s="17">
        <v>1.54</v>
      </c>
      <c r="G56" s="17">
        <v>58.95</v>
      </c>
      <c r="H56" s="17">
        <v>0</v>
      </c>
      <c r="I56" s="17">
        <v>58.64</v>
      </c>
      <c r="J56" s="17">
        <v>0</v>
      </c>
      <c r="L56" s="19"/>
      <c r="M56" s="19"/>
      <c r="N56" s="19"/>
      <c r="O56" s="19"/>
      <c r="P56" s="19"/>
      <c r="Q56" s="19"/>
    </row>
    <row r="57" spans="2:19" s="20" customFormat="1" ht="18.75" x14ac:dyDescent="0.25">
      <c r="B57" s="73"/>
      <c r="C57" s="17">
        <v>45.6</v>
      </c>
      <c r="D57" s="17">
        <v>121.3</v>
      </c>
      <c r="E57" s="17">
        <v>109.54</v>
      </c>
      <c r="F57" s="17">
        <v>6.52</v>
      </c>
      <c r="G57" s="17">
        <v>78.95</v>
      </c>
      <c r="H57" s="17">
        <v>0</v>
      </c>
      <c r="I57" s="17">
        <v>58.95</v>
      </c>
      <c r="J57" s="17">
        <v>0</v>
      </c>
      <c r="L57" s="19"/>
      <c r="M57" s="19"/>
      <c r="N57" s="19"/>
      <c r="O57" s="19"/>
      <c r="P57" s="19"/>
      <c r="Q57" s="19"/>
    </row>
    <row r="58" spans="2:19" s="20" customFormat="1" ht="18.75" x14ac:dyDescent="0.25">
      <c r="B58" s="73" t="s">
        <v>33</v>
      </c>
      <c r="C58" s="17">
        <v>102.12</v>
      </c>
      <c r="D58" s="17">
        <v>76.25</v>
      </c>
      <c r="E58" s="17">
        <v>79.2</v>
      </c>
      <c r="F58" s="17">
        <v>4.8499999999999996</v>
      </c>
      <c r="G58" s="17">
        <v>69.239999999999995</v>
      </c>
      <c r="H58" s="17">
        <v>0</v>
      </c>
      <c r="I58" s="17">
        <v>84.36</v>
      </c>
      <c r="J58" s="17">
        <v>0</v>
      </c>
      <c r="L58" s="19"/>
      <c r="M58" s="19"/>
      <c r="N58" s="19"/>
      <c r="O58" s="19"/>
      <c r="P58" s="19"/>
      <c r="Q58" s="19"/>
      <c r="R58" s="19"/>
      <c r="S58" s="19"/>
    </row>
    <row r="59" spans="2:19" s="20" customFormat="1" ht="18.75" x14ac:dyDescent="0.25">
      <c r="B59" s="73"/>
      <c r="C59" s="17">
        <v>106.58</v>
      </c>
      <c r="D59" s="17">
        <v>78.650000000000006</v>
      </c>
      <c r="E59" s="17">
        <v>114.5</v>
      </c>
      <c r="F59" s="17">
        <v>9.5399999999999991</v>
      </c>
      <c r="G59" s="17">
        <v>60.14</v>
      </c>
      <c r="H59" s="17">
        <v>0</v>
      </c>
      <c r="I59" s="17">
        <v>75.94</v>
      </c>
      <c r="J59" s="17">
        <v>0</v>
      </c>
      <c r="L59" s="19"/>
      <c r="M59" s="19"/>
      <c r="N59" s="19"/>
      <c r="O59" s="19"/>
      <c r="P59" s="19"/>
      <c r="Q59" s="19"/>
    </row>
    <row r="60" spans="2:19" s="1" customFormat="1" ht="18.75" x14ac:dyDescent="0.25">
      <c r="B60" s="73"/>
      <c r="C60" s="17">
        <v>94.62</v>
      </c>
      <c r="D60" s="17">
        <v>98.65</v>
      </c>
      <c r="E60" s="1">
        <v>102.85</v>
      </c>
      <c r="F60" s="1">
        <v>4.51</v>
      </c>
      <c r="G60" s="1">
        <v>74.58</v>
      </c>
      <c r="H60" s="1">
        <v>0</v>
      </c>
      <c r="I60" s="1">
        <v>89.45</v>
      </c>
      <c r="J60" s="1">
        <v>0</v>
      </c>
    </row>
    <row r="61" spans="2:19" s="1" customFormat="1" ht="18.75" x14ac:dyDescent="0.25">
      <c r="B61" s="73"/>
      <c r="C61" s="17">
        <v>78.95</v>
      </c>
      <c r="D61" s="17">
        <v>86.84</v>
      </c>
      <c r="E61" s="1">
        <v>79.56</v>
      </c>
      <c r="F61" s="1">
        <v>2.84</v>
      </c>
      <c r="G61" s="1">
        <v>85.68</v>
      </c>
      <c r="H61" s="1">
        <v>0</v>
      </c>
      <c r="I61" s="1">
        <v>87.38</v>
      </c>
      <c r="J61" s="1">
        <v>0</v>
      </c>
    </row>
    <row r="62" spans="2:19" s="1" customFormat="1" ht="18.75" x14ac:dyDescent="0.25">
      <c r="B62" s="73"/>
      <c r="C62" s="17">
        <v>84.26</v>
      </c>
      <c r="D62" s="17">
        <v>97.86</v>
      </c>
      <c r="E62" s="1">
        <v>94.16</v>
      </c>
      <c r="F62" s="1">
        <v>8.9499999999999993</v>
      </c>
      <c r="G62" s="1">
        <v>71.260000000000005</v>
      </c>
      <c r="H62" s="1">
        <v>0</v>
      </c>
      <c r="I62" s="1">
        <v>82.27</v>
      </c>
      <c r="J62" s="1">
        <v>0</v>
      </c>
    </row>
    <row r="63" spans="2:19" s="1" customFormat="1" ht="18.75" x14ac:dyDescent="0.25">
      <c r="B63" s="73"/>
      <c r="C63" s="17">
        <v>94.12</v>
      </c>
      <c r="D63" s="17">
        <v>103.52</v>
      </c>
      <c r="E63" s="1">
        <v>99.84</v>
      </c>
      <c r="F63" s="1">
        <v>7.48</v>
      </c>
      <c r="G63" s="1">
        <v>71.17</v>
      </c>
      <c r="H63" s="1">
        <v>0</v>
      </c>
      <c r="I63" s="1">
        <v>78.45</v>
      </c>
      <c r="J63" s="1">
        <v>0</v>
      </c>
    </row>
    <row r="64" spans="2:19" s="1" customFormat="1" ht="18.75" x14ac:dyDescent="0.25">
      <c r="B64" s="73"/>
      <c r="C64" s="17">
        <v>86.53</v>
      </c>
      <c r="D64" s="17">
        <v>97.84</v>
      </c>
      <c r="E64" s="1">
        <v>82.64</v>
      </c>
      <c r="F64" s="1">
        <v>3.84</v>
      </c>
      <c r="G64" s="1">
        <v>86.52</v>
      </c>
      <c r="H64" s="1">
        <v>0</v>
      </c>
      <c r="I64" s="1">
        <v>74.849999999999994</v>
      </c>
      <c r="J64" s="1">
        <v>0</v>
      </c>
    </row>
    <row r="65" spans="2:17" s="1" customFormat="1" ht="18.75" x14ac:dyDescent="0.25">
      <c r="B65" s="73"/>
      <c r="C65" s="17">
        <v>100.65</v>
      </c>
      <c r="D65" s="17">
        <v>82.62</v>
      </c>
      <c r="E65" s="1">
        <v>104.68</v>
      </c>
      <c r="F65" s="1">
        <v>6.12</v>
      </c>
      <c r="G65" s="1">
        <v>82.45</v>
      </c>
      <c r="H65" s="1">
        <v>0</v>
      </c>
      <c r="I65" s="1">
        <v>67.540000000000006</v>
      </c>
      <c r="J65" s="1">
        <v>0</v>
      </c>
    </row>
    <row r="66" spans="2:17" s="1" customFormat="1" ht="18.75" x14ac:dyDescent="0.25">
      <c r="B66" s="73"/>
      <c r="C66" s="17">
        <v>86.59</v>
      </c>
      <c r="D66" s="17">
        <v>84.56</v>
      </c>
      <c r="E66" s="1">
        <v>115.62</v>
      </c>
      <c r="F66" s="1">
        <v>5.79</v>
      </c>
      <c r="G66" s="1">
        <v>69.84</v>
      </c>
      <c r="H66" s="1">
        <v>0</v>
      </c>
      <c r="I66" s="1">
        <v>72.64</v>
      </c>
      <c r="J66" s="1">
        <v>0</v>
      </c>
    </row>
    <row r="67" spans="2:17" s="1" customFormat="1" ht="18.75" x14ac:dyDescent="0.25">
      <c r="B67" s="73"/>
      <c r="C67" s="17">
        <v>94.51</v>
      </c>
      <c r="D67" s="17">
        <v>79.52</v>
      </c>
      <c r="E67" s="1">
        <v>107.62</v>
      </c>
      <c r="F67" s="1">
        <v>6.12</v>
      </c>
      <c r="G67" s="1">
        <v>56.84</v>
      </c>
      <c r="H67" s="1">
        <v>0</v>
      </c>
      <c r="I67" s="1">
        <v>84.59</v>
      </c>
      <c r="J67" s="1">
        <v>0</v>
      </c>
    </row>
    <row r="68" spans="2:17" s="1" customFormat="1" ht="18.75" x14ac:dyDescent="0.25">
      <c r="B68" s="73"/>
      <c r="C68" s="17">
        <v>78.650000000000006</v>
      </c>
      <c r="D68" s="17">
        <v>72.680000000000007</v>
      </c>
      <c r="E68" s="1">
        <v>100.45</v>
      </c>
      <c r="F68" s="1">
        <v>4.1500000000000004</v>
      </c>
      <c r="G68" s="1">
        <v>62.58</v>
      </c>
      <c r="H68" s="1">
        <v>0</v>
      </c>
      <c r="I68" s="1">
        <v>68.12</v>
      </c>
      <c r="J68" s="1">
        <v>0</v>
      </c>
    </row>
    <row r="69" spans="2:17" s="20" customFormat="1" ht="18.75" x14ac:dyDescent="0.25">
      <c r="B69" s="73"/>
      <c r="C69" s="17">
        <v>97.65</v>
      </c>
      <c r="D69" s="17">
        <v>68.650000000000006</v>
      </c>
      <c r="E69" s="17">
        <v>136.47</v>
      </c>
      <c r="F69" s="17">
        <v>7.21</v>
      </c>
      <c r="G69" s="17">
        <v>85.45</v>
      </c>
      <c r="H69" s="17">
        <v>0</v>
      </c>
      <c r="I69" s="17">
        <v>84.94</v>
      </c>
      <c r="J69" s="17">
        <v>0</v>
      </c>
      <c r="L69" s="19"/>
      <c r="M69" s="19"/>
      <c r="N69" s="19"/>
      <c r="O69" s="19"/>
      <c r="P69" s="19"/>
      <c r="Q69" s="19"/>
    </row>
    <row r="70" spans="2:17" s="20" customFormat="1" ht="18.75" x14ac:dyDescent="0.25">
      <c r="B70" s="73"/>
      <c r="C70" s="17">
        <v>86</v>
      </c>
      <c r="D70" s="17">
        <v>109.62</v>
      </c>
      <c r="E70" s="17">
        <v>98.7</v>
      </c>
      <c r="F70" s="17">
        <v>8.51</v>
      </c>
      <c r="G70" s="17">
        <v>78.56</v>
      </c>
      <c r="H70" s="17">
        <v>0</v>
      </c>
      <c r="I70" s="17">
        <v>79.819999999999993</v>
      </c>
      <c r="J70" s="17">
        <v>0</v>
      </c>
      <c r="L70" s="19"/>
      <c r="M70" s="19"/>
      <c r="N70" s="19"/>
      <c r="O70" s="19"/>
      <c r="P70" s="19"/>
      <c r="Q70" s="19"/>
    </row>
    <row r="71" spans="2:17" s="20" customFormat="1" ht="18.75" x14ac:dyDescent="0.25">
      <c r="B71" s="73"/>
      <c r="C71" s="17">
        <v>78.650000000000006</v>
      </c>
      <c r="D71" s="17">
        <v>105.65</v>
      </c>
      <c r="E71" s="17">
        <v>90.12</v>
      </c>
      <c r="F71" s="17">
        <v>8.5399999999999991</v>
      </c>
      <c r="G71" s="17">
        <v>95.56</v>
      </c>
      <c r="H71" s="17">
        <v>0</v>
      </c>
      <c r="I71" s="17">
        <v>88.74</v>
      </c>
      <c r="J71" s="17">
        <v>0</v>
      </c>
      <c r="L71" s="19"/>
      <c r="M71" s="19"/>
      <c r="N71" s="19"/>
      <c r="O71" s="19"/>
      <c r="P71" s="19"/>
      <c r="Q71" s="19"/>
    </row>
    <row r="72" spans="2:17" s="20" customFormat="1" ht="18.75" x14ac:dyDescent="0.25">
      <c r="B72" s="73"/>
      <c r="C72" s="17">
        <v>65.98</v>
      </c>
      <c r="D72" s="17">
        <v>95.62</v>
      </c>
      <c r="E72" s="17">
        <v>79.540000000000006</v>
      </c>
      <c r="F72" s="17">
        <v>1.2</v>
      </c>
      <c r="G72" s="17">
        <v>78</v>
      </c>
      <c r="H72" s="17">
        <v>0</v>
      </c>
      <c r="I72" s="17">
        <v>99.52</v>
      </c>
      <c r="J72" s="17">
        <v>0</v>
      </c>
      <c r="L72" s="19"/>
      <c r="M72" s="19"/>
      <c r="N72" s="19"/>
      <c r="O72" s="19"/>
      <c r="P72" s="19"/>
      <c r="Q72" s="19"/>
    </row>
    <row r="73" spans="2:17" s="20" customFormat="1" ht="18.75" x14ac:dyDescent="0.25">
      <c r="B73" s="73"/>
      <c r="C73" s="17">
        <v>80.25</v>
      </c>
      <c r="D73" s="17">
        <v>98.27</v>
      </c>
      <c r="E73" s="17">
        <v>110.1</v>
      </c>
      <c r="F73" s="17">
        <v>2.9</v>
      </c>
      <c r="G73" s="17">
        <v>84.26</v>
      </c>
      <c r="H73" s="17">
        <v>0</v>
      </c>
      <c r="I73" s="17">
        <v>78.260000000000005</v>
      </c>
      <c r="J73" s="17">
        <v>0</v>
      </c>
    </row>
    <row r="74" spans="2:17" s="1" customFormat="1" ht="18.75" x14ac:dyDescent="0.25">
      <c r="B74" s="73"/>
      <c r="C74" s="17">
        <v>78.900000000000006</v>
      </c>
      <c r="D74" s="17">
        <v>89.56</v>
      </c>
      <c r="E74" s="1">
        <v>85.12</v>
      </c>
      <c r="F74" s="1">
        <v>3.45</v>
      </c>
      <c r="G74" s="1">
        <v>45.1</v>
      </c>
      <c r="H74" s="1">
        <v>0</v>
      </c>
      <c r="I74" s="1">
        <v>58.54</v>
      </c>
      <c r="J74" s="1">
        <v>0</v>
      </c>
    </row>
    <row r="75" spans="2:17" s="1" customFormat="1" ht="18.75" x14ac:dyDescent="0.25">
      <c r="B75" s="73"/>
      <c r="C75" s="17">
        <v>98.65</v>
      </c>
      <c r="D75" s="17">
        <v>78.95</v>
      </c>
      <c r="E75" s="1">
        <v>99.85</v>
      </c>
      <c r="F75" s="1">
        <v>2.85</v>
      </c>
      <c r="G75" s="1">
        <v>68.5</v>
      </c>
      <c r="H75" s="1">
        <v>0</v>
      </c>
      <c r="I75" s="1">
        <v>51.2</v>
      </c>
      <c r="J75" s="1">
        <v>0</v>
      </c>
    </row>
    <row r="76" spans="2:17" ht="18.75" x14ac:dyDescent="0.25">
      <c r="H76" s="17"/>
      <c r="J76" s="17"/>
    </row>
  </sheetData>
  <mergeCells count="8">
    <mergeCell ref="B40:B57"/>
    <mergeCell ref="B58:B75"/>
    <mergeCell ref="C2:J3"/>
    <mergeCell ref="B6:B8"/>
    <mergeCell ref="B9:B11"/>
    <mergeCell ref="B12:B14"/>
    <mergeCell ref="C19:J20"/>
    <mergeCell ref="B22:B39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2"/>
  <sheetViews>
    <sheetView workbookViewId="0">
      <selection activeCell="H13" sqref="H13"/>
    </sheetView>
  </sheetViews>
  <sheetFormatPr defaultRowHeight="14.25" x14ac:dyDescent="0.2"/>
  <cols>
    <col min="1" max="1" width="12" customWidth="1"/>
    <col min="2" max="2" width="22.125" customWidth="1"/>
    <col min="3" max="3" width="12.5" customWidth="1"/>
    <col min="4" max="4" width="12.875" customWidth="1"/>
    <col min="5" max="11" width="12.125" customWidth="1"/>
    <col min="12" max="12" width="12.25" customWidth="1"/>
    <col min="13" max="13" width="11.75" customWidth="1"/>
    <col min="14" max="14" width="12" customWidth="1"/>
    <col min="15" max="15" width="12.75" customWidth="1"/>
    <col min="16" max="16" width="11.75" customWidth="1"/>
    <col min="17" max="17" width="11.375" customWidth="1"/>
    <col min="18" max="18" width="12.125" customWidth="1"/>
    <col min="19" max="19" width="11.625" customWidth="1"/>
    <col min="20" max="20" width="10.75" customWidth="1"/>
    <col min="21" max="21" width="11" customWidth="1"/>
    <col min="22" max="22" width="10.875" customWidth="1"/>
  </cols>
  <sheetData>
    <row r="1" spans="1:22" ht="14.25" customHeight="1" x14ac:dyDescent="0.2">
      <c r="A1" s="5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5"/>
      <c r="U1" s="5"/>
      <c r="V1" s="5"/>
    </row>
    <row r="2" spans="1:22" s="15" customFormat="1" x14ac:dyDescent="0.2">
      <c r="B2" s="11" t="s">
        <v>18</v>
      </c>
      <c r="C2" s="12" t="s">
        <v>22</v>
      </c>
      <c r="D2" s="13"/>
      <c r="E2" s="13"/>
      <c r="F2" s="16"/>
      <c r="G2" s="16"/>
      <c r="H2" s="16"/>
      <c r="I2" s="16"/>
      <c r="J2" s="16"/>
      <c r="K2" s="16"/>
      <c r="L2" s="14"/>
      <c r="M2" s="13"/>
      <c r="N2" s="13"/>
      <c r="O2" s="13"/>
      <c r="P2" s="13"/>
      <c r="Q2" s="13"/>
      <c r="R2" s="13"/>
      <c r="S2" s="13"/>
      <c r="T2" s="13"/>
    </row>
    <row r="3" spans="1:22" s="15" customFormat="1" x14ac:dyDescent="0.2">
      <c r="B3" s="13"/>
      <c r="C3" s="76" t="s">
        <v>28</v>
      </c>
      <c r="D3" s="77"/>
      <c r="E3" s="78"/>
      <c r="F3" s="79" t="s">
        <v>29</v>
      </c>
      <c r="G3" s="80"/>
      <c r="H3" s="81"/>
      <c r="I3" s="79" t="s">
        <v>30</v>
      </c>
      <c r="J3" s="80"/>
      <c r="K3" s="81"/>
      <c r="L3" s="13"/>
      <c r="M3" s="13"/>
      <c r="N3" s="13"/>
      <c r="O3" s="13"/>
      <c r="P3" s="13"/>
      <c r="Q3" s="13"/>
      <c r="R3" s="13"/>
      <c r="S3" s="13"/>
      <c r="T3" s="13"/>
    </row>
    <row r="4" spans="1:22" s="15" customFormat="1" x14ac:dyDescent="0.2">
      <c r="B4" s="13">
        <v>1</v>
      </c>
      <c r="C4" s="13">
        <v>16</v>
      </c>
      <c r="D4" s="13">
        <v>17</v>
      </c>
      <c r="E4" s="13">
        <v>19</v>
      </c>
      <c r="F4" s="16">
        <v>10</v>
      </c>
      <c r="G4" s="16">
        <v>26</v>
      </c>
      <c r="H4" s="16">
        <v>15</v>
      </c>
      <c r="I4" s="16">
        <v>8</v>
      </c>
      <c r="J4" s="16">
        <v>8</v>
      </c>
      <c r="K4" s="16">
        <v>26</v>
      </c>
      <c r="L4" s="14">
        <f>C4/C11</f>
        <v>7.0796460176991149E-2</v>
      </c>
      <c r="M4" s="14">
        <f t="shared" ref="M4:T4" si="0">D4/D11</f>
        <v>6.910569105691057E-2</v>
      </c>
      <c r="N4" s="14">
        <f t="shared" si="0"/>
        <v>7.0110701107011064E-2</v>
      </c>
      <c r="O4" s="14">
        <f t="shared" si="0"/>
        <v>4.4642857142857144E-2</v>
      </c>
      <c r="P4" s="14">
        <f t="shared" si="0"/>
        <v>9.0909090909090912E-2</v>
      </c>
      <c r="Q4" s="14">
        <f t="shared" si="0"/>
        <v>7.4999999999999997E-2</v>
      </c>
      <c r="R4" s="14">
        <f t="shared" si="0"/>
        <v>4.3715846994535519E-2</v>
      </c>
      <c r="S4" s="14">
        <f t="shared" si="0"/>
        <v>3.4042553191489362E-2</v>
      </c>
      <c r="T4" s="14">
        <f t="shared" si="0"/>
        <v>8.5526315789473686E-2</v>
      </c>
    </row>
    <row r="5" spans="1:22" s="15" customFormat="1" x14ac:dyDescent="0.2">
      <c r="B5" s="13">
        <v>2</v>
      </c>
      <c r="C5" s="13">
        <v>36</v>
      </c>
      <c r="D5" s="13">
        <v>40</v>
      </c>
      <c r="E5" s="13">
        <v>49</v>
      </c>
      <c r="F5" s="16">
        <v>32</v>
      </c>
      <c r="G5" s="16">
        <v>46</v>
      </c>
      <c r="H5" s="16">
        <v>33</v>
      </c>
      <c r="I5" s="16">
        <v>29</v>
      </c>
      <c r="J5" s="16">
        <v>48</v>
      </c>
      <c r="K5" s="16">
        <v>52</v>
      </c>
      <c r="L5" s="14">
        <f>C5/C11</f>
        <v>0.15929203539823009</v>
      </c>
      <c r="M5" s="14">
        <f t="shared" ref="M5:T5" si="1">D5/D11</f>
        <v>0.16260162601626016</v>
      </c>
      <c r="N5" s="14">
        <f t="shared" si="1"/>
        <v>0.18081180811808117</v>
      </c>
      <c r="O5" s="14">
        <f t="shared" si="1"/>
        <v>0.14285714285714285</v>
      </c>
      <c r="P5" s="14">
        <f t="shared" si="1"/>
        <v>0.16083916083916083</v>
      </c>
      <c r="Q5" s="14">
        <f t="shared" si="1"/>
        <v>0.16500000000000001</v>
      </c>
      <c r="R5" s="14">
        <f t="shared" si="1"/>
        <v>0.15846994535519127</v>
      </c>
      <c r="S5" s="14">
        <f t="shared" si="1"/>
        <v>0.20425531914893616</v>
      </c>
      <c r="T5" s="14">
        <f t="shared" si="1"/>
        <v>0.17105263157894737</v>
      </c>
    </row>
    <row r="6" spans="1:22" s="15" customFormat="1" x14ac:dyDescent="0.2">
      <c r="B6" s="13">
        <v>4</v>
      </c>
      <c r="C6" s="13">
        <v>38</v>
      </c>
      <c r="D6" s="13">
        <v>45</v>
      </c>
      <c r="E6" s="13">
        <v>59</v>
      </c>
      <c r="F6" s="16">
        <v>46</v>
      </c>
      <c r="G6" s="16">
        <v>49</v>
      </c>
      <c r="H6" s="16">
        <v>32</v>
      </c>
      <c r="I6" s="16">
        <v>26</v>
      </c>
      <c r="J6" s="16">
        <v>49</v>
      </c>
      <c r="K6" s="16">
        <v>45</v>
      </c>
      <c r="L6" s="14">
        <f>C6/C11</f>
        <v>0.16814159292035399</v>
      </c>
      <c r="M6" s="14">
        <f t="shared" ref="M6:T6" si="2">D6/D11</f>
        <v>0.18292682926829268</v>
      </c>
      <c r="N6" s="14">
        <f t="shared" si="2"/>
        <v>0.21771217712177121</v>
      </c>
      <c r="O6" s="14">
        <f t="shared" si="2"/>
        <v>0.20535714285714285</v>
      </c>
      <c r="P6" s="14">
        <f t="shared" si="2"/>
        <v>0.17132867132867133</v>
      </c>
      <c r="Q6" s="14">
        <f t="shared" si="2"/>
        <v>0.16</v>
      </c>
      <c r="R6" s="14">
        <f t="shared" si="2"/>
        <v>0.14207650273224043</v>
      </c>
      <c r="S6" s="14">
        <f t="shared" si="2"/>
        <v>0.20851063829787234</v>
      </c>
      <c r="T6" s="14">
        <f t="shared" si="2"/>
        <v>0.14802631578947367</v>
      </c>
    </row>
    <row r="7" spans="1:22" s="15" customFormat="1" x14ac:dyDescent="0.2">
      <c r="B7" s="13">
        <v>8</v>
      </c>
      <c r="C7" s="13">
        <v>122</v>
      </c>
      <c r="D7" s="13">
        <v>127</v>
      </c>
      <c r="E7" s="13">
        <v>133</v>
      </c>
      <c r="F7" s="16">
        <v>126</v>
      </c>
      <c r="G7" s="16">
        <v>146</v>
      </c>
      <c r="H7" s="16">
        <v>108</v>
      </c>
      <c r="I7" s="16">
        <v>115</v>
      </c>
      <c r="J7" s="16">
        <v>121</v>
      </c>
      <c r="K7" s="16">
        <v>156</v>
      </c>
      <c r="L7" s="14">
        <f>C7/C11</f>
        <v>0.53982300884955747</v>
      </c>
      <c r="M7" s="14">
        <f t="shared" ref="M7:T7" si="3">D7/D11</f>
        <v>0.51626016260162599</v>
      </c>
      <c r="N7" s="14">
        <f t="shared" si="3"/>
        <v>0.4907749077490775</v>
      </c>
      <c r="O7" s="14">
        <f t="shared" si="3"/>
        <v>0.5625</v>
      </c>
      <c r="P7" s="14">
        <f t="shared" si="3"/>
        <v>0.51048951048951052</v>
      </c>
      <c r="Q7" s="14">
        <f t="shared" si="3"/>
        <v>0.54</v>
      </c>
      <c r="R7" s="14">
        <f t="shared" si="3"/>
        <v>0.62841530054644812</v>
      </c>
      <c r="S7" s="14">
        <f t="shared" si="3"/>
        <v>0.51489361702127656</v>
      </c>
      <c r="T7" s="14">
        <f t="shared" si="3"/>
        <v>0.51315789473684215</v>
      </c>
    </row>
    <row r="8" spans="1:22" s="15" customFormat="1" x14ac:dyDescent="0.2">
      <c r="B8" s="13">
        <v>16</v>
      </c>
      <c r="C8" s="13">
        <v>14</v>
      </c>
      <c r="D8" s="13">
        <v>17</v>
      </c>
      <c r="E8" s="13">
        <v>11</v>
      </c>
      <c r="F8" s="16">
        <v>10</v>
      </c>
      <c r="G8" s="16">
        <v>19</v>
      </c>
      <c r="H8" s="16">
        <v>12</v>
      </c>
      <c r="I8" s="16">
        <v>5</v>
      </c>
      <c r="J8" s="16">
        <v>9</v>
      </c>
      <c r="K8" s="16">
        <v>25</v>
      </c>
      <c r="L8" s="14">
        <f>C8/C11</f>
        <v>6.1946902654867256E-2</v>
      </c>
      <c r="M8" s="14">
        <f t="shared" ref="M8:T8" si="4">D8/D11</f>
        <v>6.910569105691057E-2</v>
      </c>
      <c r="N8" s="14">
        <f t="shared" si="4"/>
        <v>4.0590405904059039E-2</v>
      </c>
      <c r="O8" s="14">
        <f t="shared" si="4"/>
        <v>4.4642857142857144E-2</v>
      </c>
      <c r="P8" s="14">
        <f t="shared" si="4"/>
        <v>6.6433566433566432E-2</v>
      </c>
      <c r="Q8" s="14">
        <f t="shared" si="4"/>
        <v>0.06</v>
      </c>
      <c r="R8" s="14">
        <f t="shared" si="4"/>
        <v>2.7322404371584699E-2</v>
      </c>
      <c r="S8" s="14">
        <f t="shared" si="4"/>
        <v>3.8297872340425532E-2</v>
      </c>
      <c r="T8" s="14">
        <f t="shared" si="4"/>
        <v>8.2236842105263164E-2</v>
      </c>
    </row>
    <row r="9" spans="1:22" s="15" customFormat="1" x14ac:dyDescent="0.2">
      <c r="B9" s="13">
        <v>32</v>
      </c>
      <c r="C9" s="13"/>
      <c r="D9" s="13"/>
      <c r="E9" s="13"/>
      <c r="F9" s="16"/>
      <c r="G9" s="16"/>
      <c r="H9" s="16"/>
      <c r="I9" s="16"/>
      <c r="J9" s="16"/>
      <c r="K9" s="16"/>
      <c r="L9" s="14">
        <f>C9/226</f>
        <v>0</v>
      </c>
      <c r="M9" s="14">
        <f>D9/246</f>
        <v>0</v>
      </c>
      <c r="N9" s="14">
        <f>E9/271</f>
        <v>0</v>
      </c>
      <c r="O9" s="14">
        <f t="shared" ref="O9:O10" si="5">F9/271</f>
        <v>0</v>
      </c>
      <c r="P9" s="14">
        <f t="shared" ref="P9:P10" si="6">G9/271</f>
        <v>0</v>
      </c>
      <c r="Q9" s="14">
        <f t="shared" ref="Q9:Q10" si="7">H9/271</f>
        <v>0</v>
      </c>
      <c r="R9" s="14">
        <f t="shared" ref="R9:R10" si="8">I9/271</f>
        <v>0</v>
      </c>
      <c r="S9" s="14">
        <f t="shared" ref="S9:S10" si="9">J9/271</f>
        <v>0</v>
      </c>
      <c r="T9" s="14">
        <f t="shared" ref="T9:T10" si="10">K9/271</f>
        <v>0</v>
      </c>
    </row>
    <row r="10" spans="1:22" s="15" customFormat="1" x14ac:dyDescent="0.2">
      <c r="B10" s="13">
        <v>64</v>
      </c>
      <c r="C10" s="13"/>
      <c r="D10" s="13"/>
      <c r="E10" s="13"/>
      <c r="F10" s="16"/>
      <c r="G10" s="16"/>
      <c r="H10" s="16"/>
      <c r="I10" s="16"/>
      <c r="J10" s="16"/>
      <c r="K10" s="16"/>
      <c r="L10" s="14">
        <f>C10/226</f>
        <v>0</v>
      </c>
      <c r="M10" s="14">
        <f>D10/246</f>
        <v>0</v>
      </c>
      <c r="N10" s="14">
        <f>E10/271</f>
        <v>0</v>
      </c>
      <c r="O10" s="14">
        <f t="shared" si="5"/>
        <v>0</v>
      </c>
      <c r="P10" s="14">
        <f t="shared" si="6"/>
        <v>0</v>
      </c>
      <c r="Q10" s="14">
        <f t="shared" si="7"/>
        <v>0</v>
      </c>
      <c r="R10" s="14">
        <f t="shared" si="8"/>
        <v>0</v>
      </c>
      <c r="S10" s="14">
        <f t="shared" si="9"/>
        <v>0</v>
      </c>
      <c r="T10" s="14">
        <f t="shared" si="10"/>
        <v>0</v>
      </c>
    </row>
    <row r="11" spans="1:22" s="15" customFormat="1" x14ac:dyDescent="0.2">
      <c r="B11" s="13" t="s">
        <v>14</v>
      </c>
      <c r="C11" s="13">
        <f>SUM(C4:C10)</f>
        <v>226</v>
      </c>
      <c r="D11" s="13">
        <f>SUM(D4:D10)</f>
        <v>246</v>
      </c>
      <c r="E11" s="13">
        <f>SUM(E4:E10)</f>
        <v>271</v>
      </c>
      <c r="F11" s="13">
        <f t="shared" ref="F11:K11" si="11">SUM(F4:F10)</f>
        <v>224</v>
      </c>
      <c r="G11" s="13">
        <f t="shared" si="11"/>
        <v>286</v>
      </c>
      <c r="H11" s="13">
        <f t="shared" si="11"/>
        <v>200</v>
      </c>
      <c r="I11" s="13">
        <f t="shared" si="11"/>
        <v>183</v>
      </c>
      <c r="J11" s="13">
        <f t="shared" si="11"/>
        <v>235</v>
      </c>
      <c r="K11" s="13">
        <f t="shared" si="11"/>
        <v>304</v>
      </c>
      <c r="L11" s="14">
        <f>SUM(L4:L8)</f>
        <v>0.99999999999999989</v>
      </c>
      <c r="M11" s="14">
        <f t="shared" ref="M11:T11" si="12">SUM(M4:M8)</f>
        <v>1</v>
      </c>
      <c r="N11" s="14">
        <f t="shared" si="12"/>
        <v>1</v>
      </c>
      <c r="O11" s="14">
        <f t="shared" si="12"/>
        <v>0.99999999999999989</v>
      </c>
      <c r="P11" s="14">
        <f t="shared" si="12"/>
        <v>1</v>
      </c>
      <c r="Q11" s="14">
        <f t="shared" si="12"/>
        <v>1</v>
      </c>
      <c r="R11" s="14">
        <f t="shared" si="12"/>
        <v>1</v>
      </c>
      <c r="S11" s="14">
        <f t="shared" si="12"/>
        <v>1</v>
      </c>
      <c r="T11" s="14">
        <f t="shared" si="12"/>
        <v>1</v>
      </c>
    </row>
    <row r="15" spans="1:22" x14ac:dyDescent="0.2">
      <c r="B15" s="11" t="s">
        <v>19</v>
      </c>
      <c r="C15" s="12" t="s">
        <v>15</v>
      </c>
      <c r="D15" s="13"/>
      <c r="E15" s="13"/>
      <c r="F15" s="13"/>
      <c r="G15" s="13"/>
      <c r="H15" s="13"/>
      <c r="I15" s="13"/>
      <c r="J15" s="13"/>
      <c r="K15" s="13"/>
      <c r="L15" s="14"/>
      <c r="M15" s="13"/>
      <c r="N15" s="13"/>
      <c r="O15" s="13"/>
      <c r="P15" s="13"/>
      <c r="Q15" s="13"/>
      <c r="R15" s="13"/>
      <c r="S15" s="13"/>
      <c r="T15" s="13"/>
    </row>
    <row r="16" spans="1:22" x14ac:dyDescent="0.2">
      <c r="B16" s="13"/>
      <c r="C16" s="76" t="s">
        <v>28</v>
      </c>
      <c r="D16" s="77"/>
      <c r="E16" s="78"/>
      <c r="F16" s="79" t="s">
        <v>29</v>
      </c>
      <c r="G16" s="80"/>
      <c r="H16" s="81"/>
      <c r="I16" s="79" t="s">
        <v>30</v>
      </c>
      <c r="J16" s="80"/>
      <c r="K16" s="81"/>
      <c r="L16" s="13"/>
      <c r="M16" s="13"/>
      <c r="N16" s="13"/>
      <c r="O16" s="13"/>
      <c r="P16" s="13"/>
      <c r="Q16" s="13"/>
      <c r="R16" s="13"/>
      <c r="S16" s="13"/>
      <c r="T16" s="13"/>
    </row>
    <row r="17" spans="1:22" x14ac:dyDescent="0.2">
      <c r="B17" s="13">
        <v>1</v>
      </c>
      <c r="C17" s="13">
        <v>23</v>
      </c>
      <c r="D17" s="13">
        <v>23</v>
      </c>
      <c r="E17" s="13">
        <v>16</v>
      </c>
      <c r="F17" s="13">
        <v>9</v>
      </c>
      <c r="G17" s="13">
        <v>19</v>
      </c>
      <c r="H17" s="13">
        <v>29</v>
      </c>
      <c r="I17" s="13">
        <v>20</v>
      </c>
      <c r="J17" s="13">
        <v>16</v>
      </c>
      <c r="K17" s="13">
        <v>17</v>
      </c>
      <c r="L17" s="14">
        <f>C17/C24</f>
        <v>9.8290598290598288E-2</v>
      </c>
      <c r="M17" s="14">
        <f t="shared" ref="M17:T17" si="13">D17/D24</f>
        <v>8.3636363636363634E-2</v>
      </c>
      <c r="N17" s="14">
        <f t="shared" si="13"/>
        <v>7.2398190045248875E-2</v>
      </c>
      <c r="O17" s="14">
        <f t="shared" si="13"/>
        <v>3.9301310043668124E-2</v>
      </c>
      <c r="P17" s="14">
        <f t="shared" si="13"/>
        <v>7.6612903225806453E-2</v>
      </c>
      <c r="Q17" s="14">
        <f t="shared" si="13"/>
        <v>0.11885245901639344</v>
      </c>
      <c r="R17" s="14">
        <f t="shared" si="13"/>
        <v>8.2987551867219914E-2</v>
      </c>
      <c r="S17" s="14">
        <f t="shared" si="13"/>
        <v>6.7510548523206745E-2</v>
      </c>
      <c r="T17" s="14">
        <f t="shared" si="13"/>
        <v>8.6294416243654817E-2</v>
      </c>
    </row>
    <row r="18" spans="1:22" x14ac:dyDescent="0.2">
      <c r="B18" s="13">
        <v>2</v>
      </c>
      <c r="C18" s="13">
        <v>40</v>
      </c>
      <c r="D18" s="13">
        <v>35</v>
      </c>
      <c r="E18" s="13">
        <v>31</v>
      </c>
      <c r="F18" s="13">
        <v>46</v>
      </c>
      <c r="G18" s="13">
        <v>32</v>
      </c>
      <c r="H18" s="13">
        <v>25</v>
      </c>
      <c r="I18" s="13">
        <v>36</v>
      </c>
      <c r="J18" s="13">
        <v>20</v>
      </c>
      <c r="K18" s="13">
        <v>27</v>
      </c>
      <c r="L18" s="14">
        <f>C18/C24</f>
        <v>0.17094017094017094</v>
      </c>
      <c r="M18" s="14">
        <f t="shared" ref="M18:T18" si="14">D18/D24</f>
        <v>0.12727272727272726</v>
      </c>
      <c r="N18" s="14">
        <f t="shared" si="14"/>
        <v>0.14027149321266968</v>
      </c>
      <c r="O18" s="14">
        <f t="shared" si="14"/>
        <v>0.20087336244541484</v>
      </c>
      <c r="P18" s="14">
        <f t="shared" si="14"/>
        <v>0.12903225806451613</v>
      </c>
      <c r="Q18" s="14">
        <f t="shared" si="14"/>
        <v>0.10245901639344263</v>
      </c>
      <c r="R18" s="14">
        <f t="shared" si="14"/>
        <v>0.14937759336099585</v>
      </c>
      <c r="S18" s="14">
        <f t="shared" si="14"/>
        <v>8.4388185654008435E-2</v>
      </c>
      <c r="T18" s="14">
        <f t="shared" si="14"/>
        <v>0.13705583756345177</v>
      </c>
    </row>
    <row r="19" spans="1:22" x14ac:dyDescent="0.2">
      <c r="B19" s="13">
        <v>4</v>
      </c>
      <c r="C19" s="13">
        <v>45</v>
      </c>
      <c r="D19" s="13">
        <v>51</v>
      </c>
      <c r="E19" s="13">
        <v>41</v>
      </c>
      <c r="F19" s="13">
        <v>36</v>
      </c>
      <c r="G19" s="13">
        <v>59</v>
      </c>
      <c r="H19" s="13">
        <v>67</v>
      </c>
      <c r="I19" s="13">
        <v>53</v>
      </c>
      <c r="J19" s="13">
        <v>51</v>
      </c>
      <c r="K19" s="13">
        <v>48</v>
      </c>
      <c r="L19" s="14">
        <f>C19/C24</f>
        <v>0.19230769230769232</v>
      </c>
      <c r="M19" s="14">
        <f t="shared" ref="M19:T19" si="15">D19/D24</f>
        <v>0.18545454545454546</v>
      </c>
      <c r="N19" s="14">
        <f t="shared" si="15"/>
        <v>0.18552036199095023</v>
      </c>
      <c r="O19" s="14">
        <f t="shared" si="15"/>
        <v>0.15720524017467249</v>
      </c>
      <c r="P19" s="14">
        <f t="shared" si="15"/>
        <v>0.23790322580645162</v>
      </c>
      <c r="Q19" s="14">
        <f t="shared" si="15"/>
        <v>0.27459016393442626</v>
      </c>
      <c r="R19" s="14">
        <f t="shared" si="15"/>
        <v>0.21991701244813278</v>
      </c>
      <c r="S19" s="14">
        <f t="shared" si="15"/>
        <v>0.21518987341772153</v>
      </c>
      <c r="T19" s="14">
        <f t="shared" si="15"/>
        <v>0.24365482233502539</v>
      </c>
    </row>
    <row r="20" spans="1:22" x14ac:dyDescent="0.2">
      <c r="B20" s="13">
        <v>8</v>
      </c>
      <c r="C20" s="13">
        <v>115</v>
      </c>
      <c r="D20" s="13">
        <v>150</v>
      </c>
      <c r="E20" s="13">
        <v>118</v>
      </c>
      <c r="F20" s="13">
        <v>126</v>
      </c>
      <c r="G20" s="13">
        <v>123</v>
      </c>
      <c r="H20" s="13">
        <v>98</v>
      </c>
      <c r="I20" s="13">
        <v>112</v>
      </c>
      <c r="J20" s="13">
        <v>132</v>
      </c>
      <c r="K20" s="13">
        <v>95</v>
      </c>
      <c r="L20" s="14">
        <f>C20/C24</f>
        <v>0.49145299145299143</v>
      </c>
      <c r="M20" s="14">
        <f t="shared" ref="M20:T20" si="16">D20/D24</f>
        <v>0.54545454545454541</v>
      </c>
      <c r="N20" s="14">
        <f t="shared" si="16"/>
        <v>0.5339366515837104</v>
      </c>
      <c r="O20" s="14">
        <f t="shared" si="16"/>
        <v>0.55021834061135366</v>
      </c>
      <c r="P20" s="14">
        <f t="shared" si="16"/>
        <v>0.49596774193548387</v>
      </c>
      <c r="Q20" s="14">
        <f t="shared" si="16"/>
        <v>0.40163934426229508</v>
      </c>
      <c r="R20" s="14">
        <f t="shared" si="16"/>
        <v>0.46473029045643155</v>
      </c>
      <c r="S20" s="14">
        <f t="shared" si="16"/>
        <v>0.55696202531645567</v>
      </c>
      <c r="T20" s="14">
        <f t="shared" si="16"/>
        <v>0.48223350253807107</v>
      </c>
    </row>
    <row r="21" spans="1:22" x14ac:dyDescent="0.2">
      <c r="B21" s="13">
        <v>16</v>
      </c>
      <c r="C21" s="13">
        <v>11</v>
      </c>
      <c r="D21" s="13">
        <v>16</v>
      </c>
      <c r="E21" s="13">
        <v>15</v>
      </c>
      <c r="F21" s="13">
        <v>12</v>
      </c>
      <c r="G21" s="13">
        <v>15</v>
      </c>
      <c r="H21" s="13">
        <v>25</v>
      </c>
      <c r="I21" s="13">
        <v>20</v>
      </c>
      <c r="J21" s="13">
        <v>18</v>
      </c>
      <c r="K21" s="13">
        <v>10</v>
      </c>
      <c r="L21" s="14">
        <f>C21/C24</f>
        <v>4.7008547008547008E-2</v>
      </c>
      <c r="M21" s="14">
        <f t="shared" ref="M21:T21" si="17">D21/D24</f>
        <v>5.8181818181818182E-2</v>
      </c>
      <c r="N21" s="14">
        <f t="shared" si="17"/>
        <v>6.7873303167420809E-2</v>
      </c>
      <c r="O21" s="14">
        <f t="shared" si="17"/>
        <v>5.2401746724890827E-2</v>
      </c>
      <c r="P21" s="14">
        <f t="shared" si="17"/>
        <v>6.0483870967741937E-2</v>
      </c>
      <c r="Q21" s="14">
        <f t="shared" si="17"/>
        <v>0.10245901639344263</v>
      </c>
      <c r="R21" s="14">
        <f t="shared" si="17"/>
        <v>8.2987551867219914E-2</v>
      </c>
      <c r="S21" s="14">
        <f t="shared" si="17"/>
        <v>7.5949367088607597E-2</v>
      </c>
      <c r="T21" s="14">
        <f t="shared" si="17"/>
        <v>5.0761421319796954E-2</v>
      </c>
    </row>
    <row r="22" spans="1:22" x14ac:dyDescent="0.2">
      <c r="B22" s="13">
        <v>32</v>
      </c>
      <c r="C22" s="13"/>
      <c r="D22" s="13"/>
      <c r="E22" s="13"/>
      <c r="F22" s="13"/>
      <c r="G22" s="13"/>
      <c r="H22" s="13"/>
      <c r="I22" s="13"/>
      <c r="J22" s="13"/>
      <c r="K22" s="13"/>
      <c r="L22" s="14">
        <f>C22/234</f>
        <v>0</v>
      </c>
      <c r="M22" s="14">
        <f>D22/275</f>
        <v>0</v>
      </c>
      <c r="N22" s="14">
        <f t="shared" ref="N22:N23" si="18">E22/221</f>
        <v>0</v>
      </c>
      <c r="O22" s="14">
        <f t="shared" ref="O22:O23" si="19">F22/221</f>
        <v>0</v>
      </c>
      <c r="P22" s="14">
        <f t="shared" ref="P22:P23" si="20">G22/221</f>
        <v>0</v>
      </c>
      <c r="Q22" s="14">
        <f t="shared" ref="Q22:Q23" si="21">H22/221</f>
        <v>0</v>
      </c>
      <c r="R22" s="14">
        <f t="shared" ref="R22:R23" si="22">I22/221</f>
        <v>0</v>
      </c>
      <c r="S22" s="14">
        <f t="shared" ref="S22:S23" si="23">J22/221</f>
        <v>0</v>
      </c>
      <c r="T22" s="14">
        <f t="shared" ref="T22:T23" si="24">K22/221</f>
        <v>0</v>
      </c>
    </row>
    <row r="23" spans="1:22" x14ac:dyDescent="0.2">
      <c r="B23" s="13">
        <v>64</v>
      </c>
      <c r="C23" s="13"/>
      <c r="D23" s="13"/>
      <c r="E23" s="13"/>
      <c r="F23" s="13"/>
      <c r="G23" s="13"/>
      <c r="H23" s="13"/>
      <c r="I23" s="13"/>
      <c r="J23" s="13"/>
      <c r="K23" s="13"/>
      <c r="L23" s="14">
        <f>C23/234</f>
        <v>0</v>
      </c>
      <c r="M23" s="14">
        <f>D23/275</f>
        <v>0</v>
      </c>
      <c r="N23" s="14">
        <f t="shared" si="18"/>
        <v>0</v>
      </c>
      <c r="O23" s="14">
        <f t="shared" si="19"/>
        <v>0</v>
      </c>
      <c r="P23" s="14">
        <f t="shared" si="20"/>
        <v>0</v>
      </c>
      <c r="Q23" s="14">
        <f t="shared" si="21"/>
        <v>0</v>
      </c>
      <c r="R23" s="14">
        <f t="shared" si="22"/>
        <v>0</v>
      </c>
      <c r="S23" s="14">
        <f t="shared" si="23"/>
        <v>0</v>
      </c>
      <c r="T23" s="14">
        <f t="shared" si="24"/>
        <v>0</v>
      </c>
    </row>
    <row r="24" spans="1:22" ht="14.25" customHeight="1" x14ac:dyDescent="0.2">
      <c r="A24" s="5"/>
      <c r="B24" s="13" t="s">
        <v>14</v>
      </c>
      <c r="C24" s="13">
        <f>SUM(C17:C23)</f>
        <v>234</v>
      </c>
      <c r="D24" s="13">
        <f>SUM(D17:D23)</f>
        <v>275</v>
      </c>
      <c r="E24" s="13">
        <f>SUM(E17:E23)</f>
        <v>221</v>
      </c>
      <c r="F24" s="13">
        <f t="shared" ref="F24:K24" si="25">SUM(F17:F23)</f>
        <v>229</v>
      </c>
      <c r="G24" s="13">
        <f t="shared" si="25"/>
        <v>248</v>
      </c>
      <c r="H24" s="13">
        <f t="shared" si="25"/>
        <v>244</v>
      </c>
      <c r="I24" s="13">
        <f t="shared" si="25"/>
        <v>241</v>
      </c>
      <c r="J24" s="13">
        <f t="shared" si="25"/>
        <v>237</v>
      </c>
      <c r="K24" s="13">
        <f t="shared" si="25"/>
        <v>197</v>
      </c>
      <c r="L24" s="14">
        <f>SUM(L17:L22)</f>
        <v>1</v>
      </c>
      <c r="M24" s="14">
        <f t="shared" ref="M24:T24" si="26">SUM(M17:M22)</f>
        <v>1</v>
      </c>
      <c r="N24" s="14">
        <f t="shared" si="26"/>
        <v>1</v>
      </c>
      <c r="O24" s="14">
        <f t="shared" si="26"/>
        <v>1</v>
      </c>
      <c r="P24" s="14">
        <f t="shared" si="26"/>
        <v>1</v>
      </c>
      <c r="Q24" s="14">
        <f t="shared" si="26"/>
        <v>1</v>
      </c>
      <c r="R24" s="14">
        <f t="shared" si="26"/>
        <v>1</v>
      </c>
      <c r="S24" s="14">
        <f t="shared" si="26"/>
        <v>0.99999999999999989</v>
      </c>
      <c r="T24" s="14">
        <f t="shared" si="26"/>
        <v>1</v>
      </c>
      <c r="U24" s="5"/>
      <c r="V24" s="5"/>
    </row>
    <row r="25" spans="1:22" ht="14.25" customHeight="1" x14ac:dyDescent="0.2">
      <c r="A25" s="5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5"/>
      <c r="U25" s="5"/>
      <c r="V25" s="5"/>
    </row>
    <row r="26" spans="1:22" ht="14.25" customHeight="1" x14ac:dyDescent="0.2">
      <c r="A26" s="5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5"/>
      <c r="U26" s="5"/>
      <c r="V26" s="5"/>
    </row>
    <row r="27" spans="1:22" ht="14.25" customHeight="1" x14ac:dyDescent="0.2">
      <c r="A27" s="5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5"/>
      <c r="U27" s="5"/>
      <c r="V27" s="5"/>
    </row>
    <row r="28" spans="1:22" ht="15.75" customHeight="1" x14ac:dyDescent="0.2">
      <c r="A28" s="6"/>
      <c r="B28" s="7"/>
      <c r="C28" s="7"/>
      <c r="D28" s="7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spans="1:22" ht="15" x14ac:dyDescent="0.2">
      <c r="A29" s="9"/>
      <c r="B29" s="11" t="s">
        <v>17</v>
      </c>
      <c r="C29" s="12" t="s">
        <v>22</v>
      </c>
      <c r="D29" s="13"/>
      <c r="E29" s="13"/>
      <c r="F29" s="13"/>
      <c r="G29" s="13"/>
      <c r="H29" s="13"/>
      <c r="I29" s="13"/>
      <c r="J29" s="13"/>
      <c r="K29" s="13"/>
      <c r="L29" s="14"/>
      <c r="M29" s="13"/>
      <c r="N29" s="13"/>
      <c r="O29" s="13"/>
      <c r="P29" s="13"/>
      <c r="Q29" s="13"/>
      <c r="R29" s="13"/>
      <c r="S29" s="13"/>
      <c r="T29" s="13"/>
    </row>
    <row r="30" spans="1:22" ht="15" x14ac:dyDescent="0.2">
      <c r="A30" s="9"/>
      <c r="B30" s="13"/>
      <c r="C30" s="76" t="s">
        <v>28</v>
      </c>
      <c r="D30" s="77"/>
      <c r="E30" s="78"/>
      <c r="F30" s="79" t="s">
        <v>29</v>
      </c>
      <c r="G30" s="80"/>
      <c r="H30" s="81"/>
      <c r="I30" s="79" t="s">
        <v>30</v>
      </c>
      <c r="J30" s="80"/>
      <c r="K30" s="81"/>
      <c r="L30" s="13"/>
      <c r="M30" s="13"/>
      <c r="N30" s="13"/>
      <c r="O30" s="13"/>
      <c r="P30" s="13"/>
      <c r="Q30" s="13"/>
      <c r="R30" s="13"/>
      <c r="S30" s="13"/>
      <c r="T30" s="13"/>
    </row>
    <row r="31" spans="1:22" ht="15" x14ac:dyDescent="0.2">
      <c r="A31" s="9"/>
      <c r="B31" s="13">
        <v>1</v>
      </c>
      <c r="C31" s="13">
        <v>21</v>
      </c>
      <c r="D31" s="13">
        <v>20</v>
      </c>
      <c r="E31" s="13">
        <v>20</v>
      </c>
      <c r="F31" s="13">
        <v>15</v>
      </c>
      <c r="G31" s="13">
        <v>12</v>
      </c>
      <c r="H31" s="13">
        <v>25</v>
      </c>
      <c r="I31" s="13">
        <v>15</v>
      </c>
      <c r="J31" s="13">
        <v>21</v>
      </c>
      <c r="K31" s="13">
        <v>22</v>
      </c>
      <c r="L31" s="14">
        <f>C31/C38</f>
        <v>8.3003952569169967E-2</v>
      </c>
      <c r="M31" s="14">
        <f t="shared" ref="M31:T31" si="27">D31/D38</f>
        <v>9.3023255813953487E-2</v>
      </c>
      <c r="N31" s="14">
        <f t="shared" si="27"/>
        <v>8.4745762711864403E-2</v>
      </c>
      <c r="O31" s="14">
        <f t="shared" si="27"/>
        <v>6.8807339449541288E-2</v>
      </c>
      <c r="P31" s="14">
        <f t="shared" si="27"/>
        <v>4.878048780487805E-2</v>
      </c>
      <c r="Q31" s="14">
        <f t="shared" si="27"/>
        <v>0.1037344398340249</v>
      </c>
      <c r="R31" s="14">
        <f t="shared" si="27"/>
        <v>7.2463768115942032E-2</v>
      </c>
      <c r="S31" s="14">
        <f t="shared" si="27"/>
        <v>8.7136929460580909E-2</v>
      </c>
      <c r="T31" s="14">
        <f t="shared" si="27"/>
        <v>9.8654708520179366E-2</v>
      </c>
    </row>
    <row r="32" spans="1:22" ht="15" x14ac:dyDescent="0.2">
      <c r="A32" s="9"/>
      <c r="B32" s="13">
        <v>2</v>
      </c>
      <c r="C32" s="13">
        <v>30</v>
      </c>
      <c r="D32" s="13">
        <v>15</v>
      </c>
      <c r="E32" s="13">
        <v>23</v>
      </c>
      <c r="F32" s="13">
        <v>20</v>
      </c>
      <c r="G32" s="13">
        <v>36</v>
      </c>
      <c r="H32" s="13">
        <v>21</v>
      </c>
      <c r="I32" s="13">
        <v>32</v>
      </c>
      <c r="J32" s="13">
        <v>26</v>
      </c>
      <c r="K32" s="13">
        <v>20</v>
      </c>
      <c r="L32" s="14">
        <f>C32/C38</f>
        <v>0.11857707509881422</v>
      </c>
      <c r="M32" s="14">
        <f t="shared" ref="M32:T32" si="28">D32/D38</f>
        <v>6.9767441860465115E-2</v>
      </c>
      <c r="N32" s="14">
        <f t="shared" si="28"/>
        <v>9.7457627118644072E-2</v>
      </c>
      <c r="O32" s="14">
        <f t="shared" si="28"/>
        <v>9.1743119266055051E-2</v>
      </c>
      <c r="P32" s="14">
        <f t="shared" si="28"/>
        <v>0.14634146341463414</v>
      </c>
      <c r="Q32" s="14">
        <f t="shared" si="28"/>
        <v>8.7136929460580909E-2</v>
      </c>
      <c r="R32" s="14">
        <f t="shared" si="28"/>
        <v>0.15458937198067632</v>
      </c>
      <c r="S32" s="14">
        <f t="shared" si="28"/>
        <v>0.1078838174273859</v>
      </c>
      <c r="T32" s="14">
        <f t="shared" si="28"/>
        <v>8.9686098654708515E-2</v>
      </c>
    </row>
    <row r="33" spans="1:22" ht="15" x14ac:dyDescent="0.2">
      <c r="A33" s="9"/>
      <c r="B33" s="13">
        <v>4</v>
      </c>
      <c r="C33" s="13">
        <v>84</v>
      </c>
      <c r="D33" s="13">
        <v>58</v>
      </c>
      <c r="E33" s="13">
        <v>69</v>
      </c>
      <c r="F33" s="13">
        <v>64</v>
      </c>
      <c r="G33" s="13">
        <v>75</v>
      </c>
      <c r="H33" s="13">
        <v>62</v>
      </c>
      <c r="I33" s="13">
        <v>55</v>
      </c>
      <c r="J33" s="13">
        <v>56</v>
      </c>
      <c r="K33" s="13">
        <v>62</v>
      </c>
      <c r="L33" s="14">
        <f>C33/C38</f>
        <v>0.33201581027667987</v>
      </c>
      <c r="M33" s="14">
        <f t="shared" ref="M33:T33" si="29">D33/D38</f>
        <v>0.26976744186046514</v>
      </c>
      <c r="N33" s="14">
        <f t="shared" si="29"/>
        <v>0.2923728813559322</v>
      </c>
      <c r="O33" s="14">
        <f t="shared" si="29"/>
        <v>0.29357798165137616</v>
      </c>
      <c r="P33" s="14">
        <f t="shared" si="29"/>
        <v>0.3048780487804878</v>
      </c>
      <c r="Q33" s="14">
        <f t="shared" si="29"/>
        <v>0.25726141078838172</v>
      </c>
      <c r="R33" s="14">
        <f t="shared" si="29"/>
        <v>0.26570048309178745</v>
      </c>
      <c r="S33" s="14">
        <f t="shared" si="29"/>
        <v>0.23236514522821577</v>
      </c>
      <c r="T33" s="14">
        <f t="shared" si="29"/>
        <v>0.27802690582959644</v>
      </c>
    </row>
    <row r="34" spans="1:22" ht="15" x14ac:dyDescent="0.2">
      <c r="A34" s="9"/>
      <c r="B34" s="13">
        <v>8</v>
      </c>
      <c r="C34" s="13">
        <v>113</v>
      </c>
      <c r="D34" s="13">
        <v>110</v>
      </c>
      <c r="E34" s="13">
        <v>116</v>
      </c>
      <c r="F34" s="13">
        <v>109</v>
      </c>
      <c r="G34" s="13">
        <v>114</v>
      </c>
      <c r="H34" s="13">
        <v>125</v>
      </c>
      <c r="I34" s="13">
        <v>98</v>
      </c>
      <c r="J34" s="13">
        <v>126</v>
      </c>
      <c r="K34" s="13">
        <v>110</v>
      </c>
      <c r="L34" s="14">
        <f>C34/C38</f>
        <v>0.44664031620553357</v>
      </c>
      <c r="M34" s="14">
        <f t="shared" ref="M34:T34" si="30">D34/D38</f>
        <v>0.51162790697674421</v>
      </c>
      <c r="N34" s="14">
        <f t="shared" si="30"/>
        <v>0.49152542372881358</v>
      </c>
      <c r="O34" s="14">
        <f t="shared" si="30"/>
        <v>0.5</v>
      </c>
      <c r="P34" s="14">
        <f t="shared" si="30"/>
        <v>0.46341463414634149</v>
      </c>
      <c r="Q34" s="14">
        <f t="shared" si="30"/>
        <v>0.51867219917012453</v>
      </c>
      <c r="R34" s="14">
        <f t="shared" si="30"/>
        <v>0.47342995169082125</v>
      </c>
      <c r="S34" s="14">
        <f t="shared" si="30"/>
        <v>0.52282157676348551</v>
      </c>
      <c r="T34" s="14">
        <f t="shared" si="30"/>
        <v>0.49327354260089684</v>
      </c>
    </row>
    <row r="35" spans="1:22" ht="15" x14ac:dyDescent="0.2">
      <c r="A35" s="9"/>
      <c r="B35" s="13">
        <v>16</v>
      </c>
      <c r="C35" s="13">
        <v>5</v>
      </c>
      <c r="D35" s="13">
        <v>12</v>
      </c>
      <c r="E35" s="13">
        <v>8</v>
      </c>
      <c r="F35" s="13">
        <v>10</v>
      </c>
      <c r="G35" s="13">
        <v>9</v>
      </c>
      <c r="H35" s="13">
        <v>8</v>
      </c>
      <c r="I35" s="13">
        <v>7</v>
      </c>
      <c r="J35" s="13">
        <v>12</v>
      </c>
      <c r="K35" s="13">
        <v>9</v>
      </c>
      <c r="L35" s="14">
        <f>C35/C38</f>
        <v>1.9762845849802372E-2</v>
      </c>
      <c r="M35" s="14">
        <f t="shared" ref="M35:T35" si="31">D35/D38</f>
        <v>5.5813953488372092E-2</v>
      </c>
      <c r="N35" s="14">
        <f t="shared" si="31"/>
        <v>3.3898305084745763E-2</v>
      </c>
      <c r="O35" s="14">
        <f t="shared" si="31"/>
        <v>4.5871559633027525E-2</v>
      </c>
      <c r="P35" s="14">
        <f t="shared" si="31"/>
        <v>3.6585365853658534E-2</v>
      </c>
      <c r="Q35" s="14">
        <f t="shared" si="31"/>
        <v>3.3195020746887967E-2</v>
      </c>
      <c r="R35" s="14">
        <f t="shared" si="31"/>
        <v>3.3816425120772944E-2</v>
      </c>
      <c r="S35" s="14">
        <f t="shared" si="31"/>
        <v>4.9792531120331947E-2</v>
      </c>
      <c r="T35" s="14">
        <f t="shared" si="31"/>
        <v>4.0358744394618833E-2</v>
      </c>
    </row>
    <row r="36" spans="1:22" ht="15" x14ac:dyDescent="0.2">
      <c r="A36" s="9"/>
      <c r="B36" s="13">
        <v>32</v>
      </c>
      <c r="C36" s="13"/>
      <c r="D36" s="13"/>
      <c r="E36" s="13"/>
      <c r="F36" s="13"/>
      <c r="G36" s="13"/>
      <c r="H36" s="13"/>
      <c r="I36" s="13"/>
      <c r="J36" s="13"/>
      <c r="K36" s="13"/>
      <c r="L36" s="14">
        <f>C36/253</f>
        <v>0</v>
      </c>
      <c r="M36" s="14">
        <f>D36/207</f>
        <v>0</v>
      </c>
      <c r="N36" s="14">
        <f t="shared" ref="N36" si="32">E36/236</f>
        <v>0</v>
      </c>
      <c r="O36" s="14">
        <f>F36/236</f>
        <v>0</v>
      </c>
      <c r="P36" s="14">
        <f>G36/236</f>
        <v>0</v>
      </c>
      <c r="Q36" s="14">
        <f t="shared" ref="Q36:Q37" si="33">H36/236</f>
        <v>0</v>
      </c>
      <c r="R36" s="14">
        <f t="shared" ref="R36:R37" si="34">I36/236</f>
        <v>0</v>
      </c>
      <c r="S36" s="14">
        <f t="shared" ref="S36:S37" si="35">J36/236</f>
        <v>0</v>
      </c>
      <c r="T36" s="14">
        <f t="shared" ref="T36:T37" si="36">K36/236</f>
        <v>0</v>
      </c>
    </row>
    <row r="37" spans="1:22" x14ac:dyDescent="0.2">
      <c r="A37" s="5"/>
      <c r="B37" s="13">
        <v>64</v>
      </c>
      <c r="C37" s="13"/>
      <c r="D37" s="13"/>
      <c r="E37" s="13"/>
      <c r="F37" s="13"/>
      <c r="G37" s="13"/>
      <c r="H37" s="13"/>
      <c r="I37" s="13"/>
      <c r="J37" s="13"/>
      <c r="K37" s="13"/>
      <c r="L37" s="14">
        <f>C37/253</f>
        <v>0</v>
      </c>
      <c r="M37" s="14">
        <f>D37/207</f>
        <v>0</v>
      </c>
      <c r="N37" s="14">
        <f>E37/236</f>
        <v>0</v>
      </c>
      <c r="O37" s="14">
        <f t="shared" ref="O37:P37" si="37">F37/236</f>
        <v>0</v>
      </c>
      <c r="P37" s="14">
        <f t="shared" si="37"/>
        <v>0</v>
      </c>
      <c r="Q37" s="14">
        <f t="shared" si="33"/>
        <v>0</v>
      </c>
      <c r="R37" s="14">
        <f t="shared" si="34"/>
        <v>0</v>
      </c>
      <c r="S37" s="14">
        <f t="shared" si="35"/>
        <v>0</v>
      </c>
      <c r="T37" s="14">
        <f t="shared" si="36"/>
        <v>0</v>
      </c>
    </row>
    <row r="38" spans="1:22" x14ac:dyDescent="0.2">
      <c r="A38" s="5"/>
      <c r="B38" s="13" t="s">
        <v>14</v>
      </c>
      <c r="C38" s="13">
        <f>SUM(C31:C37)</f>
        <v>253</v>
      </c>
      <c r="D38" s="13">
        <f>SUM(D31:D37)</f>
        <v>215</v>
      </c>
      <c r="E38" s="13">
        <f>SUM(E31:E37)</f>
        <v>236</v>
      </c>
      <c r="F38" s="13">
        <f t="shared" ref="F38:K38" si="38">SUM(F31:F37)</f>
        <v>218</v>
      </c>
      <c r="G38" s="13">
        <f t="shared" si="38"/>
        <v>246</v>
      </c>
      <c r="H38" s="13">
        <f t="shared" si="38"/>
        <v>241</v>
      </c>
      <c r="I38" s="13">
        <f t="shared" si="38"/>
        <v>207</v>
      </c>
      <c r="J38" s="13">
        <f t="shared" si="38"/>
        <v>241</v>
      </c>
      <c r="K38" s="13">
        <f t="shared" si="38"/>
        <v>223</v>
      </c>
      <c r="L38" s="14">
        <f>SUM(L31:L35)</f>
        <v>1</v>
      </c>
      <c r="M38" s="14">
        <f t="shared" ref="M38:T38" si="39">SUM(M31:M35)</f>
        <v>1</v>
      </c>
      <c r="N38" s="14">
        <f t="shared" si="39"/>
        <v>1</v>
      </c>
      <c r="O38" s="14">
        <f t="shared" si="39"/>
        <v>1</v>
      </c>
      <c r="P38" s="14">
        <f t="shared" si="39"/>
        <v>1</v>
      </c>
      <c r="Q38" s="14">
        <f t="shared" si="39"/>
        <v>1</v>
      </c>
      <c r="R38" s="14">
        <f t="shared" si="39"/>
        <v>1</v>
      </c>
      <c r="S38" s="14">
        <f t="shared" si="39"/>
        <v>1</v>
      </c>
      <c r="T38" s="14">
        <f t="shared" si="39"/>
        <v>1</v>
      </c>
    </row>
    <row r="39" spans="1:22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</row>
    <row r="40" spans="1:22" ht="14.25" customHeight="1" x14ac:dyDescent="0.2">
      <c r="A40" s="5"/>
      <c r="B40" s="5"/>
      <c r="C40" s="5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5"/>
      <c r="V40" s="5"/>
    </row>
    <row r="41" spans="1:22" ht="14.25" customHeight="1" x14ac:dyDescent="0.2">
      <c r="A41" s="5"/>
      <c r="B41" s="5"/>
      <c r="C41" s="5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5"/>
      <c r="V41" s="5"/>
    </row>
    <row r="42" spans="1:22" ht="14.25" customHeight="1" x14ac:dyDescent="0.2">
      <c r="A42" s="5"/>
      <c r="B42" s="11" t="s">
        <v>16</v>
      </c>
      <c r="C42" s="12" t="s">
        <v>23</v>
      </c>
      <c r="D42" s="13"/>
      <c r="E42" s="13"/>
      <c r="F42" s="13"/>
      <c r="G42" s="13"/>
      <c r="H42" s="13"/>
      <c r="I42" s="13"/>
      <c r="J42" s="13"/>
      <c r="K42" s="13"/>
      <c r="L42" s="14"/>
      <c r="M42" s="13"/>
      <c r="N42" s="13"/>
      <c r="O42" s="10"/>
      <c r="P42" s="10"/>
      <c r="Q42" s="10"/>
      <c r="R42" s="10"/>
      <c r="S42" s="10"/>
      <c r="T42" s="10"/>
      <c r="U42" s="5"/>
      <c r="V42" s="5"/>
    </row>
    <row r="43" spans="1:22" ht="14.25" customHeight="1" x14ac:dyDescent="0.2">
      <c r="A43" s="5"/>
      <c r="B43" s="13"/>
      <c r="C43" s="76" t="s">
        <v>28</v>
      </c>
      <c r="D43" s="77"/>
      <c r="E43" s="78"/>
      <c r="F43" s="79" t="s">
        <v>29</v>
      </c>
      <c r="G43" s="80"/>
      <c r="H43" s="81"/>
      <c r="I43" s="79" t="s">
        <v>30</v>
      </c>
      <c r="J43" s="80"/>
      <c r="K43" s="81"/>
      <c r="L43" s="13"/>
      <c r="M43" s="13"/>
      <c r="N43" s="13"/>
      <c r="O43" s="10"/>
      <c r="P43" s="10"/>
      <c r="Q43" s="10"/>
      <c r="R43" s="10"/>
      <c r="S43" s="10"/>
      <c r="T43" s="10"/>
      <c r="U43" s="5"/>
      <c r="V43" s="5"/>
    </row>
    <row r="44" spans="1:22" ht="14.25" customHeight="1" x14ac:dyDescent="0.2">
      <c r="A44" s="5"/>
      <c r="B44" s="13">
        <v>1</v>
      </c>
      <c r="C44" s="13">
        <v>20</v>
      </c>
      <c r="D44" s="13">
        <v>22</v>
      </c>
      <c r="E44" s="13">
        <v>24</v>
      </c>
      <c r="F44" s="13">
        <v>19</v>
      </c>
      <c r="G44" s="13">
        <v>12</v>
      </c>
      <c r="H44" s="13">
        <v>26</v>
      </c>
      <c r="I44" s="13">
        <v>15</v>
      </c>
      <c r="J44" s="13">
        <v>19</v>
      </c>
      <c r="K44" s="13">
        <v>29</v>
      </c>
      <c r="L44" s="14">
        <f>C44/C51</f>
        <v>8.4745762711864403E-2</v>
      </c>
      <c r="M44" s="14">
        <f t="shared" ref="M44:T44" si="40">D44/D51</f>
        <v>0.10328638497652583</v>
      </c>
      <c r="N44" s="14">
        <f t="shared" si="40"/>
        <v>9.7560975609756101E-2</v>
      </c>
      <c r="O44" s="14">
        <f t="shared" si="40"/>
        <v>8.5972850678733032E-2</v>
      </c>
      <c r="P44" s="14">
        <f t="shared" si="40"/>
        <v>5.4794520547945202E-2</v>
      </c>
      <c r="Q44" s="14">
        <f t="shared" si="40"/>
        <v>9.8859315589353611E-2</v>
      </c>
      <c r="R44" s="14">
        <f t="shared" si="40"/>
        <v>7.8125E-2</v>
      </c>
      <c r="S44" s="14">
        <f t="shared" si="40"/>
        <v>0.10857142857142857</v>
      </c>
      <c r="T44" s="14">
        <f t="shared" si="40"/>
        <v>0.13004484304932734</v>
      </c>
      <c r="U44" s="5"/>
      <c r="V44" s="5"/>
    </row>
    <row r="45" spans="1:22" x14ac:dyDescent="0.2">
      <c r="B45" s="13">
        <v>2</v>
      </c>
      <c r="C45" s="13">
        <v>33</v>
      </c>
      <c r="D45" s="13">
        <v>30</v>
      </c>
      <c r="E45" s="13">
        <v>36</v>
      </c>
      <c r="F45" s="13">
        <v>28</v>
      </c>
      <c r="G45" s="13">
        <v>32</v>
      </c>
      <c r="H45" s="13">
        <v>35</v>
      </c>
      <c r="I45" s="13">
        <v>27</v>
      </c>
      <c r="J45" s="13">
        <v>35</v>
      </c>
      <c r="K45" s="13">
        <v>26</v>
      </c>
      <c r="L45" s="14">
        <f>C45/C51</f>
        <v>0.13983050847457626</v>
      </c>
      <c r="M45" s="14">
        <f t="shared" ref="M45:T45" si="41">D45/D51</f>
        <v>0.14084507042253522</v>
      </c>
      <c r="N45" s="14">
        <f t="shared" si="41"/>
        <v>0.14634146341463414</v>
      </c>
      <c r="O45" s="14">
        <f t="shared" si="41"/>
        <v>0.12669683257918551</v>
      </c>
      <c r="P45" s="14">
        <f t="shared" si="41"/>
        <v>0.14611872146118721</v>
      </c>
      <c r="Q45" s="14">
        <f t="shared" si="41"/>
        <v>0.13307984790874525</v>
      </c>
      <c r="R45" s="14">
        <f t="shared" si="41"/>
        <v>0.140625</v>
      </c>
      <c r="S45" s="14">
        <f t="shared" si="41"/>
        <v>0.2</v>
      </c>
      <c r="T45" s="14">
        <f t="shared" si="41"/>
        <v>0.11659192825112108</v>
      </c>
    </row>
    <row r="46" spans="1:22" x14ac:dyDescent="0.2">
      <c r="B46" s="13">
        <v>4</v>
      </c>
      <c r="C46" s="13">
        <v>119</v>
      </c>
      <c r="D46" s="13">
        <v>109</v>
      </c>
      <c r="E46" s="13">
        <v>129</v>
      </c>
      <c r="F46" s="13">
        <v>132</v>
      </c>
      <c r="G46" s="13">
        <v>143</v>
      </c>
      <c r="H46" s="13">
        <v>156</v>
      </c>
      <c r="I46" s="13">
        <v>115</v>
      </c>
      <c r="J46" s="13">
        <v>102</v>
      </c>
      <c r="K46" s="13">
        <v>136</v>
      </c>
      <c r="L46" s="14">
        <f>C46/C51</f>
        <v>0.50423728813559321</v>
      </c>
      <c r="M46" s="14">
        <f t="shared" ref="M46:T46" si="42">D46/D51</f>
        <v>0.51173708920187788</v>
      </c>
      <c r="N46" s="14">
        <f t="shared" si="42"/>
        <v>0.52439024390243905</v>
      </c>
      <c r="O46" s="14">
        <f t="shared" si="42"/>
        <v>0.59728506787330315</v>
      </c>
      <c r="P46" s="14">
        <f t="shared" si="42"/>
        <v>0.65296803652968038</v>
      </c>
      <c r="Q46" s="14">
        <f t="shared" si="42"/>
        <v>0.59315589353612164</v>
      </c>
      <c r="R46" s="14">
        <f t="shared" si="42"/>
        <v>0.59895833333333337</v>
      </c>
      <c r="S46" s="14">
        <f t="shared" si="42"/>
        <v>0.58285714285714285</v>
      </c>
      <c r="T46" s="14">
        <f t="shared" si="42"/>
        <v>0.60986547085201792</v>
      </c>
    </row>
    <row r="47" spans="1:22" x14ac:dyDescent="0.2">
      <c r="B47" s="13">
        <v>8</v>
      </c>
      <c r="C47" s="13">
        <v>64</v>
      </c>
      <c r="D47" s="13">
        <v>52</v>
      </c>
      <c r="E47" s="13">
        <v>57</v>
      </c>
      <c r="F47" s="13">
        <v>42</v>
      </c>
      <c r="G47" s="13">
        <v>32</v>
      </c>
      <c r="H47" s="13">
        <v>46</v>
      </c>
      <c r="I47" s="13">
        <v>35</v>
      </c>
      <c r="J47" s="13">
        <v>19</v>
      </c>
      <c r="K47" s="13">
        <v>32</v>
      </c>
      <c r="L47" s="14">
        <f>C47/C51</f>
        <v>0.2711864406779661</v>
      </c>
      <c r="M47" s="14">
        <f t="shared" ref="M47:T47" si="43">D47/D51</f>
        <v>0.24413145539906103</v>
      </c>
      <c r="N47" s="14">
        <f t="shared" si="43"/>
        <v>0.23170731707317074</v>
      </c>
      <c r="O47" s="14">
        <f t="shared" si="43"/>
        <v>0.19004524886877827</v>
      </c>
      <c r="P47" s="14">
        <f t="shared" si="43"/>
        <v>0.14611872146118721</v>
      </c>
      <c r="Q47" s="14">
        <f t="shared" si="43"/>
        <v>0.17490494296577946</v>
      </c>
      <c r="R47" s="14">
        <f t="shared" si="43"/>
        <v>0.18229166666666666</v>
      </c>
      <c r="S47" s="14">
        <f t="shared" si="43"/>
        <v>0.10857142857142857</v>
      </c>
      <c r="T47" s="14">
        <f t="shared" si="43"/>
        <v>0.14349775784753363</v>
      </c>
    </row>
    <row r="48" spans="1:22" x14ac:dyDescent="0.2">
      <c r="B48" s="13">
        <v>16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/>
      <c r="J48" s="13"/>
      <c r="K48" s="13"/>
      <c r="L48" s="14">
        <f t="shared" ref="L48:L50" si="44">C48/236</f>
        <v>0</v>
      </c>
      <c r="M48" s="14">
        <f t="shared" ref="M48:M50" si="45">D48/213</f>
        <v>0</v>
      </c>
      <c r="N48" s="14">
        <f t="shared" ref="N48:N49" si="46">E48/246</f>
        <v>0</v>
      </c>
      <c r="O48" s="14">
        <f>F48/246</f>
        <v>0</v>
      </c>
      <c r="P48" s="14">
        <f>G48/246</f>
        <v>0</v>
      </c>
      <c r="Q48" s="14">
        <f t="shared" ref="Q48:Q49" si="47">H48/246</f>
        <v>0</v>
      </c>
      <c r="R48" s="14">
        <f t="shared" ref="R48:R49" si="48">I48/246</f>
        <v>0</v>
      </c>
      <c r="S48" s="14">
        <f t="shared" ref="S48:S49" si="49">J48/246</f>
        <v>0</v>
      </c>
      <c r="T48" s="14">
        <f t="shared" ref="T48:T49" si="50">K48/246</f>
        <v>0</v>
      </c>
    </row>
    <row r="49" spans="2:20" x14ac:dyDescent="0.2">
      <c r="B49" s="13">
        <v>32</v>
      </c>
      <c r="C49" s="13"/>
      <c r="D49" s="13"/>
      <c r="E49" s="13"/>
      <c r="F49" s="13"/>
      <c r="G49" s="13"/>
      <c r="H49" s="13"/>
      <c r="I49" s="13"/>
      <c r="J49" s="13"/>
      <c r="K49" s="13"/>
      <c r="L49" s="14">
        <f t="shared" si="44"/>
        <v>0</v>
      </c>
      <c r="M49" s="14">
        <f t="shared" si="45"/>
        <v>0</v>
      </c>
      <c r="N49" s="14">
        <f t="shared" si="46"/>
        <v>0</v>
      </c>
      <c r="O49" s="14">
        <f>F49/246</f>
        <v>0</v>
      </c>
      <c r="P49" s="14">
        <f>G49/246</f>
        <v>0</v>
      </c>
      <c r="Q49" s="14">
        <f t="shared" si="47"/>
        <v>0</v>
      </c>
      <c r="R49" s="14">
        <f t="shared" si="48"/>
        <v>0</v>
      </c>
      <c r="S49" s="14">
        <f t="shared" si="49"/>
        <v>0</v>
      </c>
      <c r="T49" s="14">
        <f t="shared" si="50"/>
        <v>0</v>
      </c>
    </row>
    <row r="50" spans="2:20" x14ac:dyDescent="0.2">
      <c r="B50" s="13">
        <v>64</v>
      </c>
      <c r="C50" s="13"/>
      <c r="D50" s="13"/>
      <c r="E50" s="13"/>
      <c r="F50" s="13"/>
      <c r="G50" s="13"/>
      <c r="H50" s="13"/>
      <c r="I50" s="13"/>
      <c r="J50" s="13"/>
      <c r="K50" s="13"/>
      <c r="L50" s="14">
        <f t="shared" si="44"/>
        <v>0</v>
      </c>
      <c r="M50" s="14">
        <f t="shared" si="45"/>
        <v>0</v>
      </c>
      <c r="N50" s="14">
        <f>E50/246</f>
        <v>0</v>
      </c>
    </row>
    <row r="51" spans="2:20" x14ac:dyDescent="0.2">
      <c r="B51" s="13" t="s">
        <v>14</v>
      </c>
      <c r="C51" s="13">
        <f>SUM(C44:C50)</f>
        <v>236</v>
      </c>
      <c r="D51" s="13">
        <f>SUM(D44:D50)</f>
        <v>213</v>
      </c>
      <c r="E51" s="13">
        <f>SUM(E44:E50)</f>
        <v>246</v>
      </c>
      <c r="F51" s="13">
        <f t="shared" ref="F51:K51" si="51">SUM(F44:F50)</f>
        <v>221</v>
      </c>
      <c r="G51" s="13">
        <f t="shared" si="51"/>
        <v>219</v>
      </c>
      <c r="H51" s="13">
        <f t="shared" si="51"/>
        <v>263</v>
      </c>
      <c r="I51" s="13">
        <f t="shared" si="51"/>
        <v>192</v>
      </c>
      <c r="J51" s="13">
        <f t="shared" si="51"/>
        <v>175</v>
      </c>
      <c r="K51" s="13">
        <f t="shared" si="51"/>
        <v>223</v>
      </c>
      <c r="L51" s="14">
        <f>SUM(L44:L49)</f>
        <v>1</v>
      </c>
      <c r="M51" s="14">
        <f t="shared" ref="M51:T51" si="52">SUM(M44:M49)</f>
        <v>1</v>
      </c>
      <c r="N51" s="14">
        <f t="shared" si="52"/>
        <v>1</v>
      </c>
      <c r="O51" s="14">
        <f t="shared" si="52"/>
        <v>1</v>
      </c>
      <c r="P51" s="14">
        <f t="shared" si="52"/>
        <v>1</v>
      </c>
      <c r="Q51" s="14">
        <f t="shared" si="52"/>
        <v>1</v>
      </c>
      <c r="R51" s="14">
        <f t="shared" si="52"/>
        <v>1</v>
      </c>
      <c r="S51" s="14">
        <f t="shared" si="52"/>
        <v>1</v>
      </c>
      <c r="T51" s="14">
        <f t="shared" si="52"/>
        <v>1</v>
      </c>
    </row>
    <row r="55" spans="2:20" x14ac:dyDescent="0.2">
      <c r="B55" s="11" t="s">
        <v>24</v>
      </c>
      <c r="C55" s="12" t="s">
        <v>13</v>
      </c>
      <c r="D55" s="13"/>
      <c r="E55" s="13"/>
      <c r="F55" s="13"/>
      <c r="G55" s="13"/>
      <c r="H55" s="13"/>
      <c r="I55" s="13"/>
      <c r="J55" s="13"/>
      <c r="K55" s="13"/>
      <c r="L55" s="14"/>
      <c r="M55" s="13"/>
      <c r="N55" s="13"/>
      <c r="O55" s="13"/>
      <c r="P55" s="13"/>
      <c r="Q55" s="13"/>
      <c r="R55" s="13"/>
      <c r="S55" s="13"/>
      <c r="T55" s="13"/>
    </row>
    <row r="56" spans="2:20" x14ac:dyDescent="0.2">
      <c r="B56" s="13"/>
      <c r="C56" s="76" t="s">
        <v>28</v>
      </c>
      <c r="D56" s="77"/>
      <c r="E56" s="78"/>
      <c r="F56" s="79" t="s">
        <v>29</v>
      </c>
      <c r="G56" s="80"/>
      <c r="H56" s="81"/>
      <c r="I56" s="79" t="s">
        <v>30</v>
      </c>
      <c r="J56" s="80"/>
      <c r="K56" s="81"/>
      <c r="L56" s="13"/>
      <c r="M56" s="13"/>
      <c r="N56" s="13"/>
      <c r="O56" s="13"/>
      <c r="P56" s="13"/>
      <c r="Q56" s="13"/>
      <c r="R56" s="13"/>
      <c r="S56" s="13"/>
      <c r="T56" s="13"/>
    </row>
    <row r="57" spans="2:20" x14ac:dyDescent="0.2">
      <c r="B57" s="13">
        <v>1</v>
      </c>
      <c r="C57" s="13">
        <v>29</v>
      </c>
      <c r="D57" s="13">
        <v>25</v>
      </c>
      <c r="E57" s="13">
        <v>27</v>
      </c>
      <c r="F57" s="13">
        <v>15</v>
      </c>
      <c r="G57" s="13">
        <v>19</v>
      </c>
      <c r="H57" s="13">
        <v>26</v>
      </c>
      <c r="I57" s="13">
        <v>27</v>
      </c>
      <c r="J57" s="13">
        <v>9</v>
      </c>
      <c r="K57" s="13">
        <v>18</v>
      </c>
      <c r="L57" s="14">
        <f>C57/C64</f>
        <v>0.10943396226415095</v>
      </c>
      <c r="M57" s="14">
        <f t="shared" ref="M57:T57" si="53">D57/D64</f>
        <v>8.6505190311418678E-2</v>
      </c>
      <c r="N57" s="14">
        <f t="shared" si="53"/>
        <v>0.10505836575875487</v>
      </c>
      <c r="O57" s="14">
        <f t="shared" si="53"/>
        <v>5.4545454545454543E-2</v>
      </c>
      <c r="P57" s="14">
        <f t="shared" si="53"/>
        <v>7.421875E-2</v>
      </c>
      <c r="Q57" s="14">
        <f t="shared" si="53"/>
        <v>9.5238095238095233E-2</v>
      </c>
      <c r="R57" s="14">
        <f t="shared" si="53"/>
        <v>9.4076655052264813E-2</v>
      </c>
      <c r="S57" s="14">
        <f t="shared" si="53"/>
        <v>4.6632124352331605E-2</v>
      </c>
      <c r="T57" s="14">
        <f t="shared" si="53"/>
        <v>7.7586206896551727E-2</v>
      </c>
    </row>
    <row r="58" spans="2:20" x14ac:dyDescent="0.2">
      <c r="B58" s="13">
        <v>2</v>
      </c>
      <c r="C58" s="13">
        <v>57</v>
      </c>
      <c r="D58" s="13">
        <v>50</v>
      </c>
      <c r="E58" s="13">
        <v>42</v>
      </c>
      <c r="F58" s="13">
        <v>56</v>
      </c>
      <c r="G58" s="13">
        <v>46</v>
      </c>
      <c r="H58" s="13">
        <v>55</v>
      </c>
      <c r="I58" s="13">
        <v>57</v>
      </c>
      <c r="J58" s="13">
        <v>36</v>
      </c>
      <c r="K58" s="13">
        <v>49</v>
      </c>
      <c r="L58" s="14">
        <f>C58/C64</f>
        <v>0.21509433962264152</v>
      </c>
      <c r="M58" s="14">
        <f t="shared" ref="M58:T58" si="54">D58/D64</f>
        <v>0.17301038062283736</v>
      </c>
      <c r="N58" s="14">
        <f t="shared" si="54"/>
        <v>0.16342412451361868</v>
      </c>
      <c r="O58" s="14">
        <f t="shared" si="54"/>
        <v>0.20363636363636364</v>
      </c>
      <c r="P58" s="14">
        <f t="shared" si="54"/>
        <v>0.1796875</v>
      </c>
      <c r="Q58" s="14">
        <f t="shared" si="54"/>
        <v>0.20146520146520147</v>
      </c>
      <c r="R58" s="14">
        <f t="shared" si="54"/>
        <v>0.19860627177700349</v>
      </c>
      <c r="S58" s="14">
        <f t="shared" si="54"/>
        <v>0.18652849740932642</v>
      </c>
      <c r="T58" s="14">
        <f t="shared" si="54"/>
        <v>0.21120689655172414</v>
      </c>
    </row>
    <row r="59" spans="2:20" x14ac:dyDescent="0.2">
      <c r="B59" s="13">
        <v>4</v>
      </c>
      <c r="C59" s="13">
        <v>59</v>
      </c>
      <c r="D59" s="13">
        <v>79</v>
      </c>
      <c r="E59" s="13">
        <v>74</v>
      </c>
      <c r="F59" s="13">
        <v>69</v>
      </c>
      <c r="G59" s="13">
        <v>72</v>
      </c>
      <c r="H59" s="13">
        <v>74</v>
      </c>
      <c r="I59" s="13">
        <v>58</v>
      </c>
      <c r="J59" s="13">
        <v>43</v>
      </c>
      <c r="K59" s="13">
        <v>51</v>
      </c>
      <c r="L59" s="14">
        <f>C59/C64</f>
        <v>0.22264150943396227</v>
      </c>
      <c r="M59" s="14">
        <f t="shared" ref="M59:T59" si="55">D59/D64</f>
        <v>0.27335640138408307</v>
      </c>
      <c r="N59" s="14">
        <f t="shared" si="55"/>
        <v>0.28793774319066145</v>
      </c>
      <c r="O59" s="14">
        <f t="shared" si="55"/>
        <v>0.25090909090909091</v>
      </c>
      <c r="P59" s="14">
        <f t="shared" si="55"/>
        <v>0.28125</v>
      </c>
      <c r="Q59" s="14">
        <f t="shared" si="55"/>
        <v>0.27106227106227104</v>
      </c>
      <c r="R59" s="14">
        <f t="shared" si="55"/>
        <v>0.20209059233449478</v>
      </c>
      <c r="S59" s="14">
        <f t="shared" si="55"/>
        <v>0.22279792746113988</v>
      </c>
      <c r="T59" s="14">
        <f t="shared" si="55"/>
        <v>0.21982758620689655</v>
      </c>
    </row>
    <row r="60" spans="2:20" x14ac:dyDescent="0.2">
      <c r="B60" s="13">
        <v>8</v>
      </c>
      <c r="C60" s="13">
        <v>110</v>
      </c>
      <c r="D60" s="13">
        <v>120</v>
      </c>
      <c r="E60" s="13">
        <v>105</v>
      </c>
      <c r="F60" s="13">
        <v>125</v>
      </c>
      <c r="G60" s="13">
        <v>114</v>
      </c>
      <c r="H60" s="13">
        <v>112</v>
      </c>
      <c r="I60" s="13">
        <v>130</v>
      </c>
      <c r="J60" s="13">
        <v>97</v>
      </c>
      <c r="K60" s="13">
        <v>102</v>
      </c>
      <c r="L60" s="14">
        <f>C60/C64</f>
        <v>0.41509433962264153</v>
      </c>
      <c r="M60" s="14">
        <f t="shared" ref="M60:T60" si="56">D60/D64</f>
        <v>0.41522491349480967</v>
      </c>
      <c r="N60" s="14">
        <f t="shared" si="56"/>
        <v>0.40856031128404668</v>
      </c>
      <c r="O60" s="14">
        <f t="shared" si="56"/>
        <v>0.45454545454545453</v>
      </c>
      <c r="P60" s="14">
        <f t="shared" si="56"/>
        <v>0.4453125</v>
      </c>
      <c r="Q60" s="14">
        <f t="shared" si="56"/>
        <v>0.41025641025641024</v>
      </c>
      <c r="R60" s="14">
        <f t="shared" si="56"/>
        <v>0.45296167247386759</v>
      </c>
      <c r="S60" s="14">
        <f t="shared" si="56"/>
        <v>0.50259067357512954</v>
      </c>
      <c r="T60" s="14">
        <f t="shared" si="56"/>
        <v>0.43965517241379309</v>
      </c>
    </row>
    <row r="61" spans="2:20" x14ac:dyDescent="0.2">
      <c r="B61" s="13">
        <v>16</v>
      </c>
      <c r="C61" s="13">
        <v>10</v>
      </c>
      <c r="D61" s="13">
        <v>15</v>
      </c>
      <c r="E61" s="13">
        <v>9</v>
      </c>
      <c r="F61" s="13">
        <v>10</v>
      </c>
      <c r="G61" s="13">
        <v>5</v>
      </c>
      <c r="H61" s="13">
        <v>6</v>
      </c>
      <c r="I61" s="13">
        <v>15</v>
      </c>
      <c r="J61" s="13">
        <v>8</v>
      </c>
      <c r="K61" s="13">
        <v>12</v>
      </c>
      <c r="L61" s="14">
        <f>C61/C64</f>
        <v>3.7735849056603772E-2</v>
      </c>
      <c r="M61" s="14">
        <f t="shared" ref="M61:T61" si="57">D61/D64</f>
        <v>5.1903114186851208E-2</v>
      </c>
      <c r="N61" s="14">
        <f t="shared" si="57"/>
        <v>3.5019455252918288E-2</v>
      </c>
      <c r="O61" s="14">
        <f t="shared" si="57"/>
        <v>3.6363636363636362E-2</v>
      </c>
      <c r="P61" s="14">
        <f t="shared" si="57"/>
        <v>1.953125E-2</v>
      </c>
      <c r="Q61" s="14">
        <f t="shared" si="57"/>
        <v>2.197802197802198E-2</v>
      </c>
      <c r="R61" s="14">
        <f t="shared" si="57"/>
        <v>5.2264808362369339E-2</v>
      </c>
      <c r="S61" s="14">
        <f t="shared" si="57"/>
        <v>4.145077720207254E-2</v>
      </c>
      <c r="T61" s="14">
        <f t="shared" si="57"/>
        <v>5.1724137931034482E-2</v>
      </c>
    </row>
    <row r="62" spans="2:20" x14ac:dyDescent="0.2">
      <c r="B62" s="13">
        <v>32</v>
      </c>
      <c r="C62" s="13"/>
      <c r="D62" s="13"/>
      <c r="E62" s="13"/>
      <c r="F62" s="13"/>
      <c r="G62" s="13"/>
      <c r="H62" s="13"/>
      <c r="I62" s="13"/>
      <c r="J62" s="13"/>
      <c r="K62" s="13"/>
      <c r="L62" s="14">
        <f t="shared" ref="L62:L63" si="58">C62/C69</f>
        <v>0</v>
      </c>
      <c r="M62" s="14">
        <f t="shared" ref="M62:M63" si="59">D62/299</f>
        <v>0</v>
      </c>
      <c r="N62" s="14">
        <f t="shared" ref="N62:N63" si="60">E62/248</f>
        <v>0</v>
      </c>
      <c r="O62" s="13"/>
      <c r="P62" s="13"/>
      <c r="Q62" s="13"/>
      <c r="R62" s="13"/>
      <c r="S62" s="13"/>
      <c r="T62" s="13"/>
    </row>
    <row r="63" spans="2:20" x14ac:dyDescent="0.2">
      <c r="B63" s="13">
        <v>64</v>
      </c>
      <c r="C63" s="13"/>
      <c r="D63" s="13"/>
      <c r="E63" s="13"/>
      <c r="F63" s="13"/>
      <c r="G63" s="13"/>
      <c r="H63" s="13"/>
      <c r="I63" s="13"/>
      <c r="J63" s="13"/>
      <c r="K63" s="13"/>
      <c r="L63" s="14">
        <f t="shared" si="58"/>
        <v>0</v>
      </c>
      <c r="M63" s="14">
        <f t="shared" si="59"/>
        <v>0</v>
      </c>
      <c r="N63" s="14">
        <f t="shared" si="60"/>
        <v>0</v>
      </c>
      <c r="O63" s="13"/>
      <c r="P63" s="13"/>
      <c r="Q63" s="13"/>
      <c r="R63" s="13"/>
      <c r="S63" s="13"/>
      <c r="T63" s="13"/>
    </row>
    <row r="64" spans="2:20" x14ac:dyDescent="0.2">
      <c r="B64" s="13" t="s">
        <v>14</v>
      </c>
      <c r="C64" s="13">
        <f>SUM(C57:C63)</f>
        <v>265</v>
      </c>
      <c r="D64" s="13">
        <f>SUM(D57:D63)</f>
        <v>289</v>
      </c>
      <c r="E64" s="13">
        <f>SUM(E57:E63)</f>
        <v>257</v>
      </c>
      <c r="F64" s="13">
        <f t="shared" ref="F64:K64" si="61">SUM(F57:F63)</f>
        <v>275</v>
      </c>
      <c r="G64" s="13">
        <f t="shared" si="61"/>
        <v>256</v>
      </c>
      <c r="H64" s="13">
        <f t="shared" si="61"/>
        <v>273</v>
      </c>
      <c r="I64" s="13">
        <f t="shared" si="61"/>
        <v>287</v>
      </c>
      <c r="J64" s="13">
        <f t="shared" si="61"/>
        <v>193</v>
      </c>
      <c r="K64" s="13">
        <f t="shared" si="61"/>
        <v>232</v>
      </c>
      <c r="L64" s="14">
        <f>SUM(L57:L61)</f>
        <v>1.0000000000000002</v>
      </c>
      <c r="M64" s="14">
        <f t="shared" ref="M64:S64" si="62">SUM(M57:M61)</f>
        <v>0.99999999999999989</v>
      </c>
      <c r="N64" s="14">
        <f t="shared" si="62"/>
        <v>1</v>
      </c>
      <c r="O64" s="14">
        <f t="shared" si="62"/>
        <v>1</v>
      </c>
      <c r="P64" s="14">
        <f t="shared" si="62"/>
        <v>1</v>
      </c>
      <c r="Q64" s="14">
        <f t="shared" si="62"/>
        <v>1</v>
      </c>
      <c r="R64" s="14">
        <f t="shared" si="62"/>
        <v>1</v>
      </c>
      <c r="S64" s="14">
        <f t="shared" si="62"/>
        <v>1</v>
      </c>
      <c r="T64" s="14">
        <f t="shared" ref="T64" si="63">SUM(T57:T61)</f>
        <v>1</v>
      </c>
    </row>
    <row r="67" spans="2:20" x14ac:dyDescent="0.2">
      <c r="B67" s="11" t="s">
        <v>24</v>
      </c>
      <c r="C67" s="12" t="s">
        <v>15</v>
      </c>
      <c r="D67" s="13"/>
      <c r="E67" s="13"/>
      <c r="F67" s="13"/>
      <c r="G67" s="13"/>
      <c r="H67" s="13"/>
      <c r="I67" s="13"/>
      <c r="J67" s="13"/>
      <c r="K67" s="13"/>
      <c r="L67" s="14"/>
      <c r="M67" s="13"/>
      <c r="N67" s="13"/>
      <c r="O67" s="13"/>
      <c r="P67" s="13"/>
      <c r="Q67" s="13"/>
      <c r="R67" s="13"/>
      <c r="S67" s="13"/>
      <c r="T67" s="13"/>
    </row>
    <row r="68" spans="2:20" x14ac:dyDescent="0.2">
      <c r="B68" s="13"/>
      <c r="C68" s="76" t="s">
        <v>28</v>
      </c>
      <c r="D68" s="77"/>
      <c r="E68" s="78"/>
      <c r="F68" s="79" t="s">
        <v>29</v>
      </c>
      <c r="G68" s="80"/>
      <c r="H68" s="81"/>
      <c r="I68" s="79" t="s">
        <v>30</v>
      </c>
      <c r="J68" s="80"/>
      <c r="K68" s="81"/>
      <c r="L68" s="13"/>
      <c r="M68" s="13"/>
      <c r="N68" s="13"/>
      <c r="O68" s="13"/>
      <c r="P68" s="13"/>
      <c r="Q68" s="13"/>
      <c r="R68" s="13"/>
      <c r="S68" s="13"/>
      <c r="T68" s="13"/>
    </row>
    <row r="69" spans="2:20" x14ac:dyDescent="0.2">
      <c r="B69" s="13">
        <v>1</v>
      </c>
      <c r="C69" s="13">
        <v>23</v>
      </c>
      <c r="D69" s="13">
        <v>20</v>
      </c>
      <c r="E69" s="13">
        <v>21</v>
      </c>
      <c r="F69" s="13">
        <v>19</v>
      </c>
      <c r="G69" s="13">
        <v>15</v>
      </c>
      <c r="H69" s="13">
        <v>12</v>
      </c>
      <c r="I69" s="13">
        <v>25</v>
      </c>
      <c r="J69" s="13">
        <v>17</v>
      </c>
      <c r="K69" s="13">
        <v>22</v>
      </c>
      <c r="L69" s="14">
        <f>C69/C76</f>
        <v>9.6234309623430964E-2</v>
      </c>
      <c r="M69" s="14">
        <f t="shared" ref="M69:T69" si="64">D69/D76</f>
        <v>9.1324200913242004E-2</v>
      </c>
      <c r="N69" s="14">
        <f t="shared" si="64"/>
        <v>9.1703056768558958E-2</v>
      </c>
      <c r="O69" s="14">
        <f t="shared" si="64"/>
        <v>7.7868852459016397E-2</v>
      </c>
      <c r="P69" s="14">
        <f t="shared" si="64"/>
        <v>7.4626865671641784E-2</v>
      </c>
      <c r="Q69" s="14">
        <f t="shared" si="64"/>
        <v>6.3492063492063489E-2</v>
      </c>
      <c r="R69" s="14">
        <f t="shared" si="64"/>
        <v>9.9601593625498003E-2</v>
      </c>
      <c r="S69" s="14">
        <f t="shared" si="64"/>
        <v>7.7981651376146793E-2</v>
      </c>
      <c r="T69" s="14">
        <f t="shared" si="64"/>
        <v>0.10526315789473684</v>
      </c>
    </row>
    <row r="70" spans="2:20" x14ac:dyDescent="0.2">
      <c r="B70" s="13">
        <v>2</v>
      </c>
      <c r="C70" s="13">
        <v>86</v>
      </c>
      <c r="D70" s="13">
        <v>72</v>
      </c>
      <c r="E70" s="13">
        <v>87</v>
      </c>
      <c r="F70" s="13">
        <v>96</v>
      </c>
      <c r="G70" s="13">
        <v>74</v>
      </c>
      <c r="H70" s="13">
        <v>56</v>
      </c>
      <c r="I70" s="13">
        <v>85</v>
      </c>
      <c r="J70" s="13">
        <v>87</v>
      </c>
      <c r="K70" s="13">
        <v>73</v>
      </c>
      <c r="L70" s="14">
        <f>C70/C76</f>
        <v>0.35983263598326359</v>
      </c>
      <c r="M70" s="14">
        <f t="shared" ref="M70:T70" si="65">D70/D76</f>
        <v>0.32876712328767121</v>
      </c>
      <c r="N70" s="14">
        <f t="shared" si="65"/>
        <v>0.37991266375545851</v>
      </c>
      <c r="O70" s="14">
        <f t="shared" si="65"/>
        <v>0.39344262295081966</v>
      </c>
      <c r="P70" s="14">
        <f t="shared" si="65"/>
        <v>0.36815920398009949</v>
      </c>
      <c r="Q70" s="14">
        <f t="shared" si="65"/>
        <v>0.29629629629629628</v>
      </c>
      <c r="R70" s="14">
        <f t="shared" si="65"/>
        <v>0.3386454183266932</v>
      </c>
      <c r="S70" s="14">
        <f t="shared" si="65"/>
        <v>0.39908256880733944</v>
      </c>
      <c r="T70" s="14">
        <f t="shared" si="65"/>
        <v>0.34928229665071769</v>
      </c>
    </row>
    <row r="71" spans="2:20" x14ac:dyDescent="0.2">
      <c r="B71" s="13">
        <v>4</v>
      </c>
      <c r="C71" s="13">
        <v>112</v>
      </c>
      <c r="D71" s="13">
        <v>117</v>
      </c>
      <c r="E71" s="13">
        <v>110</v>
      </c>
      <c r="F71" s="13">
        <v>121</v>
      </c>
      <c r="G71" s="13">
        <v>106</v>
      </c>
      <c r="H71" s="13">
        <v>112</v>
      </c>
      <c r="I71" s="13">
        <v>126</v>
      </c>
      <c r="J71" s="13">
        <v>102</v>
      </c>
      <c r="K71" s="13">
        <v>100</v>
      </c>
      <c r="L71" s="14">
        <f>C71/C76</f>
        <v>0.46861924686192469</v>
      </c>
      <c r="M71" s="14">
        <f t="shared" ref="M71:T71" si="66">D71/D76</f>
        <v>0.53424657534246578</v>
      </c>
      <c r="N71" s="14">
        <f t="shared" si="66"/>
        <v>0.48034934497816595</v>
      </c>
      <c r="O71" s="14">
        <f t="shared" si="66"/>
        <v>0.49590163934426229</v>
      </c>
      <c r="P71" s="14">
        <f t="shared" si="66"/>
        <v>0.52736318407960203</v>
      </c>
      <c r="Q71" s="14">
        <f t="shared" si="66"/>
        <v>0.59259259259259256</v>
      </c>
      <c r="R71" s="14">
        <f t="shared" si="66"/>
        <v>0.50199203187250996</v>
      </c>
      <c r="S71" s="14">
        <f t="shared" si="66"/>
        <v>0.46788990825688076</v>
      </c>
      <c r="T71" s="14">
        <f t="shared" si="66"/>
        <v>0.4784688995215311</v>
      </c>
    </row>
    <row r="72" spans="2:20" x14ac:dyDescent="0.2">
      <c r="B72" s="13">
        <v>8</v>
      </c>
      <c r="C72" s="13">
        <v>18</v>
      </c>
      <c r="D72" s="13">
        <v>10</v>
      </c>
      <c r="E72" s="13">
        <v>11</v>
      </c>
      <c r="F72" s="13">
        <v>8</v>
      </c>
      <c r="G72" s="13">
        <v>6</v>
      </c>
      <c r="H72" s="13">
        <v>9</v>
      </c>
      <c r="I72" s="13">
        <v>15</v>
      </c>
      <c r="J72" s="13">
        <v>12</v>
      </c>
      <c r="K72" s="13">
        <v>14</v>
      </c>
      <c r="L72" s="14">
        <f>C72/C76</f>
        <v>7.5313807531380755E-2</v>
      </c>
      <c r="M72" s="14">
        <f t="shared" ref="M72:T72" si="67">D72/D76</f>
        <v>4.5662100456621002E-2</v>
      </c>
      <c r="N72" s="14">
        <f t="shared" si="67"/>
        <v>4.8034934497816595E-2</v>
      </c>
      <c r="O72" s="14">
        <f t="shared" si="67"/>
        <v>3.2786885245901641E-2</v>
      </c>
      <c r="P72" s="14">
        <f t="shared" si="67"/>
        <v>2.9850746268656716E-2</v>
      </c>
      <c r="Q72" s="14">
        <f t="shared" si="67"/>
        <v>4.7619047619047616E-2</v>
      </c>
      <c r="R72" s="14">
        <f t="shared" si="67"/>
        <v>5.9760956175298807E-2</v>
      </c>
      <c r="S72" s="14">
        <f t="shared" si="67"/>
        <v>5.5045871559633031E-2</v>
      </c>
      <c r="T72" s="14">
        <f t="shared" si="67"/>
        <v>6.6985645933014357E-2</v>
      </c>
    </row>
    <row r="73" spans="2:20" x14ac:dyDescent="0.2">
      <c r="B73" s="13">
        <v>16</v>
      </c>
      <c r="C73" s="13">
        <v>0</v>
      </c>
      <c r="D73" s="13">
        <v>0</v>
      </c>
      <c r="E73" s="13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4">
        <f t="shared" ref="L73:L75" si="68">C73/239</f>
        <v>0</v>
      </c>
      <c r="M73" s="14">
        <f t="shared" ref="M73:M75" si="69">D73/219</f>
        <v>0</v>
      </c>
      <c r="N73" s="14">
        <f t="shared" ref="N73:N74" si="70">E73/229</f>
        <v>0</v>
      </c>
      <c r="O73" s="14">
        <f t="shared" ref="O73:O74" si="71">F73/229</f>
        <v>0</v>
      </c>
      <c r="P73" s="14">
        <f t="shared" ref="P73:P74" si="72">G73/229</f>
        <v>0</v>
      </c>
      <c r="Q73" s="14">
        <f t="shared" ref="Q73:Q74" si="73">H73/229</f>
        <v>0</v>
      </c>
      <c r="R73" s="14">
        <f t="shared" ref="R73:R74" si="74">I73/229</f>
        <v>0</v>
      </c>
      <c r="S73" s="14">
        <f t="shared" ref="S73:S74" si="75">J73/229</f>
        <v>0</v>
      </c>
      <c r="T73" s="14">
        <f t="shared" ref="T73:T74" si="76">K73/229</f>
        <v>0</v>
      </c>
    </row>
    <row r="74" spans="2:20" x14ac:dyDescent="0.2">
      <c r="B74" s="13">
        <v>32</v>
      </c>
      <c r="C74" s="13"/>
      <c r="D74" s="13"/>
      <c r="E74" s="13"/>
      <c r="F74" s="13"/>
      <c r="G74" s="13"/>
      <c r="H74" s="13"/>
      <c r="I74" s="13"/>
      <c r="J74" s="13"/>
      <c r="K74" s="13"/>
      <c r="L74" s="14">
        <f t="shared" si="68"/>
        <v>0</v>
      </c>
      <c r="M74" s="14">
        <f t="shared" si="69"/>
        <v>0</v>
      </c>
      <c r="N74" s="14">
        <f t="shared" si="70"/>
        <v>0</v>
      </c>
      <c r="O74" s="14">
        <f t="shared" si="71"/>
        <v>0</v>
      </c>
      <c r="P74" s="14">
        <f t="shared" si="72"/>
        <v>0</v>
      </c>
      <c r="Q74" s="14">
        <f t="shared" si="73"/>
        <v>0</v>
      </c>
      <c r="R74" s="14">
        <f t="shared" si="74"/>
        <v>0</v>
      </c>
      <c r="S74" s="14">
        <f t="shared" si="75"/>
        <v>0</v>
      </c>
      <c r="T74" s="14">
        <f t="shared" si="76"/>
        <v>0</v>
      </c>
    </row>
    <row r="75" spans="2:20" x14ac:dyDescent="0.2">
      <c r="B75" s="13">
        <v>64</v>
      </c>
      <c r="C75" s="13"/>
      <c r="D75" s="13"/>
      <c r="E75" s="13"/>
      <c r="F75" s="13"/>
      <c r="G75" s="13"/>
      <c r="H75" s="13"/>
      <c r="I75" s="13"/>
      <c r="J75" s="13"/>
      <c r="K75" s="13"/>
      <c r="L75" s="14">
        <f t="shared" si="68"/>
        <v>0</v>
      </c>
      <c r="M75" s="14">
        <f t="shared" si="69"/>
        <v>0</v>
      </c>
      <c r="N75" s="14">
        <f t="shared" ref="N75" si="77">E75/229</f>
        <v>0</v>
      </c>
    </row>
    <row r="76" spans="2:20" x14ac:dyDescent="0.2">
      <c r="B76" s="13" t="s">
        <v>14</v>
      </c>
      <c r="C76" s="13">
        <f>SUM(C69:C75)</f>
        <v>239</v>
      </c>
      <c r="D76" s="13">
        <f>SUM(D69:D75)</f>
        <v>219</v>
      </c>
      <c r="E76" s="13">
        <f>SUM(E69:E75)</f>
        <v>229</v>
      </c>
      <c r="F76" s="13">
        <f t="shared" ref="F76:K76" si="78">SUM(F69:F75)</f>
        <v>244</v>
      </c>
      <c r="G76" s="13">
        <f t="shared" si="78"/>
        <v>201</v>
      </c>
      <c r="H76" s="13">
        <f t="shared" si="78"/>
        <v>189</v>
      </c>
      <c r="I76" s="13">
        <f t="shared" si="78"/>
        <v>251</v>
      </c>
      <c r="J76" s="13">
        <f t="shared" si="78"/>
        <v>218</v>
      </c>
      <c r="K76" s="13">
        <f t="shared" si="78"/>
        <v>209</v>
      </c>
      <c r="L76" s="14">
        <f>SUM(L69:L73)</f>
        <v>1</v>
      </c>
      <c r="M76" s="14">
        <f t="shared" ref="M76:T76" si="79">SUM(M69:M73)</f>
        <v>1</v>
      </c>
      <c r="N76" s="14">
        <f t="shared" si="79"/>
        <v>1</v>
      </c>
      <c r="O76" s="14">
        <f t="shared" si="79"/>
        <v>1</v>
      </c>
      <c r="P76" s="14">
        <f t="shared" si="79"/>
        <v>1</v>
      </c>
      <c r="Q76" s="14">
        <f t="shared" si="79"/>
        <v>1</v>
      </c>
      <c r="R76" s="14">
        <f t="shared" si="79"/>
        <v>1</v>
      </c>
      <c r="S76" s="14">
        <f t="shared" si="79"/>
        <v>1</v>
      </c>
      <c r="T76" s="14">
        <f t="shared" si="79"/>
        <v>1</v>
      </c>
    </row>
    <row r="80" spans="2:20" x14ac:dyDescent="0.2">
      <c r="B80" s="11" t="s">
        <v>20</v>
      </c>
      <c r="C80" s="12" t="s">
        <v>13</v>
      </c>
      <c r="D80" s="13"/>
      <c r="E80" s="13"/>
      <c r="L80" s="14"/>
      <c r="M80" s="13"/>
      <c r="N80" s="13"/>
    </row>
    <row r="81" spans="2:20" x14ac:dyDescent="0.2">
      <c r="B81" s="13"/>
      <c r="C81" s="76" t="s">
        <v>28</v>
      </c>
      <c r="D81" s="77"/>
      <c r="E81" s="78"/>
      <c r="F81" s="79" t="s">
        <v>29</v>
      </c>
      <c r="G81" s="80"/>
      <c r="H81" s="81"/>
      <c r="I81" s="79" t="s">
        <v>30</v>
      </c>
      <c r="J81" s="80"/>
      <c r="K81" s="81"/>
      <c r="L81" s="13"/>
      <c r="M81" s="13"/>
      <c r="N81" s="13"/>
    </row>
    <row r="82" spans="2:20" x14ac:dyDescent="0.2">
      <c r="B82" s="13">
        <v>1</v>
      </c>
      <c r="C82" s="13">
        <v>23</v>
      </c>
      <c r="D82" s="13">
        <v>24</v>
      </c>
      <c r="E82" s="13">
        <v>24</v>
      </c>
      <c r="F82" s="13">
        <v>19</v>
      </c>
      <c r="G82" s="13">
        <v>25</v>
      </c>
      <c r="H82" s="13">
        <v>22</v>
      </c>
      <c r="I82" s="13">
        <v>20</v>
      </c>
      <c r="J82" s="13">
        <v>10</v>
      </c>
      <c r="K82" s="13">
        <v>17</v>
      </c>
      <c r="L82" s="14">
        <f>C82/C89</f>
        <v>8.5820895522388058E-2</v>
      </c>
      <c r="M82" s="14">
        <f t="shared" ref="M82:O82" si="80">D82/D89</f>
        <v>8.3044982698961933E-2</v>
      </c>
      <c r="N82" s="14">
        <f t="shared" si="80"/>
        <v>8.1632653061224483E-2</v>
      </c>
      <c r="O82" s="14">
        <f t="shared" si="80"/>
        <v>7.8189300411522639E-2</v>
      </c>
      <c r="P82" s="14">
        <f t="shared" ref="P82:T82" si="81">G82/G89</f>
        <v>0.1059322033898305</v>
      </c>
      <c r="Q82" s="14">
        <f t="shared" si="81"/>
        <v>8.943089430894309E-2</v>
      </c>
      <c r="R82" s="14">
        <f t="shared" si="81"/>
        <v>7.9365079365079361E-2</v>
      </c>
      <c r="S82" s="14">
        <f t="shared" si="81"/>
        <v>4.4843049327354258E-2</v>
      </c>
      <c r="T82" s="14">
        <f t="shared" si="81"/>
        <v>8.673469387755102E-2</v>
      </c>
    </row>
    <row r="83" spans="2:20" x14ac:dyDescent="0.2">
      <c r="B83" s="13">
        <v>2</v>
      </c>
      <c r="C83" s="13">
        <v>42</v>
      </c>
      <c r="D83" s="13">
        <v>41</v>
      </c>
      <c r="E83" s="13">
        <v>38</v>
      </c>
      <c r="F83" s="13">
        <v>42</v>
      </c>
      <c r="G83" s="13">
        <v>26</v>
      </c>
      <c r="H83" s="13">
        <v>39</v>
      </c>
      <c r="I83" s="13">
        <v>56</v>
      </c>
      <c r="J83" s="13">
        <v>46</v>
      </c>
      <c r="K83" s="13">
        <v>26</v>
      </c>
      <c r="L83" s="14">
        <f>C83/C89</f>
        <v>0.15671641791044777</v>
      </c>
      <c r="M83" s="14">
        <f t="shared" ref="M83:T83" si="82">D83/D89</f>
        <v>0.14186851211072665</v>
      </c>
      <c r="N83" s="14">
        <f t="shared" si="82"/>
        <v>0.12925170068027211</v>
      </c>
      <c r="O83" s="14">
        <f t="shared" si="82"/>
        <v>0.1728395061728395</v>
      </c>
      <c r="P83" s="14">
        <f t="shared" si="82"/>
        <v>0.11016949152542373</v>
      </c>
      <c r="Q83" s="14">
        <f t="shared" si="82"/>
        <v>0.15853658536585366</v>
      </c>
      <c r="R83" s="14">
        <f t="shared" si="82"/>
        <v>0.22222222222222221</v>
      </c>
      <c r="S83" s="14">
        <f t="shared" si="82"/>
        <v>0.20627802690582961</v>
      </c>
      <c r="T83" s="14">
        <f t="shared" si="82"/>
        <v>0.1326530612244898</v>
      </c>
    </row>
    <row r="84" spans="2:20" x14ac:dyDescent="0.2">
      <c r="B84" s="13">
        <v>4</v>
      </c>
      <c r="C84" s="13">
        <v>90</v>
      </c>
      <c r="D84" s="13">
        <v>89</v>
      </c>
      <c r="E84" s="13">
        <v>115</v>
      </c>
      <c r="F84" s="13">
        <v>76</v>
      </c>
      <c r="G84" s="13">
        <v>85</v>
      </c>
      <c r="H84" s="13">
        <v>62</v>
      </c>
      <c r="I84" s="13">
        <v>46</v>
      </c>
      <c r="J84" s="13">
        <v>56</v>
      </c>
      <c r="K84" s="13">
        <v>36</v>
      </c>
      <c r="L84" s="14">
        <f>C84/C89</f>
        <v>0.33582089552238809</v>
      </c>
      <c r="M84" s="14">
        <f t="shared" ref="M84:T84" si="83">D84/D89</f>
        <v>0.30795847750865052</v>
      </c>
      <c r="N84" s="14">
        <f t="shared" si="83"/>
        <v>0.391156462585034</v>
      </c>
      <c r="O84" s="14">
        <f t="shared" si="83"/>
        <v>0.31275720164609055</v>
      </c>
      <c r="P84" s="14">
        <f t="shared" si="83"/>
        <v>0.36016949152542371</v>
      </c>
      <c r="Q84" s="14">
        <f t="shared" si="83"/>
        <v>0.25203252032520324</v>
      </c>
      <c r="R84" s="14">
        <f t="shared" si="83"/>
        <v>0.18253968253968253</v>
      </c>
      <c r="S84" s="14">
        <f t="shared" si="83"/>
        <v>0.25112107623318386</v>
      </c>
      <c r="T84" s="14">
        <f t="shared" si="83"/>
        <v>0.18367346938775511</v>
      </c>
    </row>
    <row r="85" spans="2:20" x14ac:dyDescent="0.2">
      <c r="B85" s="13">
        <v>8</v>
      </c>
      <c r="C85" s="13">
        <v>112</v>
      </c>
      <c r="D85" s="13">
        <v>126</v>
      </c>
      <c r="E85" s="13">
        <v>114</v>
      </c>
      <c r="F85" s="13">
        <v>102</v>
      </c>
      <c r="G85" s="13">
        <v>98</v>
      </c>
      <c r="H85" s="13">
        <v>116</v>
      </c>
      <c r="I85" s="13">
        <v>125</v>
      </c>
      <c r="J85" s="13">
        <v>109</v>
      </c>
      <c r="K85" s="13">
        <v>112</v>
      </c>
      <c r="L85" s="14">
        <f>C85/C89</f>
        <v>0.41791044776119401</v>
      </c>
      <c r="M85" s="14">
        <f t="shared" ref="M85:T85" si="84">D85/D89</f>
        <v>0.43598615916955019</v>
      </c>
      <c r="N85" s="14">
        <f t="shared" si="84"/>
        <v>0.38775510204081631</v>
      </c>
      <c r="O85" s="14">
        <f t="shared" si="84"/>
        <v>0.41975308641975306</v>
      </c>
      <c r="P85" s="14">
        <f t="shared" si="84"/>
        <v>0.4152542372881356</v>
      </c>
      <c r="Q85" s="14">
        <f t="shared" si="84"/>
        <v>0.47154471544715448</v>
      </c>
      <c r="R85" s="14">
        <f t="shared" si="84"/>
        <v>0.49603174603174605</v>
      </c>
      <c r="S85" s="14">
        <f t="shared" si="84"/>
        <v>0.48878923766816146</v>
      </c>
      <c r="T85" s="14">
        <f t="shared" si="84"/>
        <v>0.5714285714285714</v>
      </c>
    </row>
    <row r="86" spans="2:20" x14ac:dyDescent="0.2">
      <c r="B86" s="13">
        <v>16</v>
      </c>
      <c r="C86" s="13">
        <v>1</v>
      </c>
      <c r="D86" s="13">
        <v>9</v>
      </c>
      <c r="E86" s="13">
        <v>3</v>
      </c>
      <c r="F86" s="13">
        <v>4</v>
      </c>
      <c r="G86" s="13">
        <v>2</v>
      </c>
      <c r="H86" s="13">
        <v>7</v>
      </c>
      <c r="I86" s="13">
        <v>5</v>
      </c>
      <c r="J86" s="13">
        <v>2</v>
      </c>
      <c r="K86" s="13">
        <v>5</v>
      </c>
      <c r="L86" s="14">
        <f>C86/C89</f>
        <v>3.7313432835820895E-3</v>
      </c>
      <c r="M86" s="14">
        <f t="shared" ref="M86:T86" si="85">D86/D89</f>
        <v>3.1141868512110725E-2</v>
      </c>
      <c r="N86" s="14">
        <f t="shared" si="85"/>
        <v>1.020408163265306E-2</v>
      </c>
      <c r="O86" s="14">
        <f t="shared" si="85"/>
        <v>1.646090534979424E-2</v>
      </c>
      <c r="P86" s="14">
        <f t="shared" si="85"/>
        <v>8.4745762711864406E-3</v>
      </c>
      <c r="Q86" s="14">
        <f t="shared" si="85"/>
        <v>2.8455284552845527E-2</v>
      </c>
      <c r="R86" s="14">
        <f t="shared" si="85"/>
        <v>1.984126984126984E-2</v>
      </c>
      <c r="S86" s="14">
        <f t="shared" si="85"/>
        <v>8.9686098654708519E-3</v>
      </c>
      <c r="T86" s="14">
        <f t="shared" si="85"/>
        <v>2.5510204081632654E-2</v>
      </c>
    </row>
    <row r="87" spans="2:20" x14ac:dyDescent="0.2">
      <c r="B87" s="13">
        <v>32</v>
      </c>
      <c r="C87" s="13"/>
      <c r="D87" s="13"/>
      <c r="E87" s="13"/>
      <c r="F87" s="13"/>
      <c r="G87" s="13"/>
      <c r="H87" s="13"/>
      <c r="I87" s="13"/>
      <c r="J87" s="13"/>
      <c r="K87" s="13"/>
      <c r="L87" s="14">
        <f t="shared" ref="L87:L88" si="86">C87/203</f>
        <v>0</v>
      </c>
      <c r="M87" s="14">
        <f t="shared" ref="M87:M88" si="87">D87/186</f>
        <v>0</v>
      </c>
      <c r="N87" s="14">
        <f t="shared" ref="N87:N88" si="88">E87/250</f>
        <v>0</v>
      </c>
    </row>
    <row r="88" spans="2:20" x14ac:dyDescent="0.2">
      <c r="B88" s="13">
        <v>64</v>
      </c>
      <c r="C88" s="13"/>
      <c r="D88" s="13"/>
      <c r="E88" s="13"/>
      <c r="F88" s="13"/>
      <c r="G88" s="13"/>
      <c r="H88" s="13"/>
      <c r="I88" s="13"/>
      <c r="J88" s="13"/>
      <c r="K88" s="13"/>
      <c r="L88" s="14">
        <f t="shared" si="86"/>
        <v>0</v>
      </c>
      <c r="M88" s="14">
        <f t="shared" si="87"/>
        <v>0</v>
      </c>
      <c r="N88" s="14">
        <f t="shared" si="88"/>
        <v>0</v>
      </c>
    </row>
    <row r="89" spans="2:20" x14ac:dyDescent="0.2">
      <c r="B89" s="13" t="s">
        <v>14</v>
      </c>
      <c r="C89" s="13">
        <f>SUM(C82:C88)</f>
        <v>268</v>
      </c>
      <c r="D89" s="13">
        <f t="shared" ref="D89:K89" si="89">SUM(D82:D88)</f>
        <v>289</v>
      </c>
      <c r="E89" s="13">
        <f t="shared" si="89"/>
        <v>294</v>
      </c>
      <c r="F89" s="13">
        <f t="shared" si="89"/>
        <v>243</v>
      </c>
      <c r="G89" s="13">
        <f t="shared" si="89"/>
        <v>236</v>
      </c>
      <c r="H89" s="13">
        <f t="shared" si="89"/>
        <v>246</v>
      </c>
      <c r="I89" s="13">
        <f t="shared" si="89"/>
        <v>252</v>
      </c>
      <c r="J89" s="13">
        <f t="shared" si="89"/>
        <v>223</v>
      </c>
      <c r="K89" s="13">
        <f t="shared" si="89"/>
        <v>196</v>
      </c>
      <c r="L89" s="14">
        <f>SUM(L82:L86)</f>
        <v>1</v>
      </c>
      <c r="M89" s="14">
        <f t="shared" ref="M89:T89" si="90">SUM(M82:M86)</f>
        <v>1</v>
      </c>
      <c r="N89" s="14">
        <f t="shared" si="90"/>
        <v>1</v>
      </c>
      <c r="O89" s="14">
        <f t="shared" si="90"/>
        <v>1</v>
      </c>
      <c r="P89" s="14">
        <f t="shared" si="90"/>
        <v>1</v>
      </c>
      <c r="Q89" s="14">
        <f t="shared" si="90"/>
        <v>1</v>
      </c>
      <c r="R89" s="14">
        <f t="shared" si="90"/>
        <v>1</v>
      </c>
      <c r="S89" s="14">
        <f t="shared" si="90"/>
        <v>1</v>
      </c>
      <c r="T89" s="14">
        <f t="shared" si="90"/>
        <v>1</v>
      </c>
    </row>
    <row r="93" spans="2:20" x14ac:dyDescent="0.2">
      <c r="B93" s="11" t="s">
        <v>21</v>
      </c>
      <c r="C93" s="12" t="s">
        <v>15</v>
      </c>
      <c r="D93" s="13"/>
      <c r="E93" s="13"/>
      <c r="F93" s="13"/>
      <c r="G93" s="13"/>
      <c r="H93" s="13"/>
      <c r="I93" s="13"/>
      <c r="J93" s="13"/>
      <c r="K93" s="13"/>
      <c r="L93" s="14"/>
      <c r="M93" s="13"/>
      <c r="N93" s="13"/>
    </row>
    <row r="94" spans="2:20" x14ac:dyDescent="0.2">
      <c r="B94" s="13"/>
      <c r="C94" s="76" t="s">
        <v>28</v>
      </c>
      <c r="D94" s="77"/>
      <c r="E94" s="78"/>
      <c r="F94" s="79" t="s">
        <v>29</v>
      </c>
      <c r="G94" s="80"/>
      <c r="H94" s="81"/>
      <c r="I94" s="79" t="s">
        <v>30</v>
      </c>
      <c r="J94" s="80"/>
      <c r="K94" s="81"/>
      <c r="L94" s="13"/>
      <c r="M94" s="13"/>
      <c r="N94" s="13"/>
    </row>
    <row r="95" spans="2:20" x14ac:dyDescent="0.2">
      <c r="B95" s="13">
        <v>1</v>
      </c>
      <c r="C95" s="13">
        <v>21</v>
      </c>
      <c r="D95" s="13">
        <v>36</v>
      </c>
      <c r="E95" s="13">
        <v>30</v>
      </c>
      <c r="F95" s="13">
        <v>36</v>
      </c>
      <c r="G95" s="13">
        <v>23</v>
      </c>
      <c r="H95" s="13">
        <v>26</v>
      </c>
      <c r="I95" s="13">
        <v>25</v>
      </c>
      <c r="J95" s="13">
        <v>36</v>
      </c>
      <c r="K95" s="13">
        <v>28</v>
      </c>
      <c r="L95" s="14">
        <f>C95/C102</f>
        <v>0.11351351351351352</v>
      </c>
      <c r="M95" s="14">
        <f t="shared" ref="M95:T95" si="91">D95/D102</f>
        <v>0.17142857142857143</v>
      </c>
      <c r="N95" s="14">
        <f t="shared" si="91"/>
        <v>0.14634146341463414</v>
      </c>
      <c r="O95" s="14">
        <f t="shared" si="91"/>
        <v>0.16901408450704225</v>
      </c>
      <c r="P95" s="14">
        <f t="shared" si="91"/>
        <v>0.11616161616161616</v>
      </c>
      <c r="Q95" s="14">
        <f t="shared" si="91"/>
        <v>0.14525139664804471</v>
      </c>
      <c r="R95" s="14">
        <f t="shared" si="91"/>
        <v>0.10869565217391304</v>
      </c>
      <c r="S95" s="14">
        <f t="shared" si="91"/>
        <v>0.16589861751152074</v>
      </c>
      <c r="T95" s="14">
        <f t="shared" si="91"/>
        <v>0.13461538461538461</v>
      </c>
    </row>
    <row r="96" spans="2:20" x14ac:dyDescent="0.2">
      <c r="B96" s="13">
        <v>2</v>
      </c>
      <c r="C96" s="13">
        <v>81</v>
      </c>
      <c r="D96" s="13">
        <v>85</v>
      </c>
      <c r="E96" s="13">
        <v>90</v>
      </c>
      <c r="F96" s="13">
        <v>92</v>
      </c>
      <c r="G96" s="13">
        <v>86</v>
      </c>
      <c r="H96" s="13">
        <v>79</v>
      </c>
      <c r="I96" s="13">
        <v>95</v>
      </c>
      <c r="J96" s="13">
        <v>112</v>
      </c>
      <c r="K96" s="13">
        <v>102</v>
      </c>
      <c r="L96" s="14">
        <f>C96/C102</f>
        <v>0.43783783783783786</v>
      </c>
      <c r="M96" s="14">
        <f t="shared" ref="M96:T96" si="92">D96/D102</f>
        <v>0.40476190476190477</v>
      </c>
      <c r="N96" s="14">
        <f t="shared" si="92"/>
        <v>0.43902439024390244</v>
      </c>
      <c r="O96" s="14">
        <f t="shared" si="92"/>
        <v>0.431924882629108</v>
      </c>
      <c r="P96" s="14">
        <f t="shared" si="92"/>
        <v>0.43434343434343436</v>
      </c>
      <c r="Q96" s="14">
        <f t="shared" si="92"/>
        <v>0.44134078212290501</v>
      </c>
      <c r="R96" s="14">
        <f t="shared" si="92"/>
        <v>0.41304347826086957</v>
      </c>
      <c r="S96" s="14">
        <f t="shared" si="92"/>
        <v>0.5161290322580645</v>
      </c>
      <c r="T96" s="14">
        <f t="shared" si="92"/>
        <v>0.49038461538461536</v>
      </c>
    </row>
    <row r="97" spans="2:20" x14ac:dyDescent="0.2">
      <c r="B97" s="13">
        <v>4</v>
      </c>
      <c r="C97" s="13">
        <v>77</v>
      </c>
      <c r="D97" s="13">
        <v>84</v>
      </c>
      <c r="E97" s="13">
        <v>76</v>
      </c>
      <c r="F97" s="13">
        <v>79</v>
      </c>
      <c r="G97" s="13">
        <v>85</v>
      </c>
      <c r="H97" s="13">
        <v>65</v>
      </c>
      <c r="I97" s="13">
        <v>98</v>
      </c>
      <c r="J97" s="13">
        <v>58</v>
      </c>
      <c r="K97" s="13">
        <v>68</v>
      </c>
      <c r="L97" s="14">
        <f>C97/C102</f>
        <v>0.41621621621621624</v>
      </c>
      <c r="M97" s="14">
        <f t="shared" ref="M97:T97" si="93">D97/D102</f>
        <v>0.4</v>
      </c>
      <c r="N97" s="14">
        <f t="shared" si="93"/>
        <v>0.37073170731707317</v>
      </c>
      <c r="O97" s="14">
        <f t="shared" si="93"/>
        <v>0.37089201877934275</v>
      </c>
      <c r="P97" s="14">
        <f t="shared" si="93"/>
        <v>0.42929292929292928</v>
      </c>
      <c r="Q97" s="14">
        <f t="shared" si="93"/>
        <v>0.36312849162011174</v>
      </c>
      <c r="R97" s="14">
        <f t="shared" si="93"/>
        <v>0.42608695652173911</v>
      </c>
      <c r="S97" s="14">
        <f t="shared" si="93"/>
        <v>0.26728110599078342</v>
      </c>
      <c r="T97" s="14">
        <f t="shared" si="93"/>
        <v>0.32692307692307693</v>
      </c>
    </row>
    <row r="98" spans="2:20" x14ac:dyDescent="0.2">
      <c r="B98" s="13">
        <v>8</v>
      </c>
      <c r="C98" s="13">
        <v>6</v>
      </c>
      <c r="D98" s="13">
        <v>5</v>
      </c>
      <c r="E98" s="13">
        <v>9</v>
      </c>
      <c r="F98" s="13">
        <v>6</v>
      </c>
      <c r="G98" s="13">
        <v>4</v>
      </c>
      <c r="H98" s="13">
        <v>9</v>
      </c>
      <c r="I98" s="13">
        <v>12</v>
      </c>
      <c r="J98" s="13">
        <v>11</v>
      </c>
      <c r="K98" s="13">
        <v>10</v>
      </c>
      <c r="L98" s="14">
        <f>C98/C102</f>
        <v>3.2432432432432434E-2</v>
      </c>
      <c r="M98" s="14">
        <f t="shared" ref="M98:T98" si="94">D98/D102</f>
        <v>2.3809523809523808E-2</v>
      </c>
      <c r="N98" s="14">
        <f t="shared" si="94"/>
        <v>4.3902439024390241E-2</v>
      </c>
      <c r="O98" s="14">
        <f t="shared" si="94"/>
        <v>2.8169014084507043E-2</v>
      </c>
      <c r="P98" s="14">
        <f t="shared" si="94"/>
        <v>2.0202020202020204E-2</v>
      </c>
      <c r="Q98" s="14">
        <f t="shared" si="94"/>
        <v>5.027932960893855E-2</v>
      </c>
      <c r="R98" s="14">
        <f t="shared" si="94"/>
        <v>5.2173913043478258E-2</v>
      </c>
      <c r="S98" s="14">
        <f t="shared" si="94"/>
        <v>5.0691244239631339E-2</v>
      </c>
      <c r="T98" s="14">
        <f t="shared" si="94"/>
        <v>4.807692307692308E-2</v>
      </c>
    </row>
    <row r="99" spans="2:20" x14ac:dyDescent="0.2">
      <c r="B99" s="13">
        <v>16</v>
      </c>
      <c r="C99" s="13">
        <v>0</v>
      </c>
      <c r="D99" s="13">
        <v>0</v>
      </c>
      <c r="E99" s="13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4">
        <f t="shared" ref="L99:L101" si="95">C99/185</f>
        <v>0</v>
      </c>
      <c r="M99" s="14">
        <f t="shared" ref="M99:M101" si="96">D99/185</f>
        <v>0</v>
      </c>
      <c r="N99" s="14">
        <f t="shared" ref="N99:N101" si="97">E99/185</f>
        <v>0</v>
      </c>
      <c r="O99" s="14">
        <f t="shared" ref="O99:O101" si="98">F99/185</f>
        <v>0</v>
      </c>
      <c r="P99" s="14">
        <f t="shared" ref="P99:P101" si="99">G99/185</f>
        <v>0</v>
      </c>
      <c r="Q99" s="14">
        <f t="shared" ref="Q99:Q101" si="100">H99/185</f>
        <v>0</v>
      </c>
      <c r="R99" s="14">
        <f t="shared" ref="R99:R101" si="101">I99/185</f>
        <v>0</v>
      </c>
      <c r="S99" s="14">
        <f t="shared" ref="S99:S101" si="102">J99/185</f>
        <v>0</v>
      </c>
      <c r="T99" s="14">
        <f t="shared" ref="T99:T101" si="103">K99/185</f>
        <v>0</v>
      </c>
    </row>
    <row r="100" spans="2:20" x14ac:dyDescent="0.2">
      <c r="B100" s="13">
        <v>32</v>
      </c>
      <c r="C100" s="13"/>
      <c r="D100" s="13"/>
      <c r="E100" s="13"/>
      <c r="F100" s="13"/>
      <c r="G100" s="13"/>
      <c r="H100" s="13"/>
      <c r="I100" s="13"/>
      <c r="J100" s="13"/>
      <c r="K100" s="13"/>
      <c r="L100" s="14">
        <f t="shared" si="95"/>
        <v>0</v>
      </c>
      <c r="M100" s="14">
        <f t="shared" si="96"/>
        <v>0</v>
      </c>
      <c r="N100" s="14">
        <f t="shared" si="97"/>
        <v>0</v>
      </c>
      <c r="O100" s="14">
        <f t="shared" si="98"/>
        <v>0</v>
      </c>
      <c r="P100" s="14">
        <f t="shared" si="99"/>
        <v>0</v>
      </c>
      <c r="Q100" s="14">
        <f t="shared" si="100"/>
        <v>0</v>
      </c>
      <c r="R100" s="14">
        <f t="shared" si="101"/>
        <v>0</v>
      </c>
      <c r="S100" s="14">
        <f t="shared" si="102"/>
        <v>0</v>
      </c>
      <c r="T100" s="14">
        <f t="shared" si="103"/>
        <v>0</v>
      </c>
    </row>
    <row r="101" spans="2:20" x14ac:dyDescent="0.2">
      <c r="B101" s="13">
        <v>64</v>
      </c>
      <c r="C101" s="13"/>
      <c r="D101" s="13"/>
      <c r="E101" s="13"/>
      <c r="F101" s="13"/>
      <c r="G101" s="13"/>
      <c r="H101" s="13"/>
      <c r="I101" s="13"/>
      <c r="J101" s="13"/>
      <c r="K101" s="13"/>
      <c r="L101" s="14">
        <f t="shared" si="95"/>
        <v>0</v>
      </c>
      <c r="M101" s="14">
        <f t="shared" si="96"/>
        <v>0</v>
      </c>
      <c r="N101" s="14">
        <f t="shared" si="97"/>
        <v>0</v>
      </c>
      <c r="O101" s="14">
        <f t="shared" si="98"/>
        <v>0</v>
      </c>
      <c r="P101" s="14">
        <f t="shared" si="99"/>
        <v>0</v>
      </c>
      <c r="Q101" s="14">
        <f t="shared" si="100"/>
        <v>0</v>
      </c>
      <c r="R101" s="14">
        <f t="shared" si="101"/>
        <v>0</v>
      </c>
      <c r="S101" s="14">
        <f t="shared" si="102"/>
        <v>0</v>
      </c>
      <c r="T101" s="14">
        <f t="shared" si="103"/>
        <v>0</v>
      </c>
    </row>
    <row r="102" spans="2:20" x14ac:dyDescent="0.2">
      <c r="B102" s="13" t="s">
        <v>14</v>
      </c>
      <c r="C102" s="13">
        <f>SUM(C95:C101)</f>
        <v>185</v>
      </c>
      <c r="D102" s="13">
        <f>SUM(D95:D101)</f>
        <v>210</v>
      </c>
      <c r="E102" s="13">
        <f>SUM(E95:E101)</f>
        <v>205</v>
      </c>
      <c r="F102" s="13">
        <f t="shared" ref="F102:K102" si="104">SUM(F95:F101)</f>
        <v>213</v>
      </c>
      <c r="G102" s="13">
        <f t="shared" si="104"/>
        <v>198</v>
      </c>
      <c r="H102" s="13">
        <f t="shared" si="104"/>
        <v>179</v>
      </c>
      <c r="I102" s="13">
        <f t="shared" si="104"/>
        <v>230</v>
      </c>
      <c r="J102" s="13">
        <f t="shared" si="104"/>
        <v>217</v>
      </c>
      <c r="K102" s="13">
        <f t="shared" si="104"/>
        <v>208</v>
      </c>
      <c r="L102" s="14">
        <f>SUM(L95:L98)</f>
        <v>1</v>
      </c>
      <c r="M102" s="14">
        <f t="shared" ref="M102:T102" si="105">SUM(M95:M98)</f>
        <v>1</v>
      </c>
      <c r="N102" s="14">
        <f t="shared" si="105"/>
        <v>1</v>
      </c>
      <c r="O102" s="14">
        <f t="shared" si="105"/>
        <v>1</v>
      </c>
      <c r="P102" s="14">
        <f t="shared" si="105"/>
        <v>1</v>
      </c>
      <c r="Q102" s="14">
        <f t="shared" si="105"/>
        <v>1</v>
      </c>
      <c r="R102" s="14">
        <f t="shared" si="105"/>
        <v>1</v>
      </c>
      <c r="S102" s="14">
        <f t="shared" si="105"/>
        <v>0.99999999999999989</v>
      </c>
      <c r="T102" s="14">
        <f t="shared" si="105"/>
        <v>1</v>
      </c>
    </row>
  </sheetData>
  <mergeCells count="24">
    <mergeCell ref="C30:E30"/>
    <mergeCell ref="C43:E43"/>
    <mergeCell ref="C3:E3"/>
    <mergeCell ref="F3:H3"/>
    <mergeCell ref="I3:K3"/>
    <mergeCell ref="C16:E16"/>
    <mergeCell ref="F16:H16"/>
    <mergeCell ref="I16:K16"/>
    <mergeCell ref="F30:H30"/>
    <mergeCell ref="I30:K30"/>
    <mergeCell ref="F43:H43"/>
    <mergeCell ref="I43:K43"/>
    <mergeCell ref="C56:E56"/>
    <mergeCell ref="F56:H56"/>
    <mergeCell ref="I56:K56"/>
    <mergeCell ref="C68:E68"/>
    <mergeCell ref="F68:H68"/>
    <mergeCell ref="I68:K68"/>
    <mergeCell ref="C81:E81"/>
    <mergeCell ref="F81:H81"/>
    <mergeCell ref="I81:K81"/>
    <mergeCell ref="C94:E94"/>
    <mergeCell ref="F94:H94"/>
    <mergeCell ref="I94:K94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32"/>
  <sheetViews>
    <sheetView workbookViewId="0">
      <selection activeCell="B4" sqref="B4"/>
    </sheetView>
  </sheetViews>
  <sheetFormatPr defaultRowHeight="14.25" x14ac:dyDescent="0.2"/>
  <sheetData>
    <row r="3" spans="1:19" x14ac:dyDescent="0.2">
      <c r="A3" s="15" t="s">
        <v>53</v>
      </c>
    </row>
    <row r="4" spans="1:19" x14ac:dyDescent="0.2">
      <c r="A4" s="15"/>
      <c r="B4" s="15" t="s">
        <v>54</v>
      </c>
      <c r="C4" s="15" t="s">
        <v>55</v>
      </c>
      <c r="D4" s="15" t="s">
        <v>56</v>
      </c>
      <c r="F4" s="15" t="s">
        <v>57</v>
      </c>
      <c r="G4" s="15" t="s">
        <v>58</v>
      </c>
      <c r="H4" s="15" t="s">
        <v>59</v>
      </c>
      <c r="I4" s="15" t="s">
        <v>56</v>
      </c>
      <c r="K4" s="15" t="s">
        <v>60</v>
      </c>
      <c r="L4" s="15" t="s">
        <v>58</v>
      </c>
      <c r="M4" s="15" t="s">
        <v>59</v>
      </c>
      <c r="N4" s="15" t="s">
        <v>61</v>
      </c>
      <c r="P4" s="15" t="s">
        <v>62</v>
      </c>
      <c r="Q4" s="15" t="s">
        <v>58</v>
      </c>
      <c r="R4" s="15" t="s">
        <v>59</v>
      </c>
      <c r="S4" s="15" t="s">
        <v>56</v>
      </c>
    </row>
    <row r="5" spans="1:19" x14ac:dyDescent="0.2">
      <c r="A5" s="82" t="s">
        <v>28</v>
      </c>
      <c r="B5" s="15">
        <v>178</v>
      </c>
      <c r="C5" s="15">
        <v>26</v>
      </c>
      <c r="D5" s="15">
        <f>C5/B5</f>
        <v>0.14606741573033707</v>
      </c>
      <c r="F5" s="82" t="s">
        <v>28</v>
      </c>
      <c r="G5" s="15">
        <v>157</v>
      </c>
      <c r="H5" s="15">
        <v>23</v>
      </c>
      <c r="I5">
        <f t="shared" ref="I5:I17" si="0">H5/G5</f>
        <v>0.1464968152866242</v>
      </c>
      <c r="K5" s="82" t="s">
        <v>28</v>
      </c>
      <c r="L5" s="15">
        <v>102</v>
      </c>
      <c r="M5" s="15">
        <v>18</v>
      </c>
      <c r="N5" s="15">
        <f>M5/L5</f>
        <v>0.17647058823529413</v>
      </c>
      <c r="P5" s="82" t="s">
        <v>28</v>
      </c>
      <c r="Q5" s="15">
        <v>177</v>
      </c>
      <c r="R5" s="15">
        <v>32</v>
      </c>
      <c r="S5" s="15">
        <f>R5/Q5</f>
        <v>0.1807909604519774</v>
      </c>
    </row>
    <row r="6" spans="1:19" x14ac:dyDescent="0.2">
      <c r="A6" s="82"/>
      <c r="B6" s="15">
        <v>167</v>
      </c>
      <c r="C6" s="15">
        <v>25</v>
      </c>
      <c r="D6" s="15">
        <f t="shared" ref="D6:D17" si="1">C6/B6</f>
        <v>0.1497005988023952</v>
      </c>
      <c r="F6" s="82"/>
      <c r="G6" s="15">
        <v>178</v>
      </c>
      <c r="H6" s="15">
        <v>29</v>
      </c>
      <c r="I6">
        <f t="shared" si="0"/>
        <v>0.16292134831460675</v>
      </c>
      <c r="K6" s="82"/>
      <c r="L6" s="15">
        <v>131</v>
      </c>
      <c r="M6" s="15">
        <v>24</v>
      </c>
      <c r="N6" s="15">
        <f t="shared" ref="N6:N17" si="2">M6/L6</f>
        <v>0.18320610687022901</v>
      </c>
      <c r="P6" s="82"/>
      <c r="Q6" s="15">
        <v>158</v>
      </c>
      <c r="R6" s="15">
        <v>21</v>
      </c>
      <c r="S6" s="15">
        <f t="shared" ref="S6:S17" si="3">R6/Q6</f>
        <v>0.13291139240506328</v>
      </c>
    </row>
    <row r="7" spans="1:19" x14ac:dyDescent="0.2">
      <c r="A7" s="82"/>
      <c r="B7" s="15">
        <v>95</v>
      </c>
      <c r="C7" s="15">
        <v>15</v>
      </c>
      <c r="D7" s="15">
        <f t="shared" si="1"/>
        <v>0.15789473684210525</v>
      </c>
      <c r="F7" s="82"/>
      <c r="G7" s="15">
        <v>143</v>
      </c>
      <c r="H7" s="15">
        <v>28</v>
      </c>
      <c r="I7">
        <f t="shared" si="0"/>
        <v>0.19580419580419581</v>
      </c>
      <c r="K7" s="82"/>
      <c r="L7" s="15">
        <v>105</v>
      </c>
      <c r="M7" s="15">
        <v>16</v>
      </c>
      <c r="N7" s="15">
        <f t="shared" si="2"/>
        <v>0.15238095238095239</v>
      </c>
      <c r="P7" s="82"/>
      <c r="Q7" s="15">
        <v>114</v>
      </c>
      <c r="R7" s="15">
        <v>18</v>
      </c>
      <c r="S7" s="15">
        <f t="shared" si="3"/>
        <v>0.15789473684210525</v>
      </c>
    </row>
    <row r="8" spans="1:19" x14ac:dyDescent="0.2">
      <c r="A8" s="26"/>
      <c r="B8" s="15"/>
      <c r="C8" s="15"/>
      <c r="D8" s="15"/>
      <c r="F8" s="26"/>
      <c r="G8" s="15"/>
      <c r="H8" s="15"/>
      <c r="K8" s="26"/>
      <c r="L8" s="15"/>
      <c r="M8" s="15"/>
      <c r="N8" s="15"/>
      <c r="P8" s="26"/>
      <c r="Q8" s="15"/>
      <c r="R8" s="15"/>
      <c r="S8" s="15"/>
    </row>
    <row r="9" spans="1:19" x14ac:dyDescent="0.2">
      <c r="A9" s="26"/>
      <c r="B9" s="15"/>
      <c r="C9" s="15"/>
      <c r="D9" s="15"/>
      <c r="F9" s="26"/>
      <c r="G9" s="15"/>
      <c r="H9" s="15"/>
      <c r="K9" s="26"/>
      <c r="L9" s="15"/>
      <c r="M9" s="15"/>
      <c r="N9" s="15"/>
      <c r="P9" s="26"/>
      <c r="Q9" s="15"/>
      <c r="R9" s="15"/>
      <c r="S9" s="15"/>
    </row>
    <row r="10" spans="1:19" x14ac:dyDescent="0.2">
      <c r="A10" s="82" t="s">
        <v>29</v>
      </c>
      <c r="B10" s="15">
        <v>132</v>
      </c>
      <c r="C10" s="15">
        <v>21</v>
      </c>
      <c r="D10" s="15">
        <f t="shared" si="1"/>
        <v>0.15909090909090909</v>
      </c>
      <c r="F10" s="82" t="s">
        <v>29</v>
      </c>
      <c r="G10" s="15">
        <v>131</v>
      </c>
      <c r="H10" s="15">
        <v>21</v>
      </c>
      <c r="I10">
        <f t="shared" si="0"/>
        <v>0.16030534351145037</v>
      </c>
      <c r="K10" s="82" t="s">
        <v>29</v>
      </c>
      <c r="L10" s="15">
        <v>107</v>
      </c>
      <c r="M10" s="15">
        <v>20</v>
      </c>
      <c r="N10" s="15">
        <f t="shared" si="2"/>
        <v>0.18691588785046728</v>
      </c>
      <c r="P10" s="82" t="s">
        <v>29</v>
      </c>
      <c r="Q10" s="15">
        <v>123</v>
      </c>
      <c r="R10" s="15">
        <v>20</v>
      </c>
      <c r="S10" s="15">
        <f t="shared" si="3"/>
        <v>0.16260162601626016</v>
      </c>
    </row>
    <row r="11" spans="1:19" x14ac:dyDescent="0.2">
      <c r="A11" s="82"/>
      <c r="B11" s="15">
        <v>141</v>
      </c>
      <c r="C11" s="15">
        <v>24</v>
      </c>
      <c r="D11" s="15">
        <f t="shared" si="1"/>
        <v>0.1702127659574468</v>
      </c>
      <c r="F11" s="82"/>
      <c r="G11" s="15">
        <v>184</v>
      </c>
      <c r="H11" s="15">
        <v>30</v>
      </c>
      <c r="I11">
        <f t="shared" si="0"/>
        <v>0.16304347826086957</v>
      </c>
      <c r="K11" s="82"/>
      <c r="L11" s="15">
        <v>95</v>
      </c>
      <c r="M11" s="15">
        <v>15</v>
      </c>
      <c r="N11" s="15">
        <f t="shared" si="2"/>
        <v>0.15789473684210525</v>
      </c>
      <c r="P11" s="82"/>
      <c r="Q11" s="15">
        <v>190</v>
      </c>
      <c r="R11" s="15">
        <v>26</v>
      </c>
      <c r="S11" s="15">
        <f t="shared" si="3"/>
        <v>0.1368421052631579</v>
      </c>
    </row>
    <row r="12" spans="1:19" ht="18.75" customHeight="1" x14ac:dyDescent="0.2">
      <c r="A12" s="82"/>
      <c r="B12" s="15">
        <v>220</v>
      </c>
      <c r="C12" s="15">
        <v>32</v>
      </c>
      <c r="D12" s="15">
        <f t="shared" si="1"/>
        <v>0.14545454545454545</v>
      </c>
      <c r="F12" s="82"/>
      <c r="G12" s="15">
        <v>164</v>
      </c>
      <c r="H12" s="15">
        <v>25</v>
      </c>
      <c r="I12">
        <f t="shared" si="0"/>
        <v>0.1524390243902439</v>
      </c>
      <c r="K12" s="82"/>
      <c r="L12" s="15">
        <v>112</v>
      </c>
      <c r="M12" s="15">
        <v>18</v>
      </c>
      <c r="N12" s="15">
        <f t="shared" si="2"/>
        <v>0.16071428571428573</v>
      </c>
      <c r="P12" s="82"/>
      <c r="Q12" s="15">
        <v>117</v>
      </c>
      <c r="R12" s="15">
        <v>22</v>
      </c>
      <c r="S12" s="15">
        <f t="shared" si="3"/>
        <v>0.18803418803418803</v>
      </c>
    </row>
    <row r="13" spans="1:19" ht="18.75" customHeight="1" x14ac:dyDescent="0.2">
      <c r="A13" s="26"/>
      <c r="B13" s="15"/>
      <c r="C13" s="15"/>
      <c r="D13" s="15"/>
      <c r="F13" s="26"/>
      <c r="G13" s="15"/>
      <c r="H13" s="15"/>
      <c r="K13" s="26"/>
      <c r="L13" s="15"/>
      <c r="M13" s="15"/>
      <c r="N13" s="15"/>
      <c r="P13" s="26"/>
      <c r="Q13" s="15"/>
      <c r="R13" s="15"/>
      <c r="S13" s="15"/>
    </row>
    <row r="14" spans="1:19" ht="18.75" customHeight="1" x14ac:dyDescent="0.2">
      <c r="A14" s="26"/>
      <c r="B14" s="15"/>
      <c r="C14" s="15"/>
      <c r="D14" s="15"/>
      <c r="F14" s="26"/>
      <c r="G14" s="15"/>
      <c r="H14" s="15"/>
      <c r="K14" s="26"/>
      <c r="L14" s="15"/>
      <c r="M14" s="15"/>
      <c r="N14" s="15"/>
      <c r="P14" s="26"/>
      <c r="Q14" s="15"/>
      <c r="R14" s="15"/>
      <c r="S14" s="15"/>
    </row>
    <row r="15" spans="1:19" x14ac:dyDescent="0.2">
      <c r="A15" s="83" t="s">
        <v>30</v>
      </c>
      <c r="B15" s="15">
        <v>277</v>
      </c>
      <c r="C15" s="15">
        <v>48</v>
      </c>
      <c r="D15" s="15">
        <f t="shared" si="1"/>
        <v>0.17328519855595667</v>
      </c>
      <c r="F15" s="83" t="s">
        <v>30</v>
      </c>
      <c r="G15" s="15">
        <v>84</v>
      </c>
      <c r="H15" s="15">
        <v>10</v>
      </c>
      <c r="I15">
        <f t="shared" si="0"/>
        <v>0.11904761904761904</v>
      </c>
      <c r="K15" s="83" t="s">
        <v>30</v>
      </c>
      <c r="L15" s="15">
        <v>186</v>
      </c>
      <c r="M15" s="15">
        <v>28</v>
      </c>
      <c r="N15" s="15">
        <f t="shared" si="2"/>
        <v>0.15053763440860216</v>
      </c>
      <c r="P15" s="83" t="s">
        <v>30</v>
      </c>
      <c r="Q15" s="15">
        <v>107</v>
      </c>
      <c r="R15" s="15">
        <v>16</v>
      </c>
      <c r="S15" s="15">
        <f t="shared" si="3"/>
        <v>0.14953271028037382</v>
      </c>
    </row>
    <row r="16" spans="1:19" x14ac:dyDescent="0.2">
      <c r="A16" s="83"/>
      <c r="B16" s="15">
        <v>135</v>
      </c>
      <c r="C16" s="15">
        <v>22</v>
      </c>
      <c r="D16" s="15">
        <f t="shared" si="1"/>
        <v>0.16296296296296298</v>
      </c>
      <c r="F16" s="83"/>
      <c r="G16" s="15">
        <v>109</v>
      </c>
      <c r="H16" s="15">
        <v>21</v>
      </c>
      <c r="I16">
        <f t="shared" si="0"/>
        <v>0.19266055045871561</v>
      </c>
      <c r="K16" s="83"/>
      <c r="L16" s="15">
        <v>142</v>
      </c>
      <c r="M16" s="15">
        <v>21</v>
      </c>
      <c r="N16" s="15">
        <f t="shared" si="2"/>
        <v>0.14788732394366197</v>
      </c>
      <c r="P16" s="83"/>
      <c r="Q16" s="15">
        <v>86</v>
      </c>
      <c r="R16" s="15">
        <v>16</v>
      </c>
      <c r="S16" s="15">
        <f t="shared" si="3"/>
        <v>0.18604651162790697</v>
      </c>
    </row>
    <row r="17" spans="1:19" x14ac:dyDescent="0.2">
      <c r="A17" s="83"/>
      <c r="B17" s="15">
        <v>286</v>
      </c>
      <c r="C17" s="15">
        <v>42</v>
      </c>
      <c r="D17" s="15">
        <f t="shared" si="1"/>
        <v>0.14685314685314685</v>
      </c>
      <c r="F17" s="83"/>
      <c r="G17" s="15">
        <v>180</v>
      </c>
      <c r="H17" s="15">
        <v>22</v>
      </c>
      <c r="I17">
        <f t="shared" si="0"/>
        <v>0.12222222222222222</v>
      </c>
      <c r="K17" s="83"/>
      <c r="L17" s="15">
        <v>128</v>
      </c>
      <c r="M17" s="15">
        <v>20</v>
      </c>
      <c r="N17" s="15">
        <f t="shared" si="2"/>
        <v>0.15625</v>
      </c>
      <c r="P17" s="83"/>
      <c r="Q17" s="15">
        <v>125</v>
      </c>
      <c r="R17" s="15">
        <v>19</v>
      </c>
      <c r="S17" s="15">
        <f t="shared" si="3"/>
        <v>0.152</v>
      </c>
    </row>
    <row r="18" spans="1:19" x14ac:dyDescent="0.2">
      <c r="A18" s="15"/>
      <c r="B18" s="15"/>
      <c r="C18" s="15"/>
      <c r="D18" s="15"/>
      <c r="F18" s="15"/>
      <c r="G18" s="15"/>
      <c r="H18" s="15"/>
      <c r="K18" s="15"/>
      <c r="L18" s="15"/>
      <c r="M18" s="15"/>
      <c r="N18" s="15"/>
      <c r="P18" s="15"/>
    </row>
    <row r="19" spans="1:19" x14ac:dyDescent="0.2">
      <c r="A19" s="15" t="s">
        <v>63</v>
      </c>
      <c r="D19" s="15" t="s">
        <v>56</v>
      </c>
      <c r="F19" s="15" t="s">
        <v>64</v>
      </c>
      <c r="G19" s="15" t="s">
        <v>58</v>
      </c>
      <c r="H19" s="15" t="s">
        <v>59</v>
      </c>
      <c r="I19" s="15" t="s">
        <v>56</v>
      </c>
      <c r="K19" s="15" t="s">
        <v>65</v>
      </c>
      <c r="L19" s="15" t="s">
        <v>58</v>
      </c>
      <c r="M19" s="15" t="s">
        <v>59</v>
      </c>
      <c r="N19" s="15" t="s">
        <v>61</v>
      </c>
      <c r="P19" s="15" t="s">
        <v>66</v>
      </c>
      <c r="Q19" s="15" t="s">
        <v>58</v>
      </c>
      <c r="R19" s="15" t="s">
        <v>59</v>
      </c>
      <c r="S19" s="15" t="s">
        <v>56</v>
      </c>
    </row>
    <row r="20" spans="1:19" x14ac:dyDescent="0.2">
      <c r="A20" s="82" t="s">
        <v>28</v>
      </c>
      <c r="B20" s="15">
        <v>135</v>
      </c>
      <c r="C20" s="15">
        <v>20</v>
      </c>
      <c r="D20" s="15">
        <f t="shared" ref="D20:D32" si="4">C20/B20</f>
        <v>0.14814814814814814</v>
      </c>
      <c r="F20" s="82" t="s">
        <v>28</v>
      </c>
      <c r="G20" s="15">
        <v>256</v>
      </c>
      <c r="H20" s="15">
        <v>3</v>
      </c>
      <c r="I20">
        <f t="shared" ref="I20:I32" si="5">H20/G20</f>
        <v>1.171875E-2</v>
      </c>
      <c r="K20" s="82" t="s">
        <v>28</v>
      </c>
      <c r="L20" s="15">
        <v>105</v>
      </c>
      <c r="M20" s="15">
        <v>3</v>
      </c>
      <c r="N20" s="15">
        <f t="shared" ref="N20:N32" si="6">M20/L20</f>
        <v>2.8571428571428571E-2</v>
      </c>
      <c r="P20" s="82" t="s">
        <v>28</v>
      </c>
      <c r="Q20" s="15">
        <v>114</v>
      </c>
      <c r="R20" s="15">
        <v>2</v>
      </c>
      <c r="S20" s="15">
        <f t="shared" ref="S20:S32" si="7">R20/Q20</f>
        <v>1.7543859649122806E-2</v>
      </c>
    </row>
    <row r="21" spans="1:19" x14ac:dyDescent="0.2">
      <c r="A21" s="82"/>
      <c r="B21" s="15">
        <v>110</v>
      </c>
      <c r="C21" s="15">
        <v>18</v>
      </c>
      <c r="D21" s="15">
        <f t="shared" si="4"/>
        <v>0.16363636363636364</v>
      </c>
      <c r="F21" s="82"/>
      <c r="G21" s="15">
        <v>133</v>
      </c>
      <c r="H21" s="15">
        <v>4</v>
      </c>
      <c r="I21">
        <f t="shared" si="5"/>
        <v>3.007518796992481E-2</v>
      </c>
      <c r="K21" s="82"/>
      <c r="L21" s="15">
        <v>107</v>
      </c>
      <c r="M21" s="15">
        <v>2</v>
      </c>
      <c r="N21" s="15">
        <f t="shared" si="6"/>
        <v>1.8691588785046728E-2</v>
      </c>
      <c r="P21" s="82"/>
      <c r="Q21" s="15">
        <v>117</v>
      </c>
      <c r="R21" s="15">
        <v>1</v>
      </c>
      <c r="S21" s="15">
        <f t="shared" si="7"/>
        <v>8.5470085470085479E-3</v>
      </c>
    </row>
    <row r="22" spans="1:19" x14ac:dyDescent="0.2">
      <c r="A22" s="82"/>
      <c r="B22" s="15">
        <v>237</v>
      </c>
      <c r="C22" s="15">
        <v>32</v>
      </c>
      <c r="D22" s="15">
        <f t="shared" si="4"/>
        <v>0.13502109704641349</v>
      </c>
      <c r="F22" s="82"/>
      <c r="G22" s="15">
        <v>95</v>
      </c>
      <c r="H22" s="15">
        <v>5</v>
      </c>
      <c r="I22">
        <f t="shared" si="5"/>
        <v>5.2631578947368418E-2</v>
      </c>
      <c r="K22" s="82"/>
      <c r="L22" s="15">
        <v>125</v>
      </c>
      <c r="M22" s="15">
        <v>4</v>
      </c>
      <c r="N22" s="15">
        <f t="shared" si="6"/>
        <v>3.2000000000000001E-2</v>
      </c>
      <c r="P22" s="82"/>
      <c r="Q22" s="15">
        <v>142</v>
      </c>
      <c r="R22" s="15">
        <v>2</v>
      </c>
      <c r="S22" s="15">
        <f t="shared" si="7"/>
        <v>1.4084507042253521E-2</v>
      </c>
    </row>
    <row r="23" spans="1:19" x14ac:dyDescent="0.2">
      <c r="A23" s="26"/>
      <c r="B23" s="15"/>
      <c r="C23" s="15"/>
      <c r="D23" s="15"/>
      <c r="F23" s="26"/>
      <c r="G23" s="15"/>
      <c r="H23" s="15"/>
      <c r="K23" s="26"/>
      <c r="L23" s="15"/>
      <c r="M23" s="15"/>
      <c r="N23" s="15"/>
      <c r="P23" s="26"/>
      <c r="Q23" s="15"/>
      <c r="R23" s="15"/>
      <c r="S23" s="15"/>
    </row>
    <row r="24" spans="1:19" x14ac:dyDescent="0.2">
      <c r="A24" s="26"/>
      <c r="B24" s="15"/>
      <c r="C24" s="15"/>
      <c r="D24" s="15"/>
      <c r="F24" s="26"/>
      <c r="G24" s="15"/>
      <c r="H24" s="15"/>
      <c r="K24" s="26"/>
      <c r="L24" s="15"/>
      <c r="M24" s="15"/>
      <c r="N24" s="15"/>
      <c r="P24" s="26"/>
      <c r="Q24" s="15"/>
      <c r="R24" s="15"/>
      <c r="S24" s="15"/>
    </row>
    <row r="25" spans="1:19" x14ac:dyDescent="0.2">
      <c r="A25" s="82" t="s">
        <v>29</v>
      </c>
      <c r="B25" s="15">
        <v>204</v>
      </c>
      <c r="C25" s="15">
        <v>38</v>
      </c>
      <c r="D25" s="15">
        <f t="shared" si="4"/>
        <v>0.18627450980392157</v>
      </c>
      <c r="F25" s="82" t="s">
        <v>29</v>
      </c>
      <c r="G25" s="15">
        <v>160</v>
      </c>
      <c r="H25" s="15">
        <v>8</v>
      </c>
      <c r="I25">
        <f t="shared" si="5"/>
        <v>0.05</v>
      </c>
      <c r="K25" s="82" t="s">
        <v>29</v>
      </c>
      <c r="L25" s="15">
        <v>189</v>
      </c>
      <c r="M25" s="15">
        <v>5</v>
      </c>
      <c r="N25" s="15">
        <f t="shared" si="6"/>
        <v>2.6455026455026454E-2</v>
      </c>
      <c r="P25" s="82" t="s">
        <v>29</v>
      </c>
      <c r="Q25" s="15">
        <v>185</v>
      </c>
      <c r="R25" s="15">
        <v>5</v>
      </c>
      <c r="S25" s="15">
        <f t="shared" si="7"/>
        <v>2.7027027027027029E-2</v>
      </c>
    </row>
    <row r="26" spans="1:19" x14ac:dyDescent="0.2">
      <c r="A26" s="82"/>
      <c r="B26" s="15">
        <v>249</v>
      </c>
      <c r="C26" s="15">
        <v>36</v>
      </c>
      <c r="D26" s="15">
        <f t="shared" si="4"/>
        <v>0.14457831325301204</v>
      </c>
      <c r="F26" s="82"/>
      <c r="G26" s="15">
        <v>140</v>
      </c>
      <c r="H26" s="15">
        <v>6</v>
      </c>
      <c r="I26">
        <f t="shared" si="5"/>
        <v>4.2857142857142858E-2</v>
      </c>
      <c r="K26" s="82"/>
      <c r="L26" s="15">
        <v>110</v>
      </c>
      <c r="M26" s="15">
        <v>2</v>
      </c>
      <c r="N26" s="15">
        <f t="shared" si="6"/>
        <v>1.8181818181818181E-2</v>
      </c>
      <c r="P26" s="82"/>
      <c r="Q26" s="15">
        <v>152</v>
      </c>
      <c r="R26" s="15">
        <v>3</v>
      </c>
      <c r="S26" s="15">
        <f t="shared" si="7"/>
        <v>1.9736842105263157E-2</v>
      </c>
    </row>
    <row r="27" spans="1:19" x14ac:dyDescent="0.2">
      <c r="A27" s="82"/>
      <c r="B27" s="15">
        <v>113</v>
      </c>
      <c r="C27" s="15">
        <v>16</v>
      </c>
      <c r="D27" s="15">
        <f t="shared" si="4"/>
        <v>0.1415929203539823</v>
      </c>
      <c r="F27" s="82"/>
      <c r="G27" s="15">
        <v>186</v>
      </c>
      <c r="H27" s="15">
        <v>11</v>
      </c>
      <c r="I27">
        <f t="shared" si="5"/>
        <v>5.9139784946236562E-2</v>
      </c>
      <c r="K27" s="82"/>
      <c r="L27" s="15">
        <v>179</v>
      </c>
      <c r="M27" s="15">
        <v>3</v>
      </c>
      <c r="N27" s="15">
        <f t="shared" si="6"/>
        <v>1.6759776536312849E-2</v>
      </c>
      <c r="P27" s="82"/>
      <c r="Q27" s="15">
        <v>225</v>
      </c>
      <c r="R27" s="15">
        <v>3</v>
      </c>
      <c r="S27" s="15">
        <f t="shared" si="7"/>
        <v>1.3333333333333334E-2</v>
      </c>
    </row>
    <row r="28" spans="1:19" x14ac:dyDescent="0.2">
      <c r="A28" s="26"/>
      <c r="B28" s="15"/>
      <c r="C28" s="15"/>
      <c r="D28" s="15"/>
      <c r="F28" s="26"/>
      <c r="G28" s="15"/>
      <c r="H28" s="15"/>
      <c r="K28" s="26"/>
      <c r="L28" s="15"/>
      <c r="M28" s="15"/>
      <c r="N28" s="15"/>
      <c r="P28" s="26"/>
      <c r="Q28" s="15"/>
      <c r="R28" s="15"/>
      <c r="S28" s="15"/>
    </row>
    <row r="29" spans="1:19" x14ac:dyDescent="0.2">
      <c r="A29" s="26"/>
      <c r="B29" s="15"/>
      <c r="C29" s="15"/>
      <c r="D29" s="15"/>
      <c r="F29" s="26"/>
      <c r="G29" s="15"/>
      <c r="H29" s="15"/>
      <c r="K29" s="26"/>
      <c r="L29" s="15"/>
      <c r="M29" s="15"/>
      <c r="N29" s="15"/>
      <c r="P29" s="26"/>
      <c r="Q29" s="15"/>
      <c r="R29" s="15"/>
      <c r="S29" s="15"/>
    </row>
    <row r="30" spans="1:19" x14ac:dyDescent="0.2">
      <c r="A30" s="83" t="s">
        <v>30</v>
      </c>
      <c r="B30" s="15">
        <v>155</v>
      </c>
      <c r="C30" s="15">
        <v>25</v>
      </c>
      <c r="D30" s="15">
        <f t="shared" si="4"/>
        <v>0.16129032258064516</v>
      </c>
      <c r="F30" s="83" t="s">
        <v>30</v>
      </c>
      <c r="G30" s="15">
        <v>82</v>
      </c>
      <c r="H30" s="15">
        <v>3</v>
      </c>
      <c r="I30">
        <f t="shared" si="5"/>
        <v>3.6585365853658534E-2</v>
      </c>
      <c r="K30" s="83" t="s">
        <v>30</v>
      </c>
      <c r="L30" s="15">
        <v>215</v>
      </c>
      <c r="M30" s="15">
        <v>5</v>
      </c>
      <c r="N30" s="15">
        <f t="shared" si="6"/>
        <v>2.3255813953488372E-2</v>
      </c>
      <c r="P30" s="83" t="s">
        <v>30</v>
      </c>
      <c r="Q30" s="15">
        <v>142</v>
      </c>
      <c r="R30" s="15">
        <v>2</v>
      </c>
      <c r="S30" s="15">
        <f t="shared" si="7"/>
        <v>1.4084507042253521E-2</v>
      </c>
    </row>
    <row r="31" spans="1:19" x14ac:dyDescent="0.2">
      <c r="A31" s="83"/>
      <c r="B31" s="15">
        <v>209</v>
      </c>
      <c r="C31" s="15">
        <v>30</v>
      </c>
      <c r="D31" s="15">
        <f t="shared" si="4"/>
        <v>0.14354066985645933</v>
      </c>
      <c r="F31" s="83"/>
      <c r="G31" s="15">
        <v>102</v>
      </c>
      <c r="H31" s="15">
        <v>4</v>
      </c>
      <c r="I31">
        <f t="shared" si="5"/>
        <v>3.9215686274509803E-2</v>
      </c>
      <c r="K31" s="83"/>
      <c r="L31" s="15">
        <v>162</v>
      </c>
      <c r="M31" s="15">
        <v>3</v>
      </c>
      <c r="N31" s="15">
        <f t="shared" si="6"/>
        <v>1.8518518518518517E-2</v>
      </c>
      <c r="P31" s="83"/>
      <c r="Q31" s="15">
        <v>102</v>
      </c>
      <c r="R31" s="15">
        <v>1</v>
      </c>
      <c r="S31" s="15">
        <f t="shared" si="7"/>
        <v>9.8039215686274508E-3</v>
      </c>
    </row>
    <row r="32" spans="1:19" x14ac:dyDescent="0.2">
      <c r="A32" s="83"/>
      <c r="B32" s="15">
        <v>259</v>
      </c>
      <c r="C32" s="15">
        <v>37</v>
      </c>
      <c r="D32" s="15">
        <f t="shared" si="4"/>
        <v>0.14285714285714285</v>
      </c>
      <c r="F32" s="83"/>
      <c r="G32" s="15">
        <v>126</v>
      </c>
      <c r="H32" s="15">
        <v>6</v>
      </c>
      <c r="I32">
        <f t="shared" si="5"/>
        <v>4.7619047619047616E-2</v>
      </c>
      <c r="K32" s="83"/>
      <c r="L32" s="15">
        <v>112</v>
      </c>
      <c r="M32" s="15">
        <v>1</v>
      </c>
      <c r="N32" s="15">
        <f t="shared" si="6"/>
        <v>8.9285714285714281E-3</v>
      </c>
      <c r="P32" s="83"/>
      <c r="Q32" s="15">
        <v>168</v>
      </c>
      <c r="R32" s="15">
        <v>4</v>
      </c>
      <c r="S32" s="15">
        <f t="shared" si="7"/>
        <v>2.3809523809523808E-2</v>
      </c>
    </row>
  </sheetData>
  <mergeCells count="24">
    <mergeCell ref="A25:A27"/>
    <mergeCell ref="F25:F27"/>
    <mergeCell ref="K25:K27"/>
    <mergeCell ref="P25:P27"/>
    <mergeCell ref="A30:A32"/>
    <mergeCell ref="F30:F32"/>
    <mergeCell ref="K30:K32"/>
    <mergeCell ref="P30:P32"/>
    <mergeCell ref="A15:A17"/>
    <mergeCell ref="F15:F17"/>
    <mergeCell ref="K15:K17"/>
    <mergeCell ref="P15:P17"/>
    <mergeCell ref="A20:A22"/>
    <mergeCell ref="F20:F22"/>
    <mergeCell ref="K20:K22"/>
    <mergeCell ref="P20:P22"/>
    <mergeCell ref="A5:A7"/>
    <mergeCell ref="F5:F7"/>
    <mergeCell ref="K5:K7"/>
    <mergeCell ref="P5:P7"/>
    <mergeCell ref="A10:A12"/>
    <mergeCell ref="F10:F12"/>
    <mergeCell ref="K10:K12"/>
    <mergeCell ref="P10:P1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"/>
  <sheetViews>
    <sheetView workbookViewId="0">
      <selection activeCell="G26" sqref="G26"/>
    </sheetView>
  </sheetViews>
  <sheetFormatPr defaultRowHeight="14.25" x14ac:dyDescent="0.2"/>
  <sheetData>
    <row r="2" spans="1:14" x14ac:dyDescent="0.2">
      <c r="A2" s="84" t="s">
        <v>25</v>
      </c>
      <c r="B2" s="84"/>
      <c r="D2" s="85" t="s">
        <v>26</v>
      </c>
      <c r="E2" s="85"/>
      <c r="F2" s="85"/>
      <c r="I2" s="84" t="s">
        <v>27</v>
      </c>
      <c r="J2" s="84"/>
      <c r="L2" s="85" t="s">
        <v>67</v>
      </c>
      <c r="M2" s="85"/>
      <c r="N2" s="85"/>
    </row>
  </sheetData>
  <mergeCells count="4">
    <mergeCell ref="A2:B2"/>
    <mergeCell ref="D2:F2"/>
    <mergeCell ref="I2:J2"/>
    <mergeCell ref="L2:N2"/>
  </mergeCells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H29"/>
  <sheetViews>
    <sheetView workbookViewId="0">
      <selection activeCell="L14" sqref="L14"/>
    </sheetView>
  </sheetViews>
  <sheetFormatPr defaultRowHeight="14.25" x14ac:dyDescent="0.2"/>
  <cols>
    <col min="4" max="4" width="13.75" customWidth="1"/>
    <col min="5" max="7" width="12.125" customWidth="1"/>
    <col min="8" max="8" width="18" customWidth="1"/>
  </cols>
  <sheetData>
    <row r="4" spans="3:8" ht="45" x14ac:dyDescent="0.2">
      <c r="C4" s="86" t="s">
        <v>28</v>
      </c>
      <c r="D4" s="28" t="s">
        <v>68</v>
      </c>
      <c r="E4" s="29" t="s">
        <v>69</v>
      </c>
      <c r="F4" s="29" t="s">
        <v>70</v>
      </c>
      <c r="G4" s="28" t="s">
        <v>71</v>
      </c>
      <c r="H4" s="29" t="s">
        <v>72</v>
      </c>
    </row>
    <row r="5" spans="3:8" ht="15" x14ac:dyDescent="0.2">
      <c r="C5" s="86"/>
      <c r="D5" s="28">
        <v>0</v>
      </c>
      <c r="E5" s="30">
        <v>0.63767889</v>
      </c>
      <c r="F5" s="30">
        <v>0.55252332999999998</v>
      </c>
      <c r="G5" s="30">
        <v>1.1541211899999999</v>
      </c>
      <c r="H5" s="30">
        <v>1</v>
      </c>
    </row>
    <row r="6" spans="3:8" ht="15" x14ac:dyDescent="0.2">
      <c r="C6" s="86"/>
      <c r="D6" s="28">
        <v>2</v>
      </c>
      <c r="E6" s="30">
        <v>5.8751110000000002E-2</v>
      </c>
      <c r="F6" s="30">
        <v>0.54456777999999995</v>
      </c>
      <c r="G6" s="30">
        <v>0.10788576</v>
      </c>
      <c r="H6" s="30">
        <v>9.3478710000000007E-2</v>
      </c>
    </row>
    <row r="7" spans="3:8" ht="15" x14ac:dyDescent="0.2">
      <c r="C7" s="86"/>
      <c r="D7" s="28">
        <v>4</v>
      </c>
      <c r="E7" s="30">
        <v>8.1556669999999998E-2</v>
      </c>
      <c r="F7" s="30">
        <v>0.58369000000000004</v>
      </c>
      <c r="G7" s="30">
        <v>0.13972599999999999</v>
      </c>
      <c r="H7" s="30">
        <v>0.12106701</v>
      </c>
    </row>
    <row r="8" spans="3:8" ht="15" x14ac:dyDescent="0.2">
      <c r="C8" s="86"/>
      <c r="D8" s="28">
        <v>6</v>
      </c>
      <c r="E8" s="30">
        <v>4.0301110000000001E-2</v>
      </c>
      <c r="F8" s="30">
        <v>0.69282332999999996</v>
      </c>
      <c r="G8" s="30">
        <v>5.8169390000000001E-2</v>
      </c>
      <c r="H8" s="30">
        <v>5.0401460000000002E-2</v>
      </c>
    </row>
    <row r="9" spans="3:8" ht="15" x14ac:dyDescent="0.2">
      <c r="C9" s="31"/>
      <c r="D9" s="28"/>
      <c r="E9" s="30"/>
      <c r="F9" s="30"/>
      <c r="G9" s="30"/>
      <c r="H9" s="30"/>
    </row>
    <row r="10" spans="3:8" ht="15" x14ac:dyDescent="0.2">
      <c r="C10" s="86" t="s">
        <v>29</v>
      </c>
      <c r="D10" s="28">
        <v>0</v>
      </c>
      <c r="E10" s="30">
        <v>0.66098889000000005</v>
      </c>
      <c r="F10" s="30">
        <v>0.74893555999999994</v>
      </c>
      <c r="G10" s="30">
        <v>0.88257112000000004</v>
      </c>
      <c r="H10" s="30">
        <v>1</v>
      </c>
    </row>
    <row r="11" spans="3:8" ht="15" x14ac:dyDescent="0.2">
      <c r="C11" s="86"/>
      <c r="D11" s="28">
        <v>2</v>
      </c>
      <c r="E11" s="30">
        <v>6.3600000000000004E-2</v>
      </c>
      <c r="F11" s="30">
        <v>0.77832221999999995</v>
      </c>
      <c r="G11" s="30">
        <v>8.1714229999999999E-2</v>
      </c>
      <c r="H11" s="30">
        <v>9.2586570000000007E-2</v>
      </c>
    </row>
    <row r="12" spans="3:8" ht="15" x14ac:dyDescent="0.2">
      <c r="C12" s="86"/>
      <c r="D12" s="28">
        <v>4</v>
      </c>
      <c r="E12" s="30">
        <v>3.4488890000000001E-2</v>
      </c>
      <c r="F12" s="30">
        <v>0.74488889000000003</v>
      </c>
      <c r="G12" s="30">
        <v>4.6300719999999997E-2</v>
      </c>
      <c r="H12" s="30">
        <v>5.2461170000000001E-2</v>
      </c>
    </row>
    <row r="13" spans="3:8" ht="15" x14ac:dyDescent="0.2">
      <c r="C13" s="86"/>
      <c r="D13" s="28">
        <v>6</v>
      </c>
      <c r="E13" s="30">
        <v>2.8777799999999999E-3</v>
      </c>
      <c r="F13" s="30">
        <v>0.69168889</v>
      </c>
      <c r="G13" s="30">
        <v>4.1605100000000001E-3</v>
      </c>
      <c r="H13" s="30">
        <v>4.7140799999999998E-3</v>
      </c>
    </row>
    <row r="14" spans="3:8" ht="15" x14ac:dyDescent="0.2">
      <c r="C14" s="31"/>
      <c r="D14" s="28"/>
      <c r="E14" s="30"/>
      <c r="F14" s="30"/>
      <c r="G14" s="30"/>
      <c r="H14" s="30"/>
    </row>
    <row r="15" spans="3:8" ht="15" x14ac:dyDescent="0.2">
      <c r="C15" s="86" t="s">
        <v>30</v>
      </c>
      <c r="D15" s="28">
        <v>0</v>
      </c>
      <c r="E15" s="30">
        <v>0.98622222000000004</v>
      </c>
      <c r="F15" s="30">
        <v>0.15374444000000001</v>
      </c>
      <c r="G15" s="30">
        <v>6.4146852799999996</v>
      </c>
      <c r="H15" s="30">
        <v>1</v>
      </c>
    </row>
    <row r="16" spans="3:8" ht="15" x14ac:dyDescent="0.2">
      <c r="C16" s="86"/>
      <c r="D16" s="28">
        <v>2</v>
      </c>
      <c r="E16" s="30">
        <v>9.9822220000000003E-2</v>
      </c>
      <c r="F16" s="30">
        <v>0.16886667</v>
      </c>
      <c r="G16" s="30">
        <v>0.59113041</v>
      </c>
      <c r="H16" s="30">
        <v>9.2152680000000001E-2</v>
      </c>
    </row>
    <row r="17" spans="3:8" ht="15" x14ac:dyDescent="0.2">
      <c r="C17" s="86"/>
      <c r="D17" s="28">
        <v>4</v>
      </c>
      <c r="E17" s="30">
        <v>6.5922220000000004E-2</v>
      </c>
      <c r="F17" s="30">
        <v>0.13867778</v>
      </c>
      <c r="G17" s="30">
        <v>0.47536254999999999</v>
      </c>
      <c r="H17" s="30">
        <v>7.4105359999999995E-2</v>
      </c>
    </row>
    <row r="18" spans="3:8" ht="15" x14ac:dyDescent="0.2">
      <c r="C18" s="86"/>
      <c r="D18" s="28">
        <v>6</v>
      </c>
      <c r="E18" s="30">
        <v>2.4833330000000001E-2</v>
      </c>
      <c r="F18" s="30">
        <v>0.20412221999999999</v>
      </c>
      <c r="G18" s="30">
        <v>0.12165914</v>
      </c>
      <c r="H18" s="30">
        <v>1.8965719999999998E-2</v>
      </c>
    </row>
    <row r="19" spans="3:8" ht="15" x14ac:dyDescent="0.2">
      <c r="C19" s="31"/>
      <c r="D19" s="28"/>
      <c r="E19" s="30"/>
      <c r="F19" s="30"/>
      <c r="G19" s="30"/>
      <c r="H19" s="30"/>
    </row>
    <row r="20" spans="3:8" ht="15" x14ac:dyDescent="0.2">
      <c r="C20" s="86" t="s">
        <v>73</v>
      </c>
      <c r="D20" s="28">
        <v>0</v>
      </c>
      <c r="E20" s="30">
        <v>1.40860333</v>
      </c>
      <c r="F20" s="30">
        <v>0.51441110000000001</v>
      </c>
      <c r="G20" s="30">
        <v>2.7382832600000002</v>
      </c>
      <c r="H20" s="30">
        <v>1</v>
      </c>
    </row>
    <row r="21" spans="3:8" ht="15" x14ac:dyDescent="0.2">
      <c r="C21" s="86"/>
      <c r="D21" s="28">
        <v>2</v>
      </c>
      <c r="E21" s="30">
        <v>1.567E-2</v>
      </c>
      <c r="F21" s="30">
        <v>0.48937779999999997</v>
      </c>
      <c r="G21" s="30">
        <v>3.202025E-2</v>
      </c>
      <c r="H21" s="30">
        <v>1.169355E-2</v>
      </c>
    </row>
    <row r="22" spans="3:8" ht="15" x14ac:dyDescent="0.2">
      <c r="C22" s="86"/>
      <c r="D22" s="28">
        <v>4</v>
      </c>
      <c r="E22" s="30">
        <v>0.11145889</v>
      </c>
      <c r="F22" s="30">
        <v>0.6185889</v>
      </c>
      <c r="G22" s="30">
        <v>0.18018249</v>
      </c>
      <c r="H22" s="30">
        <v>6.580126E-2</v>
      </c>
    </row>
    <row r="23" spans="3:8" ht="15" x14ac:dyDescent="0.2">
      <c r="C23" s="86"/>
      <c r="D23" s="28">
        <v>6</v>
      </c>
      <c r="E23" s="30">
        <v>8.1324439999999998E-2</v>
      </c>
      <c r="F23" s="30">
        <v>0.55933330000000003</v>
      </c>
      <c r="G23" s="30">
        <v>0.14539531</v>
      </c>
      <c r="H23" s="30">
        <v>5.3097249999999999E-2</v>
      </c>
    </row>
    <row r="24" spans="3:8" ht="15" x14ac:dyDescent="0.2">
      <c r="C24" s="31"/>
      <c r="D24" s="28"/>
      <c r="E24" s="31"/>
      <c r="F24" s="31"/>
      <c r="G24" s="31"/>
      <c r="H24" s="31"/>
    </row>
    <row r="25" spans="3:8" ht="15" x14ac:dyDescent="0.2">
      <c r="C25" s="31"/>
      <c r="D25" s="28"/>
      <c r="E25" s="31"/>
      <c r="F25" s="31"/>
      <c r="G25" s="31"/>
      <c r="H25" s="31"/>
    </row>
    <row r="26" spans="3:8" ht="15" x14ac:dyDescent="0.2">
      <c r="C26" s="31"/>
      <c r="D26" s="28"/>
      <c r="E26" s="87" t="s">
        <v>74</v>
      </c>
      <c r="F26" s="87"/>
      <c r="G26" s="87"/>
      <c r="H26" s="87"/>
    </row>
    <row r="27" spans="3:8" ht="15" x14ac:dyDescent="0.2">
      <c r="C27" s="31"/>
      <c r="D27" s="28"/>
      <c r="E27" s="87"/>
      <c r="F27" s="87"/>
      <c r="G27" s="87"/>
      <c r="H27" s="87"/>
    </row>
    <row r="28" spans="3:8" ht="15" x14ac:dyDescent="0.2">
      <c r="C28" s="31"/>
      <c r="D28" s="28"/>
      <c r="E28" s="87"/>
      <c r="F28" s="87"/>
      <c r="G28" s="87"/>
      <c r="H28" s="87"/>
    </row>
    <row r="29" spans="3:8" ht="15" x14ac:dyDescent="0.2">
      <c r="C29" s="31"/>
      <c r="D29" s="28"/>
      <c r="E29" s="87"/>
      <c r="F29" s="87"/>
      <c r="G29" s="87"/>
      <c r="H29" s="87"/>
    </row>
  </sheetData>
  <mergeCells count="5">
    <mergeCell ref="C4:C8"/>
    <mergeCell ref="C10:C13"/>
    <mergeCell ref="C15:C18"/>
    <mergeCell ref="C20:C23"/>
    <mergeCell ref="E26:H29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6:L41"/>
  <sheetViews>
    <sheetView workbookViewId="0">
      <selection activeCell="Q15" sqref="Q15"/>
    </sheetView>
  </sheetViews>
  <sheetFormatPr defaultRowHeight="14.25" x14ac:dyDescent="0.2"/>
  <cols>
    <col min="5" max="5" width="15.25" customWidth="1"/>
    <col min="8" max="8" width="14.625" customWidth="1"/>
    <col min="10" max="10" width="14.875" customWidth="1"/>
  </cols>
  <sheetData>
    <row r="6" spans="5:12" x14ac:dyDescent="0.2">
      <c r="H6" t="s">
        <v>75</v>
      </c>
      <c r="I6" t="s">
        <v>76</v>
      </c>
      <c r="J6" t="s">
        <v>77</v>
      </c>
      <c r="K6" t="s">
        <v>78</v>
      </c>
      <c r="L6" t="s">
        <v>79</v>
      </c>
    </row>
    <row r="7" spans="5:12" x14ac:dyDescent="0.2">
      <c r="E7" t="s">
        <v>25</v>
      </c>
      <c r="F7" t="s">
        <v>80</v>
      </c>
      <c r="H7">
        <v>256</v>
      </c>
      <c r="I7">
        <v>6</v>
      </c>
      <c r="J7">
        <v>262</v>
      </c>
      <c r="K7">
        <f>I7/J7</f>
        <v>2.2900763358778626E-2</v>
      </c>
      <c r="L7">
        <f>K7*100</f>
        <v>2.2900763358778624</v>
      </c>
    </row>
    <row r="9" spans="5:12" x14ac:dyDescent="0.2">
      <c r="F9" t="s">
        <v>81</v>
      </c>
      <c r="G9" t="s">
        <v>82</v>
      </c>
      <c r="H9">
        <v>356</v>
      </c>
      <c r="I9">
        <v>16</v>
      </c>
      <c r="J9">
        <v>372</v>
      </c>
      <c r="K9">
        <f t="shared" ref="K9:K41" si="0">I9/J9</f>
        <v>4.3010752688172046E-2</v>
      </c>
      <c r="L9">
        <f t="shared" ref="L9:L41" si="1">K9*100</f>
        <v>4.3010752688172049</v>
      </c>
    </row>
    <row r="10" spans="5:12" x14ac:dyDescent="0.2">
      <c r="G10" t="s">
        <v>83</v>
      </c>
      <c r="H10">
        <v>464</v>
      </c>
      <c r="I10">
        <v>11</v>
      </c>
      <c r="J10">
        <v>475</v>
      </c>
      <c r="K10">
        <f t="shared" si="0"/>
        <v>2.3157894736842106E-2</v>
      </c>
      <c r="L10">
        <f t="shared" si="1"/>
        <v>2.3157894736842106</v>
      </c>
    </row>
    <row r="12" spans="5:12" x14ac:dyDescent="0.2">
      <c r="F12" t="s">
        <v>84</v>
      </c>
      <c r="G12" t="s">
        <v>85</v>
      </c>
      <c r="H12">
        <v>276</v>
      </c>
      <c r="I12">
        <v>16</v>
      </c>
      <c r="J12">
        <v>292</v>
      </c>
      <c r="K12">
        <f t="shared" si="0"/>
        <v>5.4794520547945202E-2</v>
      </c>
      <c r="L12">
        <f t="shared" si="1"/>
        <v>5.4794520547945202</v>
      </c>
    </row>
    <row r="13" spans="5:12" x14ac:dyDescent="0.2">
      <c r="G13" t="s">
        <v>86</v>
      </c>
      <c r="H13">
        <v>570</v>
      </c>
      <c r="I13">
        <v>10</v>
      </c>
      <c r="J13">
        <v>580</v>
      </c>
      <c r="K13">
        <f t="shared" si="0"/>
        <v>1.7241379310344827E-2</v>
      </c>
      <c r="L13">
        <f t="shared" si="1"/>
        <v>1.7241379310344827</v>
      </c>
    </row>
    <row r="15" spans="5:12" x14ac:dyDescent="0.2">
      <c r="F15" t="s">
        <v>87</v>
      </c>
      <c r="G15" t="s">
        <v>85</v>
      </c>
      <c r="H15">
        <v>296</v>
      </c>
      <c r="I15">
        <v>22</v>
      </c>
      <c r="J15">
        <v>310</v>
      </c>
      <c r="K15">
        <f t="shared" si="0"/>
        <v>7.0967741935483872E-2</v>
      </c>
      <c r="L15">
        <f t="shared" si="1"/>
        <v>7.096774193548387</v>
      </c>
    </row>
    <row r="16" spans="5:12" x14ac:dyDescent="0.2">
      <c r="G16" t="s">
        <v>86</v>
      </c>
      <c r="H16">
        <v>774</v>
      </c>
      <c r="I16">
        <v>17</v>
      </c>
      <c r="J16">
        <v>789</v>
      </c>
      <c r="K16">
        <f t="shared" si="0"/>
        <v>2.1546261089987327E-2</v>
      </c>
      <c r="L16">
        <f t="shared" si="1"/>
        <v>2.1546261089987326</v>
      </c>
    </row>
    <row r="19" spans="5:12" x14ac:dyDescent="0.2">
      <c r="H19" t="s">
        <v>75</v>
      </c>
      <c r="I19" t="s">
        <v>76</v>
      </c>
      <c r="J19" t="s">
        <v>77</v>
      </c>
    </row>
    <row r="20" spans="5:12" x14ac:dyDescent="0.2">
      <c r="E20" t="s">
        <v>26</v>
      </c>
      <c r="F20" t="s">
        <v>80</v>
      </c>
      <c r="H20">
        <v>382</v>
      </c>
      <c r="I20">
        <v>3</v>
      </c>
      <c r="J20">
        <v>385</v>
      </c>
      <c r="K20">
        <f t="shared" si="0"/>
        <v>7.7922077922077922E-3</v>
      </c>
      <c r="L20">
        <f t="shared" si="1"/>
        <v>0.77922077922077926</v>
      </c>
    </row>
    <row r="22" spans="5:12" x14ac:dyDescent="0.2">
      <c r="F22" t="s">
        <v>81</v>
      </c>
      <c r="G22" t="s">
        <v>82</v>
      </c>
      <c r="H22">
        <v>321</v>
      </c>
      <c r="I22">
        <v>14</v>
      </c>
      <c r="J22">
        <v>335</v>
      </c>
      <c r="K22">
        <f t="shared" si="0"/>
        <v>4.1791044776119404E-2</v>
      </c>
      <c r="L22">
        <f t="shared" si="1"/>
        <v>4.1791044776119408</v>
      </c>
    </row>
    <row r="23" spans="5:12" x14ac:dyDescent="0.2">
      <c r="G23" t="s">
        <v>83</v>
      </c>
      <c r="H23">
        <v>475</v>
      </c>
      <c r="I23">
        <v>6</v>
      </c>
      <c r="J23">
        <v>481</v>
      </c>
      <c r="K23">
        <f t="shared" si="0"/>
        <v>1.2474012474012475E-2</v>
      </c>
      <c r="L23">
        <f t="shared" si="1"/>
        <v>1.2474012474012475</v>
      </c>
    </row>
    <row r="25" spans="5:12" x14ac:dyDescent="0.2">
      <c r="F25" t="s">
        <v>84</v>
      </c>
      <c r="G25" t="s">
        <v>85</v>
      </c>
      <c r="H25">
        <v>612</v>
      </c>
      <c r="I25">
        <v>31</v>
      </c>
      <c r="J25">
        <v>643</v>
      </c>
      <c r="K25">
        <f t="shared" si="0"/>
        <v>4.821150855365474E-2</v>
      </c>
      <c r="L25">
        <f t="shared" si="1"/>
        <v>4.8211508553654738</v>
      </c>
    </row>
    <row r="26" spans="5:12" x14ac:dyDescent="0.2">
      <c r="G26" t="s">
        <v>86</v>
      </c>
      <c r="H26">
        <v>275</v>
      </c>
      <c r="I26">
        <v>7</v>
      </c>
      <c r="J26">
        <v>277</v>
      </c>
      <c r="K26">
        <f t="shared" si="0"/>
        <v>2.5270758122743681E-2</v>
      </c>
      <c r="L26">
        <f t="shared" si="1"/>
        <v>2.5270758122743682</v>
      </c>
    </row>
    <row r="28" spans="5:12" x14ac:dyDescent="0.2">
      <c r="F28" t="s">
        <v>87</v>
      </c>
      <c r="G28" t="s">
        <v>85</v>
      </c>
      <c r="H28">
        <v>499</v>
      </c>
      <c r="I28">
        <v>26</v>
      </c>
      <c r="J28">
        <v>515</v>
      </c>
      <c r="K28">
        <f t="shared" si="0"/>
        <v>5.0485436893203881E-2</v>
      </c>
      <c r="L28">
        <f t="shared" si="1"/>
        <v>5.0485436893203879</v>
      </c>
    </row>
    <row r="29" spans="5:12" x14ac:dyDescent="0.2">
      <c r="G29" t="s">
        <v>86</v>
      </c>
      <c r="H29">
        <v>670</v>
      </c>
      <c r="I29">
        <v>9</v>
      </c>
      <c r="J29">
        <v>679</v>
      </c>
      <c r="K29">
        <f t="shared" si="0"/>
        <v>1.3254786450662739E-2</v>
      </c>
      <c r="L29">
        <f t="shared" si="1"/>
        <v>1.3254786450662739</v>
      </c>
    </row>
    <row r="31" spans="5:12" x14ac:dyDescent="0.2">
      <c r="H31" t="s">
        <v>75</v>
      </c>
      <c r="I31" t="s">
        <v>76</v>
      </c>
      <c r="J31" t="s">
        <v>77</v>
      </c>
    </row>
    <row r="32" spans="5:12" x14ac:dyDescent="0.2">
      <c r="E32" t="s">
        <v>26</v>
      </c>
      <c r="F32" t="s">
        <v>80</v>
      </c>
      <c r="H32">
        <v>216</v>
      </c>
      <c r="I32">
        <v>3</v>
      </c>
      <c r="J32">
        <v>219</v>
      </c>
      <c r="K32">
        <f t="shared" si="0"/>
        <v>1.3698630136986301E-2</v>
      </c>
      <c r="L32">
        <f t="shared" si="1"/>
        <v>1.3698630136986301</v>
      </c>
    </row>
    <row r="34" spans="6:12" x14ac:dyDescent="0.2">
      <c r="F34" t="s">
        <v>81</v>
      </c>
      <c r="G34" t="s">
        <v>82</v>
      </c>
      <c r="H34">
        <v>421</v>
      </c>
      <c r="I34">
        <v>21</v>
      </c>
      <c r="J34">
        <v>442</v>
      </c>
      <c r="K34">
        <f t="shared" si="0"/>
        <v>4.7511312217194568E-2</v>
      </c>
      <c r="L34">
        <f t="shared" si="1"/>
        <v>4.751131221719457</v>
      </c>
    </row>
    <row r="35" spans="6:12" x14ac:dyDescent="0.2">
      <c r="G35" t="s">
        <v>83</v>
      </c>
      <c r="H35">
        <v>378</v>
      </c>
      <c r="I35">
        <v>10</v>
      </c>
      <c r="J35">
        <v>388</v>
      </c>
      <c r="K35">
        <f t="shared" si="0"/>
        <v>2.5773195876288658E-2</v>
      </c>
      <c r="L35">
        <f t="shared" si="1"/>
        <v>2.5773195876288657</v>
      </c>
    </row>
    <row r="37" spans="6:12" x14ac:dyDescent="0.2">
      <c r="F37" t="s">
        <v>84</v>
      </c>
      <c r="G37" t="s">
        <v>85</v>
      </c>
      <c r="H37">
        <v>369</v>
      </c>
      <c r="I37">
        <v>19</v>
      </c>
      <c r="J37">
        <v>391</v>
      </c>
      <c r="K37">
        <f t="shared" si="0"/>
        <v>4.859335038363171E-2</v>
      </c>
      <c r="L37">
        <f t="shared" si="1"/>
        <v>4.859335038363171</v>
      </c>
    </row>
    <row r="38" spans="6:12" x14ac:dyDescent="0.2">
      <c r="G38" t="s">
        <v>86</v>
      </c>
      <c r="H38">
        <v>458</v>
      </c>
      <c r="I38">
        <v>14</v>
      </c>
      <c r="J38">
        <v>470</v>
      </c>
      <c r="K38">
        <f t="shared" si="0"/>
        <v>2.9787234042553193E-2</v>
      </c>
      <c r="L38">
        <f t="shared" si="1"/>
        <v>2.9787234042553195</v>
      </c>
    </row>
    <row r="40" spans="6:12" x14ac:dyDescent="0.2">
      <c r="F40" t="s">
        <v>87</v>
      </c>
      <c r="G40" t="s">
        <v>85</v>
      </c>
      <c r="H40">
        <v>378</v>
      </c>
      <c r="I40">
        <v>25</v>
      </c>
      <c r="J40">
        <v>400</v>
      </c>
      <c r="K40">
        <f t="shared" si="0"/>
        <v>6.25E-2</v>
      </c>
      <c r="L40">
        <f t="shared" si="1"/>
        <v>6.25</v>
      </c>
    </row>
    <row r="41" spans="6:12" x14ac:dyDescent="0.2">
      <c r="G41" t="s">
        <v>86</v>
      </c>
      <c r="H41">
        <v>489</v>
      </c>
      <c r="I41">
        <v>17</v>
      </c>
      <c r="J41">
        <v>499</v>
      </c>
      <c r="K41">
        <f t="shared" si="0"/>
        <v>3.406813627254509E-2</v>
      </c>
      <c r="L41">
        <f t="shared" si="1"/>
        <v>3.4068136272545089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T23" sqref="T23"/>
    </sheetView>
  </sheetViews>
  <sheetFormatPr defaultRowHeight="14.25" x14ac:dyDescent="0.2"/>
  <sheetData/>
  <phoneticPr fontId="1" type="noConversion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4"/>
  <sheetViews>
    <sheetView workbookViewId="0">
      <selection activeCell="N22" sqref="N22"/>
    </sheetView>
  </sheetViews>
  <sheetFormatPr defaultRowHeight="14.25" x14ac:dyDescent="0.2"/>
  <cols>
    <col min="3" max="3" width="23.625" customWidth="1"/>
  </cols>
  <sheetData>
    <row r="1" spans="1:6" x14ac:dyDescent="0.2">
      <c r="B1" s="84"/>
      <c r="C1" s="84"/>
      <c r="D1" s="84"/>
      <c r="E1" s="84"/>
      <c r="F1" s="84"/>
    </row>
    <row r="2" spans="1:6" x14ac:dyDescent="0.2">
      <c r="B2" s="84"/>
      <c r="C2" s="84"/>
      <c r="D2" s="84"/>
      <c r="E2" s="84"/>
      <c r="F2" s="84"/>
    </row>
    <row r="3" spans="1:6" x14ac:dyDescent="0.2">
      <c r="A3" s="32"/>
      <c r="B3" s="32" t="s">
        <v>28</v>
      </c>
      <c r="C3" s="32"/>
      <c r="D3" s="32"/>
      <c r="E3" s="32"/>
      <c r="F3" s="32"/>
    </row>
    <row r="4" spans="1:6" ht="15.75" x14ac:dyDescent="0.2">
      <c r="C4" t="s">
        <v>88</v>
      </c>
      <c r="D4" s="33" t="s">
        <v>89</v>
      </c>
      <c r="E4" s="33" t="s">
        <v>90</v>
      </c>
      <c r="F4" s="33" t="s">
        <v>91</v>
      </c>
    </row>
    <row r="5" spans="1:6" ht="15.75" x14ac:dyDescent="0.2">
      <c r="C5" s="34" t="s">
        <v>92</v>
      </c>
      <c r="D5" s="33">
        <v>1.56</v>
      </c>
      <c r="E5" s="33">
        <v>1.84</v>
      </c>
      <c r="F5" s="33">
        <v>1.47</v>
      </c>
    </row>
    <row r="6" spans="1:6" ht="15.75" x14ac:dyDescent="0.2">
      <c r="C6" s="34" t="s">
        <v>93</v>
      </c>
      <c r="D6" s="33">
        <v>2.21</v>
      </c>
      <c r="E6" s="33">
        <v>2.54</v>
      </c>
      <c r="F6" s="33">
        <v>2.2400000000000002</v>
      </c>
    </row>
    <row r="7" spans="1:6" ht="15.75" x14ac:dyDescent="0.2">
      <c r="C7" s="34" t="s">
        <v>78</v>
      </c>
      <c r="D7" s="34">
        <f>D5/D6</f>
        <v>0.70588235294117652</v>
      </c>
      <c r="E7" s="34">
        <f t="shared" ref="E7:F7" si="0">E5/E6</f>
        <v>0.72440944881889768</v>
      </c>
      <c r="F7" s="34">
        <f t="shared" si="0"/>
        <v>0.65624999999999989</v>
      </c>
    </row>
    <row r="8" spans="1:6" ht="15.75" x14ac:dyDescent="0.2">
      <c r="C8" s="34" t="s">
        <v>94</v>
      </c>
      <c r="D8" s="34">
        <v>1</v>
      </c>
      <c r="E8" s="34">
        <f>E7/D7</f>
        <v>1.026246719160105</v>
      </c>
      <c r="F8" s="34">
        <f>F7/D7</f>
        <v>0.92968749999999978</v>
      </c>
    </row>
    <row r="9" spans="1:6" ht="15.75" x14ac:dyDescent="0.2">
      <c r="C9" s="33"/>
      <c r="D9" s="34"/>
      <c r="E9" s="34"/>
      <c r="F9" s="34"/>
    </row>
    <row r="10" spans="1:6" ht="15.75" x14ac:dyDescent="0.2">
      <c r="C10" s="34" t="s">
        <v>95</v>
      </c>
      <c r="D10" s="33" t="s">
        <v>89</v>
      </c>
      <c r="E10" s="33" t="s">
        <v>90</v>
      </c>
      <c r="F10" s="33" t="s">
        <v>91</v>
      </c>
    </row>
    <row r="11" spans="1:6" ht="15.75" x14ac:dyDescent="0.2">
      <c r="C11" s="34" t="s">
        <v>92</v>
      </c>
      <c r="D11" s="33">
        <v>3.1150000000000002</v>
      </c>
      <c r="E11" s="33">
        <v>0.46300000000000002</v>
      </c>
      <c r="F11" s="33">
        <v>0.42299999999999999</v>
      </c>
    </row>
    <row r="12" spans="1:6" ht="15.75" x14ac:dyDescent="0.2">
      <c r="C12" s="34" t="s">
        <v>93</v>
      </c>
      <c r="D12" s="33">
        <v>3.1850000000000001</v>
      </c>
      <c r="E12" s="33">
        <v>2.3010000000000002</v>
      </c>
      <c r="F12" s="33">
        <v>1.6539999999999999</v>
      </c>
    </row>
    <row r="13" spans="1:6" ht="15.75" x14ac:dyDescent="0.2">
      <c r="C13" s="34" t="s">
        <v>78</v>
      </c>
      <c r="D13" s="34">
        <f>D11/D12</f>
        <v>0.9780219780219781</v>
      </c>
      <c r="E13" s="34">
        <f t="shared" ref="E13:F13" si="1">E11/E12</f>
        <v>0.20121686223381138</v>
      </c>
      <c r="F13" s="34">
        <f t="shared" si="1"/>
        <v>0.25574365175332525</v>
      </c>
    </row>
    <row r="14" spans="1:6" ht="15.75" x14ac:dyDescent="0.2">
      <c r="C14" s="34" t="s">
        <v>94</v>
      </c>
      <c r="D14" s="34">
        <v>1</v>
      </c>
      <c r="E14" s="34">
        <f>E13/D13</f>
        <v>0.20573858947502061</v>
      </c>
      <c r="F14" s="34">
        <f>F13/D13</f>
        <v>0.26149070010733255</v>
      </c>
    </row>
    <row r="15" spans="1:6" ht="15.75" x14ac:dyDescent="0.2">
      <c r="C15" s="34"/>
      <c r="D15" s="34"/>
      <c r="E15" s="34"/>
      <c r="F15" s="34"/>
    </row>
    <row r="16" spans="1:6" ht="15.75" x14ac:dyDescent="0.2">
      <c r="C16" s="34"/>
      <c r="D16" s="34"/>
      <c r="E16" s="34"/>
      <c r="F16" s="34"/>
    </row>
    <row r="17" spans="1:6" ht="15.75" x14ac:dyDescent="0.2">
      <c r="C17" s="33" t="s">
        <v>24</v>
      </c>
      <c r="D17" s="33" t="s">
        <v>89</v>
      </c>
      <c r="E17" s="33" t="s">
        <v>90</v>
      </c>
      <c r="F17" s="33" t="s">
        <v>91</v>
      </c>
    </row>
    <row r="18" spans="1:6" ht="15.75" x14ac:dyDescent="0.2">
      <c r="C18" s="34" t="s">
        <v>92</v>
      </c>
      <c r="D18" s="33">
        <v>1.623</v>
      </c>
      <c r="E18" s="33">
        <v>0.38100000000000001</v>
      </c>
      <c r="F18" s="33">
        <v>0.28000000000000003</v>
      </c>
    </row>
    <row r="19" spans="1:6" ht="15.75" x14ac:dyDescent="0.2">
      <c r="C19" s="34" t="s">
        <v>93</v>
      </c>
      <c r="D19" s="33">
        <v>1.0589999999999999</v>
      </c>
      <c r="E19" s="33">
        <v>1.204</v>
      </c>
      <c r="F19" s="33">
        <v>1.7909999999999999</v>
      </c>
    </row>
    <row r="20" spans="1:6" ht="15.75" x14ac:dyDescent="0.2">
      <c r="C20" s="34" t="s">
        <v>78</v>
      </c>
      <c r="D20" s="34">
        <f>D18/D19</f>
        <v>1.5325779036827196</v>
      </c>
      <c r="E20" s="34">
        <f t="shared" ref="E20:F20" si="2">E18/E19</f>
        <v>0.31644518272425248</v>
      </c>
      <c r="F20" s="34">
        <f t="shared" si="2"/>
        <v>0.15633724176437747</v>
      </c>
    </row>
    <row r="21" spans="1:6" ht="15.75" x14ac:dyDescent="0.2">
      <c r="C21" s="34" t="s">
        <v>94</v>
      </c>
      <c r="D21" s="34">
        <v>1</v>
      </c>
      <c r="E21" s="34">
        <f>E20/D20</f>
        <v>0.20647901941157323</v>
      </c>
      <c r="F21" s="34">
        <f>F20/D20</f>
        <v>0.10200932780559195</v>
      </c>
    </row>
    <row r="22" spans="1:6" ht="15.75" x14ac:dyDescent="0.2">
      <c r="C22" s="34"/>
      <c r="D22" s="34"/>
      <c r="E22" s="34"/>
      <c r="F22" s="34"/>
    </row>
    <row r="23" spans="1:6" ht="15.75" x14ac:dyDescent="0.2">
      <c r="C23" s="33" t="s">
        <v>96</v>
      </c>
      <c r="D23" s="33" t="s">
        <v>89</v>
      </c>
      <c r="E23" s="33" t="s">
        <v>90</v>
      </c>
      <c r="F23" s="33" t="s">
        <v>91</v>
      </c>
    </row>
    <row r="24" spans="1:6" ht="15.75" x14ac:dyDescent="0.2">
      <c r="C24" s="34" t="s">
        <v>92</v>
      </c>
      <c r="D24" s="33">
        <v>1.61</v>
      </c>
      <c r="E24" s="33">
        <v>0.35099999999999998</v>
      </c>
      <c r="F24" s="33">
        <v>0.32200000000000001</v>
      </c>
    </row>
    <row r="25" spans="1:6" ht="15.75" x14ac:dyDescent="0.2">
      <c r="C25" s="34" t="s">
        <v>93</v>
      </c>
      <c r="D25" s="33">
        <v>1.641</v>
      </c>
      <c r="E25" s="33">
        <v>1.8919999999999999</v>
      </c>
      <c r="F25" s="33">
        <v>2.0630000000000002</v>
      </c>
    </row>
    <row r="26" spans="1:6" ht="15.75" x14ac:dyDescent="0.2">
      <c r="C26" s="34" t="s">
        <v>78</v>
      </c>
      <c r="D26" s="34">
        <f>D24/D25</f>
        <v>0.98110907982937234</v>
      </c>
      <c r="E26" s="34">
        <f t="shared" ref="E26:F26" si="3">E24/E25</f>
        <v>0.18551797040169132</v>
      </c>
      <c r="F26" s="34">
        <f t="shared" si="3"/>
        <v>0.15608337372758119</v>
      </c>
    </row>
    <row r="27" spans="1:6" ht="15.75" x14ac:dyDescent="0.2">
      <c r="C27" s="34" t="s">
        <v>94</v>
      </c>
      <c r="D27" s="34">
        <v>1</v>
      </c>
      <c r="E27" s="34">
        <f>E26/D26</f>
        <v>0.18909005554607172</v>
      </c>
      <c r="F27" s="34">
        <f>F26/D26</f>
        <v>0.15908870576829859</v>
      </c>
    </row>
    <row r="29" spans="1:6" x14ac:dyDescent="0.2">
      <c r="A29" s="32"/>
      <c r="B29" s="32" t="s">
        <v>29</v>
      </c>
      <c r="C29" s="32"/>
      <c r="D29" s="32"/>
      <c r="E29" s="32"/>
      <c r="F29" s="32"/>
    </row>
    <row r="30" spans="1:6" ht="15.75" x14ac:dyDescent="0.2">
      <c r="C30" t="s">
        <v>88</v>
      </c>
      <c r="D30" s="33" t="s">
        <v>89</v>
      </c>
      <c r="E30" s="33" t="s">
        <v>90</v>
      </c>
      <c r="F30" s="33" t="s">
        <v>91</v>
      </c>
    </row>
    <row r="31" spans="1:6" ht="15.75" x14ac:dyDescent="0.2">
      <c r="C31" s="34" t="s">
        <v>92</v>
      </c>
      <c r="D31" s="33">
        <v>2.48</v>
      </c>
      <c r="E31" s="33">
        <v>2.62</v>
      </c>
      <c r="F31" s="33">
        <v>2.76</v>
      </c>
    </row>
    <row r="32" spans="1:6" ht="15.75" x14ac:dyDescent="0.2">
      <c r="C32" s="34" t="s">
        <v>93</v>
      </c>
      <c r="D32" s="33">
        <v>1.98</v>
      </c>
      <c r="E32" s="33">
        <v>2.21</v>
      </c>
      <c r="F32" s="33">
        <v>2.2799999999999998</v>
      </c>
    </row>
    <row r="33" spans="1:6" ht="15.75" x14ac:dyDescent="0.2">
      <c r="C33" s="34" t="s">
        <v>78</v>
      </c>
      <c r="D33" s="34">
        <f>D31/D32</f>
        <v>1.2525252525252526</v>
      </c>
      <c r="E33" s="34">
        <f t="shared" ref="E33:F33" si="4">E31/E32</f>
        <v>1.1855203619909502</v>
      </c>
      <c r="F33" s="34">
        <f t="shared" si="4"/>
        <v>1.2105263157894737</v>
      </c>
    </row>
    <row r="34" spans="1:6" ht="15.75" x14ac:dyDescent="0.2">
      <c r="C34" s="34" t="s">
        <v>94</v>
      </c>
      <c r="D34" s="34">
        <v>1</v>
      </c>
      <c r="E34" s="34">
        <f>E33/D33</f>
        <v>0.94650415997664572</v>
      </c>
      <c r="F34" s="34">
        <f>F33/D33</f>
        <v>0.96646859083191849</v>
      </c>
    </row>
    <row r="36" spans="1:6" x14ac:dyDescent="0.2">
      <c r="A36" s="18"/>
      <c r="B36" s="18"/>
      <c r="C36" s="18"/>
      <c r="D36" s="18"/>
      <c r="E36" s="18"/>
      <c r="F36" s="18"/>
    </row>
    <row r="37" spans="1:6" ht="15.75" x14ac:dyDescent="0.2">
      <c r="C37" s="34" t="s">
        <v>95</v>
      </c>
      <c r="D37" s="33" t="s">
        <v>89</v>
      </c>
      <c r="E37" s="33" t="s">
        <v>90</v>
      </c>
      <c r="F37" s="33" t="s">
        <v>91</v>
      </c>
    </row>
    <row r="38" spans="1:6" ht="15.75" x14ac:dyDescent="0.2">
      <c r="C38" s="34" t="s">
        <v>92</v>
      </c>
      <c r="D38" s="33">
        <v>2.56</v>
      </c>
      <c r="E38" s="33">
        <v>0.89</v>
      </c>
      <c r="F38" s="33">
        <v>0.46</v>
      </c>
    </row>
    <row r="39" spans="1:6" ht="15.75" x14ac:dyDescent="0.2">
      <c r="C39" s="34" t="s">
        <v>93</v>
      </c>
      <c r="D39" s="33">
        <v>2.21</v>
      </c>
      <c r="E39" s="33">
        <v>2.31</v>
      </c>
      <c r="F39" s="33">
        <v>1.95</v>
      </c>
    </row>
    <row r="40" spans="1:6" ht="15.75" x14ac:dyDescent="0.2">
      <c r="C40" s="34" t="s">
        <v>78</v>
      </c>
      <c r="D40" s="34">
        <f>D38/D39</f>
        <v>1.158371040723982</v>
      </c>
      <c r="E40" s="34">
        <f>E38/E39</f>
        <v>0.38528138528138528</v>
      </c>
      <c r="F40" s="34">
        <f t="shared" ref="F40" si="5">F38/F39</f>
        <v>0.23589743589743592</v>
      </c>
    </row>
    <row r="41" spans="1:6" ht="15.75" x14ac:dyDescent="0.2">
      <c r="C41" s="34" t="s">
        <v>94</v>
      </c>
      <c r="D41" s="34">
        <v>1</v>
      </c>
      <c r="E41" s="34">
        <f>E40/D40</f>
        <v>0.33260619588744583</v>
      </c>
      <c r="F41" s="34">
        <f>F40/D40</f>
        <v>0.20364583333333333</v>
      </c>
    </row>
    <row r="42" spans="1:6" ht="15.75" x14ac:dyDescent="0.2">
      <c r="C42" s="34"/>
      <c r="D42" s="34"/>
      <c r="E42" s="34"/>
      <c r="F42" s="34"/>
    </row>
    <row r="43" spans="1:6" ht="15.75" x14ac:dyDescent="0.2">
      <c r="C43" s="34"/>
      <c r="D43" s="34"/>
      <c r="E43" s="34"/>
      <c r="F43" s="34"/>
    </row>
    <row r="44" spans="1:6" ht="15.75" x14ac:dyDescent="0.2">
      <c r="C44" s="33" t="s">
        <v>24</v>
      </c>
      <c r="D44" s="33" t="s">
        <v>89</v>
      </c>
      <c r="E44" s="33" t="s">
        <v>90</v>
      </c>
      <c r="F44" s="33" t="s">
        <v>91</v>
      </c>
    </row>
    <row r="45" spans="1:6" ht="15.75" x14ac:dyDescent="0.2">
      <c r="C45" s="34" t="s">
        <v>92</v>
      </c>
      <c r="D45" s="33">
        <v>2.74</v>
      </c>
      <c r="E45" s="33">
        <v>0.85</v>
      </c>
      <c r="F45" s="33">
        <v>0.56000000000000005</v>
      </c>
    </row>
    <row r="46" spans="1:6" ht="15.75" x14ac:dyDescent="0.2">
      <c r="C46" s="34" t="s">
        <v>93</v>
      </c>
      <c r="D46" s="33">
        <v>1.56</v>
      </c>
      <c r="E46" s="33">
        <v>1.87</v>
      </c>
      <c r="F46" s="33">
        <v>1.58</v>
      </c>
    </row>
    <row r="47" spans="1:6" ht="15.75" x14ac:dyDescent="0.2">
      <c r="C47" s="34" t="s">
        <v>78</v>
      </c>
      <c r="D47" s="34">
        <f>D45/D46</f>
        <v>1.7564102564102564</v>
      </c>
      <c r="E47" s="34">
        <f t="shared" ref="E47:F47" si="6">E45/E46</f>
        <v>0.45454545454545453</v>
      </c>
      <c r="F47" s="34">
        <f t="shared" si="6"/>
        <v>0.35443037974683544</v>
      </c>
    </row>
    <row r="48" spans="1:6" ht="15.75" x14ac:dyDescent="0.2">
      <c r="C48" s="34" t="s">
        <v>94</v>
      </c>
      <c r="D48" s="34">
        <v>1</v>
      </c>
      <c r="E48" s="34">
        <f>E47/D47</f>
        <v>0.25879230258792302</v>
      </c>
      <c r="F48" s="34">
        <f>F47/D47</f>
        <v>0.20179247897995012</v>
      </c>
    </row>
    <row r="49" spans="1:6" ht="15.75" x14ac:dyDescent="0.2">
      <c r="C49" s="34"/>
      <c r="D49" s="34"/>
      <c r="E49" s="34"/>
      <c r="F49" s="34"/>
    </row>
    <row r="50" spans="1:6" ht="15.75" x14ac:dyDescent="0.2">
      <c r="C50" s="33" t="s">
        <v>96</v>
      </c>
      <c r="D50" s="33" t="s">
        <v>89</v>
      </c>
      <c r="E50" s="33" t="s">
        <v>90</v>
      </c>
      <c r="F50" s="33" t="s">
        <v>91</v>
      </c>
    </row>
    <row r="51" spans="1:6" ht="15.75" x14ac:dyDescent="0.2">
      <c r="C51" s="34" t="s">
        <v>92</v>
      </c>
      <c r="D51" s="33">
        <v>2.48</v>
      </c>
      <c r="E51" s="33">
        <v>0.68</v>
      </c>
      <c r="F51" s="33">
        <v>0.42</v>
      </c>
    </row>
    <row r="52" spans="1:6" ht="15.75" x14ac:dyDescent="0.2">
      <c r="C52" s="34" t="s">
        <v>93</v>
      </c>
      <c r="D52" s="33">
        <v>1.98</v>
      </c>
      <c r="E52" s="33">
        <v>2.3199999999999998</v>
      </c>
      <c r="F52" s="33">
        <v>2.0630000000000002</v>
      </c>
    </row>
    <row r="53" spans="1:6" ht="15.75" x14ac:dyDescent="0.2">
      <c r="C53" s="34" t="s">
        <v>78</v>
      </c>
      <c r="D53" s="34">
        <f>D51/D52</f>
        <v>1.2525252525252526</v>
      </c>
      <c r="E53" s="34">
        <f t="shared" ref="E53:F53" si="7">E51/E52</f>
        <v>0.2931034482758621</v>
      </c>
      <c r="F53" s="34">
        <f t="shared" si="7"/>
        <v>0.20358700920988848</v>
      </c>
    </row>
    <row r="54" spans="1:6" ht="15.75" x14ac:dyDescent="0.2">
      <c r="C54" s="34" t="s">
        <v>94</v>
      </c>
      <c r="D54" s="34">
        <v>1</v>
      </c>
      <c r="E54" s="34">
        <f>E53/D53</f>
        <v>0.23401001112347053</v>
      </c>
      <c r="F54" s="34">
        <f>F53/D53</f>
        <v>0.16254124122402386</v>
      </c>
    </row>
    <row r="55" spans="1:6" ht="15.75" x14ac:dyDescent="0.2">
      <c r="C55" s="34"/>
    </row>
    <row r="58" spans="1:6" x14ac:dyDescent="0.2">
      <c r="A58" s="32"/>
      <c r="B58" s="32" t="s">
        <v>30</v>
      </c>
      <c r="C58" s="32"/>
      <c r="D58" s="32"/>
      <c r="E58" s="32"/>
      <c r="F58" s="32"/>
    </row>
    <row r="59" spans="1:6" ht="15.75" x14ac:dyDescent="0.2">
      <c r="C59" s="34" t="s">
        <v>88</v>
      </c>
      <c r="D59" s="33" t="s">
        <v>89</v>
      </c>
      <c r="E59" s="33" t="s">
        <v>90</v>
      </c>
      <c r="F59" s="33" t="s">
        <v>91</v>
      </c>
    </row>
    <row r="60" spans="1:6" ht="15.75" x14ac:dyDescent="0.2">
      <c r="C60" s="34" t="s">
        <v>92</v>
      </c>
      <c r="D60" s="33">
        <v>1.84</v>
      </c>
      <c r="E60" s="33">
        <v>1.69</v>
      </c>
      <c r="F60" s="33">
        <v>1.92</v>
      </c>
    </row>
    <row r="61" spans="1:6" ht="15.75" x14ac:dyDescent="0.2">
      <c r="C61" s="34" t="s">
        <v>93</v>
      </c>
      <c r="D61" s="33">
        <v>1.97</v>
      </c>
      <c r="E61" s="33">
        <v>1.64</v>
      </c>
      <c r="F61" s="33">
        <v>1.76</v>
      </c>
    </row>
    <row r="62" spans="1:6" ht="15.75" x14ac:dyDescent="0.2">
      <c r="C62" s="34" t="s">
        <v>78</v>
      </c>
      <c r="D62" s="34">
        <f>D60/D61</f>
        <v>0.93401015228426398</v>
      </c>
      <c r="E62" s="34">
        <f t="shared" ref="E62:F62" si="8">E60/E61</f>
        <v>1.0304878048780488</v>
      </c>
      <c r="F62" s="34">
        <f t="shared" si="8"/>
        <v>1.0909090909090908</v>
      </c>
    </row>
    <row r="63" spans="1:6" ht="15.75" x14ac:dyDescent="0.2">
      <c r="C63" s="34" t="s">
        <v>94</v>
      </c>
      <c r="D63" s="34">
        <v>1</v>
      </c>
      <c r="E63" s="34">
        <f>E62/D62</f>
        <v>1.1032940084835632</v>
      </c>
      <c r="F63" s="34">
        <f>F62/D62</f>
        <v>1.1679841897233201</v>
      </c>
    </row>
    <row r="66" spans="3:6" ht="15.75" x14ac:dyDescent="0.2">
      <c r="C66" s="34" t="s">
        <v>95</v>
      </c>
      <c r="D66" s="33" t="s">
        <v>89</v>
      </c>
      <c r="E66" s="33" t="s">
        <v>90</v>
      </c>
      <c r="F66" s="33" t="s">
        <v>91</v>
      </c>
    </row>
    <row r="67" spans="3:6" ht="15.75" x14ac:dyDescent="0.2">
      <c r="C67" s="34" t="s">
        <v>92</v>
      </c>
      <c r="D67" s="33">
        <v>2.8</v>
      </c>
      <c r="E67" s="33">
        <v>0.89</v>
      </c>
      <c r="F67" s="33">
        <v>0.56000000000000005</v>
      </c>
    </row>
    <row r="68" spans="3:6" ht="15.75" x14ac:dyDescent="0.2">
      <c r="C68" s="34" t="s">
        <v>93</v>
      </c>
      <c r="D68" s="33">
        <v>2.4</v>
      </c>
      <c r="E68" s="33">
        <v>2.8</v>
      </c>
      <c r="F68" s="33">
        <v>2.6</v>
      </c>
    </row>
    <row r="69" spans="3:6" ht="15.75" x14ac:dyDescent="0.2">
      <c r="C69" s="34" t="s">
        <v>78</v>
      </c>
      <c r="D69" s="34">
        <f>D67/D68</f>
        <v>1.1666666666666667</v>
      </c>
      <c r="E69" s="34">
        <f t="shared" ref="E69:F69" si="9">E67/E68</f>
        <v>0.31785714285714289</v>
      </c>
      <c r="F69" s="34">
        <f t="shared" si="9"/>
        <v>0.2153846153846154</v>
      </c>
    </row>
    <row r="70" spans="3:6" ht="15.75" x14ac:dyDescent="0.2">
      <c r="C70" s="34" t="s">
        <v>94</v>
      </c>
      <c r="D70" s="34">
        <v>1</v>
      </c>
      <c r="E70" s="34">
        <f>E69/D69</f>
        <v>0.27244897959183673</v>
      </c>
      <c r="F70" s="34">
        <f>F69/D69</f>
        <v>0.18461538461538463</v>
      </c>
    </row>
    <row r="71" spans="3:6" ht="15.75" x14ac:dyDescent="0.2">
      <c r="C71" s="34"/>
      <c r="D71" s="34"/>
      <c r="E71" s="34"/>
      <c r="F71" s="34"/>
    </row>
    <row r="72" spans="3:6" ht="15.75" x14ac:dyDescent="0.2">
      <c r="C72" s="34"/>
      <c r="D72" s="34"/>
      <c r="E72" s="34"/>
      <c r="F72" s="34"/>
    </row>
    <row r="73" spans="3:6" ht="15.75" x14ac:dyDescent="0.2">
      <c r="C73" s="33" t="s">
        <v>24</v>
      </c>
      <c r="D73" s="33" t="s">
        <v>89</v>
      </c>
      <c r="E73" s="33" t="s">
        <v>90</v>
      </c>
      <c r="F73" s="33" t="s">
        <v>91</v>
      </c>
    </row>
    <row r="74" spans="3:6" ht="15.75" x14ac:dyDescent="0.2">
      <c r="C74" s="34" t="s">
        <v>92</v>
      </c>
      <c r="D74" s="33">
        <v>3.02</v>
      </c>
      <c r="E74" s="33">
        <v>0.72</v>
      </c>
      <c r="F74" s="33">
        <v>0.42</v>
      </c>
    </row>
    <row r="75" spans="3:6" ht="15.75" x14ac:dyDescent="0.2">
      <c r="C75" s="34" t="s">
        <v>93</v>
      </c>
      <c r="D75" s="33">
        <v>2.67</v>
      </c>
      <c r="E75" s="33">
        <v>2.36</v>
      </c>
      <c r="F75" s="33">
        <v>2.52</v>
      </c>
    </row>
    <row r="76" spans="3:6" ht="15.75" x14ac:dyDescent="0.2">
      <c r="C76" s="34" t="s">
        <v>78</v>
      </c>
      <c r="D76" s="34">
        <f>D74/D75</f>
        <v>1.1310861423220975</v>
      </c>
      <c r="E76" s="34">
        <f t="shared" ref="E76:F76" si="10">E74/E75</f>
        <v>0.30508474576271188</v>
      </c>
      <c r="F76" s="34">
        <f t="shared" si="10"/>
        <v>0.16666666666666666</v>
      </c>
    </row>
    <row r="77" spans="3:6" ht="15.75" x14ac:dyDescent="0.2">
      <c r="C77" s="34" t="s">
        <v>94</v>
      </c>
      <c r="D77" s="34">
        <v>1</v>
      </c>
      <c r="E77" s="34">
        <f>E76/D76</f>
        <v>0.26972724211471544</v>
      </c>
      <c r="F77" s="34">
        <f>F76/D76</f>
        <v>0.14735099337748342</v>
      </c>
    </row>
    <row r="78" spans="3:6" ht="15.75" x14ac:dyDescent="0.2">
      <c r="C78" s="34"/>
      <c r="D78" s="34"/>
      <c r="E78" s="34"/>
      <c r="F78" s="34"/>
    </row>
    <row r="79" spans="3:6" ht="15.75" x14ac:dyDescent="0.2">
      <c r="C79" s="33" t="s">
        <v>96</v>
      </c>
      <c r="D79" s="33" t="s">
        <v>89</v>
      </c>
      <c r="E79" s="33" t="s">
        <v>90</v>
      </c>
      <c r="F79" s="33" t="s">
        <v>91</v>
      </c>
    </row>
    <row r="80" spans="3:6" ht="15.75" x14ac:dyDescent="0.2">
      <c r="C80" s="34" t="s">
        <v>92</v>
      </c>
      <c r="D80" s="33">
        <v>2.2400000000000002</v>
      </c>
      <c r="E80" s="33">
        <v>0.56000000000000005</v>
      </c>
      <c r="F80" s="33">
        <v>0.46</v>
      </c>
    </row>
    <row r="81" spans="3:6" ht="15.75" x14ac:dyDescent="0.2">
      <c r="C81" s="34" t="s">
        <v>93</v>
      </c>
      <c r="D81" s="33">
        <v>2.46</v>
      </c>
      <c r="E81" s="33">
        <v>2.5099999999999998</v>
      </c>
      <c r="F81" s="33">
        <v>2.87</v>
      </c>
    </row>
    <row r="82" spans="3:6" ht="15.75" x14ac:dyDescent="0.2">
      <c r="C82" s="34" t="s">
        <v>78</v>
      </c>
      <c r="D82" s="34">
        <f>D80/D81</f>
        <v>0.91056910569105698</v>
      </c>
      <c r="E82" s="34">
        <f t="shared" ref="E82:F82" si="11">E80/E81</f>
        <v>0.22310756972111559</v>
      </c>
      <c r="F82" s="34">
        <f t="shared" si="11"/>
        <v>0.16027874564459929</v>
      </c>
    </row>
    <row r="83" spans="3:6" ht="15.75" x14ac:dyDescent="0.2">
      <c r="C83" s="34" t="s">
        <v>94</v>
      </c>
      <c r="D83" s="34">
        <v>1</v>
      </c>
      <c r="E83" s="34">
        <f>E82/D82</f>
        <v>0.24501992031872513</v>
      </c>
      <c r="F83" s="34">
        <f>F82/D82</f>
        <v>0.17602040816326528</v>
      </c>
    </row>
    <row r="84" spans="3:6" ht="15.75" x14ac:dyDescent="0.2">
      <c r="C84" s="34"/>
    </row>
  </sheetData>
  <mergeCells count="1">
    <mergeCell ref="B1:F2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49"/>
  <sheetViews>
    <sheetView workbookViewId="0">
      <selection activeCell="N24" sqref="N24"/>
    </sheetView>
  </sheetViews>
  <sheetFormatPr defaultRowHeight="14.25" x14ac:dyDescent="0.2"/>
  <sheetData>
    <row r="2" spans="3:21" x14ac:dyDescent="0.2">
      <c r="C2" s="88" t="s">
        <v>88</v>
      </c>
      <c r="D2" s="88"/>
      <c r="E2" s="88"/>
      <c r="F2" s="88"/>
      <c r="G2" s="88"/>
      <c r="H2" s="88"/>
      <c r="I2" s="88"/>
      <c r="J2" s="88"/>
      <c r="K2" s="88"/>
      <c r="M2" s="88" t="s">
        <v>97</v>
      </c>
      <c r="N2" s="88"/>
      <c r="O2" s="88"/>
      <c r="P2" s="88"/>
      <c r="Q2" s="88"/>
      <c r="R2" s="88"/>
      <c r="S2" s="88"/>
      <c r="T2" s="88"/>
      <c r="U2" s="88"/>
    </row>
    <row r="3" spans="3:21" x14ac:dyDescent="0.2">
      <c r="C3" s="88"/>
      <c r="D3" s="88"/>
      <c r="E3" s="88"/>
      <c r="F3" s="88"/>
      <c r="G3" s="88"/>
      <c r="H3" s="88"/>
      <c r="I3" s="88"/>
      <c r="J3" s="88"/>
      <c r="K3" s="88"/>
      <c r="M3" s="88"/>
      <c r="N3" s="88"/>
      <c r="O3" s="88"/>
      <c r="P3" s="88"/>
      <c r="Q3" s="88"/>
      <c r="R3" s="88"/>
      <c r="S3" s="88"/>
      <c r="T3" s="88"/>
      <c r="U3" s="88"/>
    </row>
    <row r="4" spans="3:21" ht="15.75" x14ac:dyDescent="0.2">
      <c r="C4" s="89" t="s">
        <v>98</v>
      </c>
      <c r="D4" s="89"/>
      <c r="E4" s="89"/>
      <c r="F4" s="89" t="s">
        <v>29</v>
      </c>
      <c r="G4" s="89"/>
      <c r="H4" s="89"/>
      <c r="I4" s="89" t="s">
        <v>30</v>
      </c>
      <c r="J4" s="89"/>
      <c r="K4" s="89"/>
      <c r="M4" s="89" t="s">
        <v>98</v>
      </c>
      <c r="N4" s="89"/>
      <c r="O4" s="89"/>
      <c r="P4" s="89" t="s">
        <v>29</v>
      </c>
      <c r="Q4" s="89"/>
      <c r="R4" s="89"/>
      <c r="S4" s="89" t="s">
        <v>30</v>
      </c>
      <c r="T4" s="89"/>
      <c r="U4" s="89"/>
    </row>
    <row r="5" spans="3:21" ht="15" x14ac:dyDescent="0.25">
      <c r="C5" s="35" t="s">
        <v>99</v>
      </c>
      <c r="D5" s="35" t="s">
        <v>100</v>
      </c>
      <c r="E5" s="35" t="s">
        <v>101</v>
      </c>
      <c r="F5" s="35" t="s">
        <v>99</v>
      </c>
      <c r="G5" s="35" t="s">
        <v>100</v>
      </c>
      <c r="H5" s="35" t="s">
        <v>101</v>
      </c>
      <c r="I5" s="35" t="s">
        <v>99</v>
      </c>
      <c r="J5" s="35" t="s">
        <v>100</v>
      </c>
      <c r="K5" s="35" t="s">
        <v>101</v>
      </c>
      <c r="M5" s="35" t="s">
        <v>99</v>
      </c>
      <c r="N5" s="35" t="s">
        <v>100</v>
      </c>
      <c r="O5" s="35" t="s">
        <v>101</v>
      </c>
      <c r="P5" s="35" t="s">
        <v>99</v>
      </c>
      <c r="Q5" s="35" t="s">
        <v>100</v>
      </c>
      <c r="R5" s="35" t="s">
        <v>101</v>
      </c>
      <c r="S5" s="35" t="s">
        <v>99</v>
      </c>
      <c r="T5" s="35" t="s">
        <v>100</v>
      </c>
      <c r="U5" s="35" t="s">
        <v>101</v>
      </c>
    </row>
    <row r="6" spans="3:21" ht="15" x14ac:dyDescent="0.25">
      <c r="C6" s="35">
        <v>754.15449999999998</v>
      </c>
      <c r="D6">
        <v>784.56979999999999</v>
      </c>
      <c r="E6">
        <v>895.56740000000002</v>
      </c>
      <c r="F6">
        <v>289.65410000000003</v>
      </c>
      <c r="G6">
        <v>895.65740000000005</v>
      </c>
      <c r="H6">
        <v>784.65409999999997</v>
      </c>
      <c r="I6">
        <v>458.95620000000002</v>
      </c>
      <c r="J6">
        <v>740.56230000000005</v>
      </c>
      <c r="K6">
        <v>587.56949999999995</v>
      </c>
      <c r="M6" s="35">
        <v>646.21064799999999</v>
      </c>
      <c r="N6" s="35">
        <v>45.328704000000002</v>
      </c>
      <c r="O6" s="35">
        <v>58.331018999999998</v>
      </c>
      <c r="P6" s="35">
        <v>576.39583300000004</v>
      </c>
      <c r="Q6" s="35">
        <v>64.664930999999996</v>
      </c>
      <c r="R6" s="35">
        <v>58.657986000000001</v>
      </c>
      <c r="S6" s="35">
        <v>863.58510000000001</v>
      </c>
      <c r="T6" s="35">
        <v>114.1597</v>
      </c>
      <c r="U6" s="35">
        <v>114.592</v>
      </c>
    </row>
    <row r="7" spans="3:21" ht="15" x14ac:dyDescent="0.25">
      <c r="C7" s="35">
        <v>622.02779999999996</v>
      </c>
      <c r="D7">
        <v>958.87450000000001</v>
      </c>
      <c r="E7">
        <v>784.85</v>
      </c>
      <c r="F7">
        <v>652.31449999999995</v>
      </c>
      <c r="G7">
        <v>558.56200000000001</v>
      </c>
      <c r="H7">
        <v>856.52639999999997</v>
      </c>
      <c r="I7">
        <v>950.24099999999999</v>
      </c>
      <c r="J7">
        <v>542.02539999999999</v>
      </c>
      <c r="K7">
        <v>502.65699999999998</v>
      </c>
      <c r="M7" s="35">
        <v>422.025463</v>
      </c>
      <c r="N7" s="35">
        <v>38.520833000000003</v>
      </c>
      <c r="O7" s="35">
        <v>61.827931999999997</v>
      </c>
      <c r="P7" s="35">
        <v>532.95138899999995</v>
      </c>
      <c r="Q7" s="35">
        <v>62.276041999999997</v>
      </c>
      <c r="R7" s="35">
        <v>59.895833000000003</v>
      </c>
      <c r="S7" s="35">
        <v>988.45309999999995</v>
      </c>
      <c r="T7" s="35">
        <v>112.0243</v>
      </c>
      <c r="U7" s="35">
        <v>114.54340000000001</v>
      </c>
    </row>
    <row r="8" spans="3:21" ht="15" x14ac:dyDescent="0.25">
      <c r="C8" s="35">
        <v>576.28560000000004</v>
      </c>
      <c r="D8">
        <v>650.65740000000005</v>
      </c>
      <c r="E8">
        <v>485.74520000000001</v>
      </c>
      <c r="F8">
        <v>706.24099999999999</v>
      </c>
      <c r="G8">
        <v>425.62457999999998</v>
      </c>
      <c r="H8">
        <v>752.32541200000003</v>
      </c>
      <c r="I8">
        <v>745.62351230000002</v>
      </c>
      <c r="J8">
        <v>625.02409999999998</v>
      </c>
      <c r="K8">
        <v>625.24009999999998</v>
      </c>
      <c r="M8" s="35">
        <v>575.59567900000002</v>
      </c>
      <c r="N8" s="35">
        <v>25.915894999999999</v>
      </c>
      <c r="O8" s="35">
        <v>55.226852000000001</v>
      </c>
      <c r="P8" s="35">
        <v>569.75520800000004</v>
      </c>
      <c r="Q8" s="35">
        <v>64.09375</v>
      </c>
      <c r="R8" s="35">
        <v>51.642361000000001</v>
      </c>
      <c r="S8" s="35">
        <v>863.82119999999998</v>
      </c>
      <c r="T8" s="35">
        <v>116.2899</v>
      </c>
      <c r="U8" s="35">
        <v>114.099</v>
      </c>
    </row>
    <row r="9" spans="3:21" ht="15" x14ac:dyDescent="0.25">
      <c r="C9" s="35">
        <v>658.61320000000001</v>
      </c>
      <c r="D9">
        <v>745.65840000000003</v>
      </c>
      <c r="E9">
        <v>458.56869999999998</v>
      </c>
      <c r="F9">
        <v>584.65419999999995</v>
      </c>
      <c r="G9">
        <v>456.62400000000002</v>
      </c>
      <c r="H9">
        <v>456.2543</v>
      </c>
      <c r="I9">
        <v>552.32140000000004</v>
      </c>
      <c r="J9">
        <v>587.20240000000001</v>
      </c>
      <c r="K9">
        <v>559.65800000000002</v>
      </c>
      <c r="M9" s="35">
        <v>582.56558600000005</v>
      </c>
      <c r="N9" s="35">
        <v>38.625</v>
      </c>
      <c r="O9" s="35">
        <v>27.353394999999999</v>
      </c>
      <c r="P9" s="35">
        <v>443.49479200000002</v>
      </c>
      <c r="Q9" s="35">
        <v>64.451389000000006</v>
      </c>
      <c r="R9" s="35">
        <v>45.512152999999998</v>
      </c>
      <c r="S9" s="35">
        <v>894.6875</v>
      </c>
      <c r="T9" s="35">
        <v>118.6163</v>
      </c>
      <c r="U9" s="35">
        <v>116.6337</v>
      </c>
    </row>
    <row r="10" spans="3:21" ht="15" x14ac:dyDescent="0.25">
      <c r="C10" s="35">
        <v>760.46469999999999</v>
      </c>
      <c r="D10">
        <v>485.65</v>
      </c>
      <c r="E10">
        <v>587.56870000000004</v>
      </c>
      <c r="F10">
        <v>358.95639999999997</v>
      </c>
      <c r="G10">
        <v>563.60400000000004</v>
      </c>
      <c r="H10">
        <v>558.25419999999997</v>
      </c>
      <c r="I10">
        <v>421.20621399999999</v>
      </c>
      <c r="J10">
        <v>232.5684</v>
      </c>
      <c r="K10">
        <v>984.62099999999998</v>
      </c>
      <c r="M10" s="35">
        <v>493.587963</v>
      </c>
      <c r="N10" s="35">
        <v>18.808641999999999</v>
      </c>
      <c r="O10" s="35">
        <v>57.050925999999997</v>
      </c>
      <c r="P10" s="35">
        <v>429.19097199999999</v>
      </c>
      <c r="Q10" s="35">
        <v>56.956597000000002</v>
      </c>
      <c r="R10" s="35">
        <v>54.375</v>
      </c>
      <c r="S10" s="35">
        <v>1027.6285</v>
      </c>
      <c r="T10" s="35">
        <v>110.467</v>
      </c>
      <c r="U10" s="35">
        <v>115.5382</v>
      </c>
    </row>
    <row r="11" spans="3:21" ht="15" x14ac:dyDescent="0.25">
      <c r="C11" s="35">
        <v>488.47840000000002</v>
      </c>
      <c r="D11">
        <v>741.52639999999997</v>
      </c>
      <c r="E11">
        <v>887.59870000000001</v>
      </c>
      <c r="F11">
        <v>587.125</v>
      </c>
      <c r="G11">
        <v>495.65410000000003</v>
      </c>
      <c r="H11">
        <v>569.65</v>
      </c>
      <c r="I11">
        <v>526.32566999999995</v>
      </c>
      <c r="J11">
        <v>524.26580000000001</v>
      </c>
      <c r="K11">
        <v>865.02449999999999</v>
      </c>
      <c r="M11" s="35">
        <v>596.24691399999995</v>
      </c>
      <c r="N11" s="35">
        <v>69.066357999999994</v>
      </c>
      <c r="O11" s="35">
        <v>47.054012</v>
      </c>
      <c r="P11" s="35">
        <v>413.21006899999998</v>
      </c>
      <c r="Q11" s="35">
        <v>51.25</v>
      </c>
      <c r="R11" s="35">
        <v>48.241318999999997</v>
      </c>
      <c r="S11" s="35">
        <v>1026.8524</v>
      </c>
      <c r="T11" s="35">
        <v>118.4757</v>
      </c>
      <c r="U11" s="35">
        <v>116.5104</v>
      </c>
    </row>
    <row r="12" spans="3:21" ht="15" x14ac:dyDescent="0.25">
      <c r="C12" s="35">
        <v>487.5684</v>
      </c>
      <c r="D12">
        <v>784.58950000000004</v>
      </c>
      <c r="E12">
        <v>489.5641</v>
      </c>
      <c r="F12">
        <v>265.40870000000001</v>
      </c>
      <c r="G12">
        <v>895.65200000000004</v>
      </c>
      <c r="H12">
        <v>595.0231</v>
      </c>
      <c r="I12">
        <v>570.26577999999995</v>
      </c>
      <c r="J12">
        <v>632.20140000000004</v>
      </c>
      <c r="K12">
        <v>541.02539999999999</v>
      </c>
      <c r="M12" s="35">
        <v>905.62414999999999</v>
      </c>
      <c r="N12" s="35">
        <v>25.364999999999998</v>
      </c>
      <c r="O12" s="35">
        <v>26.028500000000001</v>
      </c>
      <c r="P12" s="35">
        <v>856.26869999999997</v>
      </c>
      <c r="Q12" s="35">
        <v>125.026</v>
      </c>
      <c r="R12" s="35">
        <v>25.623999999999999</v>
      </c>
      <c r="S12" s="35">
        <v>856.26499999999999</v>
      </c>
      <c r="T12" s="35">
        <v>56.2545</v>
      </c>
      <c r="U12" s="35">
        <v>102.36539999999999</v>
      </c>
    </row>
    <row r="13" spans="3:21" ht="15" x14ac:dyDescent="0.25">
      <c r="C13" s="35">
        <v>587.5412</v>
      </c>
      <c r="D13">
        <v>480.65210000000002</v>
      </c>
      <c r="E13">
        <v>580.5874</v>
      </c>
      <c r="F13">
        <v>548.56870000000004</v>
      </c>
      <c r="G13">
        <v>789.45795599999997</v>
      </c>
      <c r="H13">
        <v>256.95209999999997</v>
      </c>
      <c r="I13">
        <v>854.26540999999997</v>
      </c>
      <c r="J13">
        <v>589.65047000000004</v>
      </c>
      <c r="K13">
        <v>556.20140000000004</v>
      </c>
      <c r="M13" s="35">
        <v>785.65842099999998</v>
      </c>
      <c r="N13" s="35">
        <v>78.659499999999994</v>
      </c>
      <c r="O13" s="35">
        <v>80.254099999999994</v>
      </c>
      <c r="P13" s="35">
        <v>954.26409999999998</v>
      </c>
      <c r="Q13" s="35">
        <v>110.254</v>
      </c>
      <c r="R13" s="35">
        <v>84.215599999999995</v>
      </c>
      <c r="S13" s="35">
        <v>945.2654</v>
      </c>
      <c r="T13" s="35">
        <v>150.2654</v>
      </c>
      <c r="U13" s="35">
        <v>80.365399999999994</v>
      </c>
    </row>
    <row r="14" spans="3:21" ht="15" x14ac:dyDescent="0.25">
      <c r="C14" s="35">
        <v>869.65740000000005</v>
      </c>
      <c r="D14">
        <v>587.68520000000001</v>
      </c>
      <c r="E14">
        <v>856.98699999999997</v>
      </c>
      <c r="F14">
        <v>526.36519999999996</v>
      </c>
      <c r="G14">
        <v>542.25409999999999</v>
      </c>
      <c r="H14">
        <v>885.62</v>
      </c>
      <c r="I14">
        <v>906.25840000000005</v>
      </c>
      <c r="J14">
        <v>456.25869999999998</v>
      </c>
      <c r="K14">
        <v>358.56740000000002</v>
      </c>
      <c r="M14" s="35">
        <v>895.26499999999999</v>
      </c>
      <c r="N14" s="35">
        <v>48.569499999999998</v>
      </c>
      <c r="O14" s="35">
        <v>56.028500000000001</v>
      </c>
      <c r="P14" s="35">
        <v>853.26940999999999</v>
      </c>
      <c r="Q14" s="35">
        <v>250.25399999999999</v>
      </c>
      <c r="R14" s="35">
        <v>92.326499999999996</v>
      </c>
      <c r="S14" s="35">
        <v>225.26541</v>
      </c>
      <c r="T14" s="35">
        <v>110.2548</v>
      </c>
      <c r="U14" s="35">
        <v>105.658</v>
      </c>
    </row>
    <row r="15" spans="3:21" ht="15" x14ac:dyDescent="0.25">
      <c r="C15" s="35">
        <v>874.5874</v>
      </c>
      <c r="D15">
        <v>569.85410000000002</v>
      </c>
      <c r="E15">
        <v>587.48749999999995</v>
      </c>
      <c r="F15">
        <v>260.32409999999999</v>
      </c>
      <c r="G15">
        <v>756.24149999999997</v>
      </c>
      <c r="H15">
        <v>452.26499999999999</v>
      </c>
      <c r="I15">
        <v>541.21450000000004</v>
      </c>
      <c r="J15">
        <v>589.65200000000004</v>
      </c>
      <c r="K15">
        <v>564.54399999999998</v>
      </c>
      <c r="M15" s="35">
        <v>856.62540000000001</v>
      </c>
      <c r="N15" s="35">
        <v>69.5214</v>
      </c>
      <c r="O15" s="35">
        <v>90.125600000000006</v>
      </c>
      <c r="P15" s="35">
        <v>568.69510000000002</v>
      </c>
      <c r="Q15" s="35">
        <v>154.25399999999999</v>
      </c>
      <c r="R15" s="35">
        <v>57.021450000000002</v>
      </c>
      <c r="S15" s="35">
        <v>456.5874</v>
      </c>
      <c r="T15" s="35">
        <v>50.265000000000001</v>
      </c>
      <c r="U15" s="35">
        <v>55.957000000000001</v>
      </c>
    </row>
    <row r="16" spans="3:21" ht="15" x14ac:dyDescent="0.25">
      <c r="C16" s="35">
        <v>852.24</v>
      </c>
      <c r="D16">
        <v>309.65410000000003</v>
      </c>
      <c r="E16">
        <v>856.2654</v>
      </c>
      <c r="F16">
        <v>587.56949999999995</v>
      </c>
      <c r="G16">
        <v>564.25869999999998</v>
      </c>
      <c r="H16">
        <v>441.25670000000002</v>
      </c>
      <c r="I16">
        <v>852.20140000000004</v>
      </c>
      <c r="J16">
        <v>254.0258</v>
      </c>
      <c r="K16">
        <v>667.45698800000002</v>
      </c>
      <c r="M16" s="35">
        <v>452.32639999999998</v>
      </c>
      <c r="N16" s="35">
        <v>98.2654</v>
      </c>
      <c r="O16" s="35">
        <v>80.458399999999997</v>
      </c>
      <c r="P16" s="35">
        <v>805.26499999999999</v>
      </c>
      <c r="Q16" s="35">
        <v>205.262</v>
      </c>
      <c r="R16" s="35">
        <v>52.265000000000001</v>
      </c>
      <c r="S16" s="35">
        <v>560.25800000000004</v>
      </c>
      <c r="T16" s="35">
        <v>152.2508</v>
      </c>
      <c r="U16" s="35">
        <v>156.352</v>
      </c>
    </row>
    <row r="17" spans="2:21" ht="15" x14ac:dyDescent="0.25">
      <c r="C17" s="35">
        <v>458.85469999999998</v>
      </c>
      <c r="D17">
        <v>587.95669999999996</v>
      </c>
      <c r="E17">
        <v>854.85699999999997</v>
      </c>
      <c r="F17">
        <v>569.65800000000002</v>
      </c>
      <c r="G17">
        <v>265.32400000000001</v>
      </c>
      <c r="H17">
        <v>554.05420000000004</v>
      </c>
      <c r="I17">
        <v>236.02510000000001</v>
      </c>
      <c r="J17">
        <v>557.56410000000005</v>
      </c>
      <c r="K17">
        <v>587.12545999999998</v>
      </c>
      <c r="M17" s="35">
        <v>558.25409999999999</v>
      </c>
      <c r="N17" s="35">
        <v>125.264</v>
      </c>
      <c r="O17" s="35">
        <v>94.254099999999994</v>
      </c>
      <c r="P17" s="35">
        <v>850.26800000000003</v>
      </c>
      <c r="Q17" s="35">
        <v>87.584000000000003</v>
      </c>
      <c r="R17" s="35">
        <v>50.254100000000001</v>
      </c>
      <c r="S17" s="35">
        <v>587.24159999999995</v>
      </c>
      <c r="T17" s="35">
        <v>178.20249999999999</v>
      </c>
      <c r="U17" s="35">
        <v>56.26</v>
      </c>
    </row>
    <row r="18" spans="2:21" ht="15" x14ac:dyDescent="0.25">
      <c r="C18" s="35">
        <v>568.84519999999998</v>
      </c>
      <c r="D18">
        <v>987.56200000000001</v>
      </c>
      <c r="E18">
        <v>568.74519999999995</v>
      </c>
      <c r="F18">
        <v>895.62300000000005</v>
      </c>
      <c r="G18">
        <v>487.52409999999998</v>
      </c>
      <c r="H18">
        <v>456.62400000000002</v>
      </c>
      <c r="I18">
        <v>560.25400000000002</v>
      </c>
      <c r="J18">
        <v>526.25040000000001</v>
      </c>
      <c r="K18">
        <v>521.03250000000003</v>
      </c>
      <c r="M18" s="35">
        <v>597.95680000000004</v>
      </c>
      <c r="N18" s="35">
        <v>170.25</v>
      </c>
      <c r="O18" s="35">
        <v>74.2654</v>
      </c>
      <c r="P18" s="35">
        <v>855.20460000000003</v>
      </c>
      <c r="Q18" s="35">
        <v>90.201400000000007</v>
      </c>
      <c r="R18" s="35">
        <v>60.145800000000001</v>
      </c>
      <c r="S18" s="35">
        <v>602.58000000000004</v>
      </c>
      <c r="T18" s="35">
        <v>150.26580000000001</v>
      </c>
      <c r="U18" s="35">
        <v>39.658000000000001</v>
      </c>
    </row>
    <row r="19" spans="2:21" ht="15" x14ac:dyDescent="0.25">
      <c r="C19" s="35">
        <v>968.58950000000004</v>
      </c>
      <c r="D19">
        <v>853.65409999999997</v>
      </c>
      <c r="E19">
        <v>768.12540000000001</v>
      </c>
      <c r="F19">
        <v>458.56209999999999</v>
      </c>
      <c r="G19">
        <v>357.50400000000002</v>
      </c>
      <c r="H19">
        <v>556.23410000000001</v>
      </c>
      <c r="I19">
        <v>687.02539999999999</v>
      </c>
      <c r="J19">
        <v>587.45799999999997</v>
      </c>
      <c r="K19">
        <v>580.26499999999999</v>
      </c>
      <c r="M19" s="35">
        <v>869.65319999999997</v>
      </c>
      <c r="N19" s="35">
        <v>115.254</v>
      </c>
      <c r="O19" s="35">
        <v>145.26499999999999</v>
      </c>
      <c r="P19" s="35">
        <v>942.02539999999999</v>
      </c>
      <c r="Q19" s="35">
        <v>78.254000000000005</v>
      </c>
      <c r="R19" s="35">
        <v>45.025399999999998</v>
      </c>
      <c r="S19" s="35">
        <v>950.65200000000004</v>
      </c>
      <c r="T19" s="35">
        <v>125.2547</v>
      </c>
      <c r="U19" s="35">
        <v>145.65799999999999</v>
      </c>
    </row>
    <row r="20" spans="2:21" ht="15" x14ac:dyDescent="0.25">
      <c r="C20" s="35">
        <v>789.65869999999995</v>
      </c>
      <c r="D20">
        <v>587.5684</v>
      </c>
      <c r="E20">
        <v>521.51459999999997</v>
      </c>
      <c r="F20">
        <v>480.12540000000001</v>
      </c>
      <c r="G20">
        <v>256.33999999999997</v>
      </c>
      <c r="H20">
        <v>452.32600000000002</v>
      </c>
      <c r="I20">
        <v>568.20479999999998</v>
      </c>
      <c r="J20">
        <v>594.2654</v>
      </c>
      <c r="K20">
        <v>478.56360000000001</v>
      </c>
      <c r="M20" s="35">
        <v>502.25409999999999</v>
      </c>
      <c r="N20" s="35">
        <v>45.2605</v>
      </c>
      <c r="O20" s="35">
        <v>52.264000000000003</v>
      </c>
      <c r="P20" s="35">
        <v>562.26400000000001</v>
      </c>
      <c r="Q20" s="35">
        <v>95.245000000000005</v>
      </c>
      <c r="R20" s="35">
        <v>110.25449999999999</v>
      </c>
      <c r="S20" s="35">
        <v>856.32068000000004</v>
      </c>
      <c r="T20" s="35">
        <v>187.65199999999999</v>
      </c>
      <c r="U20" s="35">
        <v>115.685</v>
      </c>
    </row>
    <row r="21" spans="2:21" ht="15" x14ac:dyDescent="0.25">
      <c r="C21" s="35">
        <v>458.78519999999997</v>
      </c>
      <c r="D21">
        <v>921.62540000000001</v>
      </c>
      <c r="E21">
        <v>428.56099999999998</v>
      </c>
      <c r="F21">
        <v>658.23649999999998</v>
      </c>
      <c r="G21">
        <v>458.24149999999997</v>
      </c>
      <c r="H21">
        <v>426.62540000000001</v>
      </c>
      <c r="I21">
        <v>210.2654</v>
      </c>
      <c r="J21">
        <v>445.68740000000003</v>
      </c>
      <c r="K21">
        <v>589.10256000000004</v>
      </c>
      <c r="M21" s="35">
        <v>509.65800000000002</v>
      </c>
      <c r="N21" s="35">
        <v>50.2547</v>
      </c>
      <c r="O21" s="35">
        <v>152.36500000000001</v>
      </c>
      <c r="P21" s="35">
        <v>854.25409999999999</v>
      </c>
      <c r="Q21" s="35">
        <v>45.025399999999998</v>
      </c>
      <c r="R21" s="35">
        <v>108.6532</v>
      </c>
      <c r="S21" s="35">
        <v>554.02570000000003</v>
      </c>
      <c r="T21" s="35">
        <v>114.3605</v>
      </c>
      <c r="U21" s="35">
        <v>107.65049999999999</v>
      </c>
    </row>
    <row r="22" spans="2:21" x14ac:dyDescent="0.2">
      <c r="B22" t="s">
        <v>44</v>
      </c>
      <c r="C22">
        <f>AVERAGE(C6:C21)</f>
        <v>673.52199374999998</v>
      </c>
      <c r="D22">
        <f t="shared" ref="D22:U22" si="0">AVERAGE(D6:D21)</f>
        <v>689.85863125000014</v>
      </c>
      <c r="E22">
        <f t="shared" si="0"/>
        <v>663.28708125000003</v>
      </c>
      <c r="F22">
        <f t="shared" si="0"/>
        <v>526.83664999999996</v>
      </c>
      <c r="G22">
        <f t="shared" si="0"/>
        <v>548.03274599999997</v>
      </c>
      <c r="H22">
        <f t="shared" si="0"/>
        <v>565.91531325000005</v>
      </c>
      <c r="I22">
        <f t="shared" si="0"/>
        <v>602.5408866437499</v>
      </c>
      <c r="J22">
        <f t="shared" si="0"/>
        <v>530.29137937500013</v>
      </c>
      <c r="K22">
        <f t="shared" si="0"/>
        <v>598.04090049999991</v>
      </c>
      <c r="M22">
        <f t="shared" si="0"/>
        <v>640.59423900000002</v>
      </c>
      <c r="N22">
        <f t="shared" si="0"/>
        <v>66.433089499999994</v>
      </c>
      <c r="O22">
        <f t="shared" si="0"/>
        <v>72.384546</v>
      </c>
      <c r="P22">
        <f t="shared" si="0"/>
        <v>691.67354206250002</v>
      </c>
      <c r="Q22">
        <f t="shared" si="0"/>
        <v>100.31578181250001</v>
      </c>
      <c r="R22">
        <f t="shared" si="0"/>
        <v>62.75688762499999</v>
      </c>
      <c r="S22">
        <f t="shared" si="0"/>
        <v>766.2180618750001</v>
      </c>
      <c r="T22">
        <f t="shared" si="0"/>
        <v>122.81618125000001</v>
      </c>
      <c r="U22">
        <f t="shared" si="0"/>
        <v>103.59537499999999</v>
      </c>
    </row>
    <row r="23" spans="2:21" ht="15" x14ac:dyDescent="0.25">
      <c r="B23" t="s">
        <v>102</v>
      </c>
      <c r="C23" s="35">
        <v>1</v>
      </c>
      <c r="D23">
        <f>D22/C22</f>
        <v>1.0242555367925581</v>
      </c>
      <c r="E23">
        <f>E22/C22</f>
        <v>0.98480389267911717</v>
      </c>
      <c r="F23">
        <v>1</v>
      </c>
      <c r="G23">
        <f>G22/F22</f>
        <v>1.0402327666459803</v>
      </c>
      <c r="H23">
        <f>H22/F22</f>
        <v>1.0741760529568323</v>
      </c>
      <c r="I23">
        <v>1</v>
      </c>
      <c r="J23">
        <f>J22/I22</f>
        <v>0.88009194252162504</v>
      </c>
      <c r="K23">
        <f>K22/I22</f>
        <v>0.99253165014441491</v>
      </c>
      <c r="M23">
        <v>1</v>
      </c>
      <c r="N23">
        <f>N22/M22</f>
        <v>0.10370541203071917</v>
      </c>
      <c r="O23">
        <f>O22/M22</f>
        <v>0.11299593657444677</v>
      </c>
      <c r="P23">
        <v>1</v>
      </c>
      <c r="Q23">
        <f>Q22/P22</f>
        <v>0.1450334235908006</v>
      </c>
      <c r="R23">
        <f>R22/P22</f>
        <v>9.0731947672691576E-2</v>
      </c>
      <c r="S23">
        <v>1</v>
      </c>
      <c r="T23">
        <f>T22/S22</f>
        <v>0.16028880988456273</v>
      </c>
      <c r="U23">
        <f>U22/S22</f>
        <v>0.13520351471028155</v>
      </c>
    </row>
    <row r="28" spans="2:21" x14ac:dyDescent="0.2">
      <c r="C28" s="88" t="s">
        <v>24</v>
      </c>
      <c r="D28" s="88"/>
      <c r="E28" s="88"/>
      <c r="F28" s="88"/>
      <c r="G28" s="88"/>
      <c r="H28" s="88"/>
      <c r="I28" s="88"/>
      <c r="J28" s="88"/>
      <c r="K28" s="88"/>
      <c r="M28" s="88" t="s">
        <v>96</v>
      </c>
      <c r="N28" s="88"/>
      <c r="O28" s="88"/>
      <c r="P28" s="88"/>
      <c r="Q28" s="88"/>
      <c r="R28" s="88"/>
      <c r="S28" s="88"/>
      <c r="T28" s="88"/>
      <c r="U28" s="88"/>
    </row>
    <row r="29" spans="2:21" x14ac:dyDescent="0.2">
      <c r="C29" s="88"/>
      <c r="D29" s="88"/>
      <c r="E29" s="88"/>
      <c r="F29" s="88"/>
      <c r="G29" s="88"/>
      <c r="H29" s="88"/>
      <c r="I29" s="88"/>
      <c r="J29" s="88"/>
      <c r="K29" s="88"/>
      <c r="M29" s="88"/>
      <c r="N29" s="88"/>
      <c r="O29" s="88"/>
      <c r="P29" s="88"/>
      <c r="Q29" s="88"/>
      <c r="R29" s="88"/>
      <c r="S29" s="88"/>
      <c r="T29" s="88"/>
      <c r="U29" s="88"/>
    </row>
    <row r="30" spans="2:21" ht="15.75" x14ac:dyDescent="0.2">
      <c r="C30" s="89" t="s">
        <v>98</v>
      </c>
      <c r="D30" s="89"/>
      <c r="E30" s="89"/>
      <c r="F30" s="89" t="s">
        <v>29</v>
      </c>
      <c r="G30" s="89"/>
      <c r="H30" s="89"/>
      <c r="I30" s="89" t="s">
        <v>30</v>
      </c>
      <c r="J30" s="89"/>
      <c r="K30" s="89"/>
      <c r="M30" s="89" t="s">
        <v>98</v>
      </c>
      <c r="N30" s="89"/>
      <c r="O30" s="89"/>
      <c r="P30" s="89" t="s">
        <v>29</v>
      </c>
      <c r="Q30" s="89"/>
      <c r="R30" s="89"/>
      <c r="S30" s="89" t="s">
        <v>30</v>
      </c>
      <c r="T30" s="89"/>
      <c r="U30" s="89"/>
    </row>
    <row r="31" spans="2:21" ht="15" x14ac:dyDescent="0.25">
      <c r="C31" s="35" t="s">
        <v>99</v>
      </c>
      <c r="D31" s="35" t="s">
        <v>100</v>
      </c>
      <c r="E31" s="35" t="s">
        <v>101</v>
      </c>
      <c r="F31" s="35" t="s">
        <v>99</v>
      </c>
      <c r="G31" s="35" t="s">
        <v>100</v>
      </c>
      <c r="H31" s="35" t="s">
        <v>101</v>
      </c>
      <c r="I31" s="35" t="s">
        <v>99</v>
      </c>
      <c r="J31" s="35" t="s">
        <v>100</v>
      </c>
      <c r="K31" s="35" t="s">
        <v>101</v>
      </c>
      <c r="M31" s="35" t="s">
        <v>99</v>
      </c>
      <c r="N31" s="35" t="s">
        <v>100</v>
      </c>
      <c r="O31" s="35" t="s">
        <v>101</v>
      </c>
      <c r="P31" s="35" t="s">
        <v>99</v>
      </c>
      <c r="Q31" s="35" t="s">
        <v>100</v>
      </c>
      <c r="R31" s="35" t="s">
        <v>101</v>
      </c>
      <c r="S31" s="35" t="s">
        <v>99</v>
      </c>
      <c r="T31" s="35" t="s">
        <v>100</v>
      </c>
      <c r="U31" s="35" t="s">
        <v>101</v>
      </c>
    </row>
    <row r="32" spans="2:21" ht="15" x14ac:dyDescent="0.25">
      <c r="C32" s="35">
        <v>595.65200000000004</v>
      </c>
      <c r="D32" s="35">
        <v>78.954099999999997</v>
      </c>
      <c r="E32" s="35">
        <v>36.365900000000003</v>
      </c>
      <c r="F32" s="35">
        <v>634.24919999999997</v>
      </c>
      <c r="G32" s="35">
        <v>74.027777999999998</v>
      </c>
      <c r="H32" s="35">
        <v>66.673610999999994</v>
      </c>
      <c r="I32" s="35">
        <v>895.56970000000001</v>
      </c>
      <c r="J32" s="35">
        <v>114.2658</v>
      </c>
      <c r="K32" s="35">
        <v>112.36579999999999</v>
      </c>
      <c r="M32" s="35">
        <v>646.21064799999999</v>
      </c>
      <c r="N32" s="35">
        <v>45.328704000000002</v>
      </c>
      <c r="O32" s="35">
        <v>58.331018999999998</v>
      </c>
      <c r="P32" s="35">
        <v>495.52623499999999</v>
      </c>
      <c r="Q32" s="35">
        <v>20.574074</v>
      </c>
      <c r="R32" s="35">
        <v>22.790894999999999</v>
      </c>
      <c r="S32" s="35">
        <v>930.82118100000002</v>
      </c>
      <c r="T32" s="35">
        <v>59.944443999999997</v>
      </c>
      <c r="U32" s="35">
        <v>42.581597000000002</v>
      </c>
    </row>
    <row r="33" spans="2:21" ht="15" x14ac:dyDescent="0.25">
      <c r="C33" s="35">
        <v>850.56039999999996</v>
      </c>
      <c r="D33" s="35">
        <v>36.365900000000003</v>
      </c>
      <c r="E33" s="35">
        <v>69.365899999999996</v>
      </c>
      <c r="F33" s="35">
        <v>706.86030000000005</v>
      </c>
      <c r="G33" s="35">
        <v>64.046875</v>
      </c>
      <c r="H33" s="35">
        <v>65.102430999999996</v>
      </c>
      <c r="I33" s="35">
        <v>950.25980000000004</v>
      </c>
      <c r="J33" s="35">
        <v>79.584000000000003</v>
      </c>
      <c r="K33" s="35">
        <v>50.124600000000001</v>
      </c>
      <c r="M33" s="35">
        <v>422.025463</v>
      </c>
      <c r="N33" s="35">
        <v>38.520833000000003</v>
      </c>
      <c r="O33" s="35">
        <v>61.827931999999997</v>
      </c>
      <c r="P33" s="35">
        <v>334.434414</v>
      </c>
      <c r="Q33" s="35">
        <v>20.593364000000001</v>
      </c>
      <c r="R33" s="35">
        <v>9.3341049999999992</v>
      </c>
      <c r="S33" s="35">
        <v>863.64756899999998</v>
      </c>
      <c r="T33" s="35">
        <v>56.572916999999997</v>
      </c>
      <c r="U33" s="35">
        <v>44.513888999999999</v>
      </c>
    </row>
    <row r="34" spans="2:21" ht="15" x14ac:dyDescent="0.25">
      <c r="C34" s="35">
        <v>856.26099999999997</v>
      </c>
      <c r="D34" s="35">
        <v>62.025399999999998</v>
      </c>
      <c r="E34" s="35">
        <v>90.263999999999996</v>
      </c>
      <c r="F34" s="35">
        <v>760.57560000000001</v>
      </c>
      <c r="G34" s="35">
        <v>65.421875</v>
      </c>
      <c r="H34" s="35">
        <v>60.833333000000003</v>
      </c>
      <c r="I34" s="35">
        <v>558.62390000000005</v>
      </c>
      <c r="J34" s="35">
        <v>95.625399999999999</v>
      </c>
      <c r="K34" s="35">
        <v>95.624099999999999</v>
      </c>
      <c r="M34" s="35">
        <v>575.59567900000002</v>
      </c>
      <c r="N34" s="35">
        <v>25.915894999999999</v>
      </c>
      <c r="O34" s="35">
        <v>55.226852000000001</v>
      </c>
      <c r="P34" s="35">
        <v>491.99768499999999</v>
      </c>
      <c r="Q34" s="35">
        <v>23.185956999999998</v>
      </c>
      <c r="R34" s="35">
        <v>20.759259</v>
      </c>
      <c r="S34" s="35">
        <v>113.65798599999999</v>
      </c>
      <c r="T34" s="35">
        <v>49.074652999999998</v>
      </c>
      <c r="U34" s="35">
        <v>41.769097000000002</v>
      </c>
    </row>
    <row r="35" spans="2:21" ht="15" x14ac:dyDescent="0.25">
      <c r="C35" s="35">
        <v>460.2602</v>
      </c>
      <c r="D35" s="35">
        <v>84.658900000000003</v>
      </c>
      <c r="E35" s="35">
        <v>110.25449999999999</v>
      </c>
      <c r="F35" s="35">
        <v>702.99069999999995</v>
      </c>
      <c r="G35" s="35">
        <v>60.744791999999997</v>
      </c>
      <c r="H35" s="35">
        <v>68.484375</v>
      </c>
      <c r="I35" s="35">
        <v>594.26499999999999</v>
      </c>
      <c r="J35" s="35">
        <v>125.685</v>
      </c>
      <c r="K35" s="35">
        <v>85.6584</v>
      </c>
      <c r="M35" s="35">
        <v>582.56558600000005</v>
      </c>
      <c r="N35" s="35">
        <v>38.625</v>
      </c>
      <c r="O35" s="35">
        <v>27.353394999999999</v>
      </c>
      <c r="P35" s="35">
        <v>359.70215999999999</v>
      </c>
      <c r="Q35" s="35">
        <v>24.108796000000002</v>
      </c>
      <c r="R35" s="35">
        <v>20.596450999999998</v>
      </c>
      <c r="S35" s="35">
        <v>933.00694399999998</v>
      </c>
      <c r="T35" s="35">
        <v>48.737847000000002</v>
      </c>
      <c r="U35" s="35">
        <v>43.175347000000002</v>
      </c>
    </row>
    <row r="36" spans="2:21" ht="15" x14ac:dyDescent="0.25">
      <c r="C36" s="35">
        <v>740.25689999999997</v>
      </c>
      <c r="D36" s="35">
        <v>115.0254</v>
      </c>
      <c r="E36" s="35">
        <v>109.65</v>
      </c>
      <c r="F36" s="35">
        <v>519.97990000000004</v>
      </c>
      <c r="G36" s="35">
        <v>62.923611000000001</v>
      </c>
      <c r="H36" s="35">
        <v>69.623264000000006</v>
      </c>
      <c r="I36" s="35">
        <v>950.25400000000002</v>
      </c>
      <c r="J36" s="35">
        <v>112.2025</v>
      </c>
      <c r="K36" s="35">
        <v>110.2561</v>
      </c>
      <c r="M36" s="35">
        <v>493.587963</v>
      </c>
      <c r="N36" s="35">
        <v>18.808641999999999</v>
      </c>
      <c r="O36" s="35">
        <v>57.050925999999997</v>
      </c>
      <c r="P36" s="35">
        <v>391.46064799999999</v>
      </c>
      <c r="Q36" s="35">
        <v>26.341049000000002</v>
      </c>
      <c r="R36" s="35">
        <v>26.827159999999999</v>
      </c>
      <c r="S36" s="35">
        <v>943.32291699999996</v>
      </c>
      <c r="T36" s="35">
        <v>47.375</v>
      </c>
      <c r="U36" s="35">
        <v>40.019097000000002</v>
      </c>
    </row>
    <row r="37" spans="2:21" ht="15" x14ac:dyDescent="0.25">
      <c r="C37" s="35">
        <v>856.2604</v>
      </c>
      <c r="D37" s="35">
        <v>48.6235</v>
      </c>
      <c r="E37" s="35">
        <v>156.36000000000001</v>
      </c>
      <c r="F37" s="35">
        <v>507.69439999999997</v>
      </c>
      <c r="G37" s="35">
        <v>61.782986000000001</v>
      </c>
      <c r="H37" s="35">
        <v>60.020833000000003</v>
      </c>
      <c r="I37" s="35">
        <v>854.50145999999995</v>
      </c>
      <c r="J37" s="35">
        <v>45.289000000000001</v>
      </c>
      <c r="K37" s="35">
        <v>105.2658</v>
      </c>
      <c r="M37" s="35">
        <v>596.24691399999995</v>
      </c>
      <c r="N37" s="35">
        <v>69.066357999999994</v>
      </c>
      <c r="O37" s="35">
        <v>47.054012</v>
      </c>
      <c r="P37" s="35">
        <v>321.51465999999999</v>
      </c>
      <c r="Q37" s="35">
        <v>22.405093000000001</v>
      </c>
      <c r="R37" s="35">
        <v>26.144290000000002</v>
      </c>
      <c r="S37" s="35">
        <v>983.32291699999996</v>
      </c>
      <c r="T37" s="35">
        <v>45.895833000000003</v>
      </c>
      <c r="U37" s="35">
        <v>42.739583000000003</v>
      </c>
    </row>
    <row r="38" spans="2:21" ht="15" x14ac:dyDescent="0.25">
      <c r="C38" s="35">
        <v>405.6241</v>
      </c>
      <c r="D38" s="35">
        <v>105.36499999999999</v>
      </c>
      <c r="E38" s="35">
        <v>56.254800000000003</v>
      </c>
      <c r="F38" s="35">
        <v>981.25400000000002</v>
      </c>
      <c r="G38" s="35">
        <v>115.26</v>
      </c>
      <c r="H38" s="35">
        <v>48.521900000000002</v>
      </c>
      <c r="I38" s="35">
        <v>556.20249999999999</v>
      </c>
      <c r="J38" s="35">
        <v>185.02365</v>
      </c>
      <c r="K38" s="35">
        <v>95.265799999999999</v>
      </c>
      <c r="M38" s="35">
        <v>905.62414999999999</v>
      </c>
      <c r="N38" s="35">
        <v>25.364999999999998</v>
      </c>
      <c r="O38" s="35">
        <v>26.028500000000001</v>
      </c>
      <c r="P38" s="35">
        <v>695.56899999999996</v>
      </c>
      <c r="Q38" s="35">
        <v>26.56</v>
      </c>
      <c r="R38" s="35">
        <v>58.595469999999999</v>
      </c>
      <c r="S38" s="35">
        <v>885.52080000000001</v>
      </c>
      <c r="T38" s="35">
        <v>44.2562</v>
      </c>
      <c r="U38" s="35">
        <v>65.369</v>
      </c>
    </row>
    <row r="39" spans="2:21" ht="15" x14ac:dyDescent="0.25">
      <c r="C39" s="35">
        <v>580.32000000000005</v>
      </c>
      <c r="D39" s="35">
        <v>110.5628</v>
      </c>
      <c r="E39" s="35">
        <v>58.2652</v>
      </c>
      <c r="F39" s="35">
        <v>502.62799999999999</v>
      </c>
      <c r="G39" s="35">
        <v>145.26580000000001</v>
      </c>
      <c r="H39" s="35">
        <v>89.2684</v>
      </c>
      <c r="I39" s="35">
        <v>885.62400000000002</v>
      </c>
      <c r="J39" s="35">
        <v>122.5684</v>
      </c>
      <c r="K39" s="35">
        <v>45.210500000000003</v>
      </c>
      <c r="M39" s="35">
        <v>785.65842099999998</v>
      </c>
      <c r="N39" s="35">
        <v>78.659499999999994</v>
      </c>
      <c r="O39" s="35">
        <v>80.254099999999994</v>
      </c>
      <c r="P39" s="35">
        <v>584.59500000000003</v>
      </c>
      <c r="Q39" s="35">
        <v>69.584800000000001</v>
      </c>
      <c r="R39" s="35">
        <v>58.254100000000001</v>
      </c>
      <c r="S39" s="35">
        <v>485.26580000000001</v>
      </c>
      <c r="T39" s="35">
        <v>69.369500000000002</v>
      </c>
      <c r="U39" s="35">
        <v>102.3669</v>
      </c>
    </row>
    <row r="40" spans="2:21" ht="15" x14ac:dyDescent="0.25">
      <c r="C40" s="35">
        <v>775.6241</v>
      </c>
      <c r="D40" s="35">
        <v>48.395620000000001</v>
      </c>
      <c r="E40" s="35">
        <v>85.625799999999998</v>
      </c>
      <c r="F40" s="35">
        <v>954.26499999999999</v>
      </c>
      <c r="G40" s="35">
        <v>125.624</v>
      </c>
      <c r="H40" s="35">
        <v>85.265199999999993</v>
      </c>
      <c r="I40" s="35">
        <v>540.2568</v>
      </c>
      <c r="J40" s="35">
        <v>48.521000000000001</v>
      </c>
      <c r="K40" s="35">
        <v>95.024799999999999</v>
      </c>
      <c r="M40" s="35">
        <v>895.26499999999999</v>
      </c>
      <c r="N40" s="35">
        <v>48.569499999999998</v>
      </c>
      <c r="O40" s="35">
        <v>56.028500000000001</v>
      </c>
      <c r="P40" s="35">
        <v>840.25698</v>
      </c>
      <c r="Q40" s="35">
        <v>85.456950000000006</v>
      </c>
      <c r="R40" s="35">
        <v>52.254100000000001</v>
      </c>
      <c r="S40" s="35">
        <v>956.26580000000001</v>
      </c>
      <c r="T40" s="35">
        <v>97.265799999999999</v>
      </c>
      <c r="U40" s="35">
        <v>110.256</v>
      </c>
    </row>
    <row r="41" spans="2:21" ht="15" x14ac:dyDescent="0.25">
      <c r="C41" s="35">
        <v>456.56209999999999</v>
      </c>
      <c r="D41" s="35">
        <v>90.256</v>
      </c>
      <c r="E41" s="35">
        <v>45.628</v>
      </c>
      <c r="F41" s="35">
        <v>507.25799999999998</v>
      </c>
      <c r="G41" s="35">
        <v>110.2568</v>
      </c>
      <c r="H41" s="35">
        <v>89.268540000000002</v>
      </c>
      <c r="I41" s="35">
        <v>856.20140000000004</v>
      </c>
      <c r="J41" s="35">
        <v>85.265699999999995</v>
      </c>
      <c r="K41" s="35">
        <v>52.2654</v>
      </c>
      <c r="M41" s="35">
        <v>856.62540000000001</v>
      </c>
      <c r="N41" s="35">
        <v>69.5214</v>
      </c>
      <c r="O41" s="35">
        <v>90.125600000000006</v>
      </c>
      <c r="P41" s="35">
        <v>458.02510000000001</v>
      </c>
      <c r="Q41" s="35">
        <v>35.2654</v>
      </c>
      <c r="R41" s="35">
        <v>55.2545</v>
      </c>
      <c r="S41" s="35">
        <v>885.25400000000002</v>
      </c>
      <c r="T41" s="35">
        <v>55.254600000000003</v>
      </c>
      <c r="U41" s="35">
        <v>56.362470000000002</v>
      </c>
    </row>
    <row r="42" spans="2:21" ht="15" x14ac:dyDescent="0.25">
      <c r="C42" s="35">
        <v>885.62040000000002</v>
      </c>
      <c r="D42" s="35">
        <v>115.6284</v>
      </c>
      <c r="E42" s="35">
        <v>110.2569</v>
      </c>
      <c r="F42" s="35">
        <v>554.26</v>
      </c>
      <c r="G42" s="35">
        <v>104.5686</v>
      </c>
      <c r="H42" s="35">
        <v>115.264</v>
      </c>
      <c r="I42" s="35">
        <v>454.05630000000002</v>
      </c>
      <c r="J42" s="35">
        <v>48.625399999999999</v>
      </c>
      <c r="K42" s="35">
        <v>55.254779999999997</v>
      </c>
      <c r="M42" s="35">
        <v>452.32639999999998</v>
      </c>
      <c r="N42" s="35">
        <v>98.2654</v>
      </c>
      <c r="O42" s="35">
        <v>80.458399999999997</v>
      </c>
      <c r="P42" s="35">
        <v>520.26580000000001</v>
      </c>
      <c r="Q42" s="35">
        <v>25.265799999999999</v>
      </c>
      <c r="R42" s="35">
        <v>57.2545</v>
      </c>
      <c r="S42" s="35">
        <v>251.25399999999999</v>
      </c>
      <c r="T42" s="35">
        <v>102.3668</v>
      </c>
      <c r="U42" s="35">
        <v>52.365000000000002</v>
      </c>
    </row>
    <row r="43" spans="2:21" ht="15" x14ac:dyDescent="0.25">
      <c r="C43" s="35">
        <v>445.26100000000002</v>
      </c>
      <c r="D43" s="35">
        <v>156.32679999999999</v>
      </c>
      <c r="E43" s="35">
        <v>152.32640000000001</v>
      </c>
      <c r="F43" s="35">
        <v>841.26949999999999</v>
      </c>
      <c r="G43" s="35">
        <v>52.245690000000003</v>
      </c>
      <c r="H43" s="35">
        <v>145.26499999999999</v>
      </c>
      <c r="I43" s="35">
        <v>881.20140000000004</v>
      </c>
      <c r="J43" s="35">
        <v>45.5017</v>
      </c>
      <c r="K43" s="35">
        <v>95.254000000000005</v>
      </c>
      <c r="M43" s="35">
        <v>558.25409999999999</v>
      </c>
      <c r="N43" s="35">
        <v>125.264</v>
      </c>
      <c r="O43" s="35">
        <v>94.254099999999994</v>
      </c>
      <c r="P43" s="35">
        <v>950.24149999999997</v>
      </c>
      <c r="Q43" s="35">
        <v>54.215800000000002</v>
      </c>
      <c r="R43" s="35">
        <v>95.625799999999998</v>
      </c>
      <c r="S43" s="35">
        <v>547.25059999999996</v>
      </c>
      <c r="T43" s="35">
        <v>105.3652</v>
      </c>
      <c r="U43" s="35">
        <v>55.026499999999999</v>
      </c>
    </row>
    <row r="44" spans="2:21" ht="15" x14ac:dyDescent="0.25">
      <c r="C44" s="35">
        <v>750.62890000000004</v>
      </c>
      <c r="D44" s="35">
        <v>114.569</v>
      </c>
      <c r="E44" s="35">
        <v>110.2548</v>
      </c>
      <c r="F44" s="35">
        <v>950.26499999999999</v>
      </c>
      <c r="G44" s="35">
        <v>87.456199999999995</v>
      </c>
      <c r="H44" s="35">
        <v>112.36579999999999</v>
      </c>
      <c r="I44" s="35">
        <v>562.36500000000001</v>
      </c>
      <c r="J44" s="35">
        <v>54.265799999999999</v>
      </c>
      <c r="K44" s="35">
        <v>58.562399999999997</v>
      </c>
      <c r="M44" s="35">
        <v>597.95680000000004</v>
      </c>
      <c r="N44" s="35">
        <v>170.25</v>
      </c>
      <c r="O44" s="35">
        <v>74.2654</v>
      </c>
      <c r="P44" s="35">
        <v>556.02350000000001</v>
      </c>
      <c r="Q44" s="35">
        <v>69.6584</v>
      </c>
      <c r="R44" s="35">
        <v>25.2654</v>
      </c>
      <c r="S44" s="35">
        <v>508.6284</v>
      </c>
      <c r="T44" s="35">
        <v>58.5214</v>
      </c>
      <c r="U44" s="35">
        <v>76.206500000000005</v>
      </c>
    </row>
    <row r="45" spans="2:21" ht="15" x14ac:dyDescent="0.25">
      <c r="C45" s="35">
        <v>963.2654</v>
      </c>
      <c r="D45" s="35">
        <v>85.624099999999999</v>
      </c>
      <c r="E45" s="35">
        <v>158.2561</v>
      </c>
      <c r="F45" s="35">
        <v>507.56900000000002</v>
      </c>
      <c r="G45" s="35">
        <v>94.251199999999997</v>
      </c>
      <c r="H45" s="35">
        <v>105.624</v>
      </c>
      <c r="I45" s="35">
        <v>436.95699999999999</v>
      </c>
      <c r="J45" s="35">
        <v>45.683999999999997</v>
      </c>
      <c r="K45" s="35">
        <v>47.256</v>
      </c>
      <c r="M45" s="35">
        <v>869.65319999999997</v>
      </c>
      <c r="N45" s="35">
        <v>115.254</v>
      </c>
      <c r="O45" s="35">
        <v>145.26499999999999</v>
      </c>
      <c r="P45" s="35">
        <v>526.24</v>
      </c>
      <c r="Q45" s="35">
        <v>57.458100000000002</v>
      </c>
      <c r="R45" s="35">
        <v>65.362579999999994</v>
      </c>
      <c r="S45" s="35">
        <v>556.26580000000001</v>
      </c>
      <c r="T45" s="35">
        <v>115.623</v>
      </c>
      <c r="U45" s="35">
        <v>85.624499999999998</v>
      </c>
    </row>
    <row r="46" spans="2:21" ht="15" x14ac:dyDescent="0.25">
      <c r="C46" s="35">
        <v>504.26839999999999</v>
      </c>
      <c r="D46" s="35">
        <v>65.326980000000006</v>
      </c>
      <c r="E46" s="35">
        <v>115.3625</v>
      </c>
      <c r="F46" s="35">
        <v>854.26850000000002</v>
      </c>
      <c r="G46" s="35">
        <v>92.221019999999996</v>
      </c>
      <c r="H46" s="35">
        <v>110.256</v>
      </c>
      <c r="I46" s="35">
        <v>854.25959999999998</v>
      </c>
      <c r="J46" s="35">
        <v>76.254099999999994</v>
      </c>
      <c r="K46" s="35">
        <v>104.256</v>
      </c>
      <c r="M46" s="35">
        <v>502.25409999999999</v>
      </c>
      <c r="N46" s="35">
        <v>45.2605</v>
      </c>
      <c r="O46" s="35">
        <v>52.264000000000003</v>
      </c>
      <c r="P46" s="35">
        <v>874.02499999999998</v>
      </c>
      <c r="Q46" s="35">
        <v>55.265799999999999</v>
      </c>
      <c r="R46" s="35">
        <v>25.324100000000001</v>
      </c>
      <c r="S46" s="35">
        <v>510.26499999999999</v>
      </c>
      <c r="T46" s="35">
        <v>45.210599999999999</v>
      </c>
      <c r="U46" s="35">
        <v>70.125900000000001</v>
      </c>
    </row>
    <row r="47" spans="2:21" ht="15" x14ac:dyDescent="0.25">
      <c r="C47" s="35">
        <v>558.62869999999998</v>
      </c>
      <c r="D47" s="35">
        <v>65.201499999999996</v>
      </c>
      <c r="E47" s="35">
        <v>107.2658</v>
      </c>
      <c r="F47" s="35">
        <v>552.26229999999998</v>
      </c>
      <c r="G47" s="35">
        <v>45.62</v>
      </c>
      <c r="H47" s="35">
        <v>86.562700000000007</v>
      </c>
      <c r="I47" s="35">
        <v>451.25599999999997</v>
      </c>
      <c r="J47" s="35">
        <v>85.625399999999999</v>
      </c>
      <c r="K47" s="35">
        <v>95.254099999999994</v>
      </c>
      <c r="M47" s="35">
        <v>509.65800000000002</v>
      </c>
      <c r="N47" s="35">
        <v>50.2547</v>
      </c>
      <c r="O47" s="35">
        <v>152.36500000000001</v>
      </c>
      <c r="P47" s="35">
        <v>562.36580000000004</v>
      </c>
      <c r="Q47" s="35">
        <v>85.623999999999995</v>
      </c>
      <c r="R47" s="35">
        <v>26.658000000000001</v>
      </c>
      <c r="S47" s="35">
        <v>950.26580000000001</v>
      </c>
      <c r="T47" s="35">
        <v>55.210500000000003</v>
      </c>
      <c r="U47" s="35">
        <v>25.360849999999999</v>
      </c>
    </row>
    <row r="48" spans="2:21" x14ac:dyDescent="0.2">
      <c r="B48" t="s">
        <v>44</v>
      </c>
      <c r="C48">
        <f t="shared" ref="C48:K48" si="1">AVERAGE(C32:C47)</f>
        <v>667.81587500000001</v>
      </c>
      <c r="D48">
        <f t="shared" si="1"/>
        <v>86.4318375</v>
      </c>
      <c r="E48">
        <f t="shared" si="1"/>
        <v>98.234787499999996</v>
      </c>
      <c r="F48">
        <f t="shared" si="1"/>
        <v>689.85308750000002</v>
      </c>
      <c r="G48">
        <f t="shared" si="1"/>
        <v>85.107326687499992</v>
      </c>
      <c r="H48">
        <f t="shared" si="1"/>
        <v>86.14996168750001</v>
      </c>
      <c r="I48">
        <f t="shared" si="1"/>
        <v>705.11586624999995</v>
      </c>
      <c r="J48">
        <f t="shared" si="1"/>
        <v>85.624178124999986</v>
      </c>
      <c r="K48">
        <f t="shared" si="1"/>
        <v>81.431161250000002</v>
      </c>
      <c r="M48">
        <f t="shared" ref="M48:U48" si="2">AVERAGE(M32:M47)</f>
        <v>640.59423900000002</v>
      </c>
      <c r="N48">
        <f t="shared" si="2"/>
        <v>66.433089499999994</v>
      </c>
      <c r="O48">
        <f t="shared" si="2"/>
        <v>72.384546</v>
      </c>
      <c r="P48">
        <f t="shared" si="2"/>
        <v>560.14021762499999</v>
      </c>
      <c r="Q48">
        <f t="shared" si="2"/>
        <v>43.847711437500003</v>
      </c>
      <c r="R48">
        <f t="shared" si="2"/>
        <v>40.393794375000006</v>
      </c>
      <c r="S48">
        <f t="shared" si="2"/>
        <v>706.50096962499981</v>
      </c>
      <c r="T48">
        <f t="shared" si="2"/>
        <v>66.002768374999988</v>
      </c>
      <c r="U48">
        <f t="shared" si="2"/>
        <v>59.616389375000004</v>
      </c>
    </row>
    <row r="49" spans="2:21" ht="15" x14ac:dyDescent="0.25">
      <c r="B49" t="s">
        <v>61</v>
      </c>
      <c r="C49" s="35">
        <v>1</v>
      </c>
      <c r="D49">
        <f>D48/C48</f>
        <v>0.12942465241635653</v>
      </c>
      <c r="E49">
        <f>E48/C48</f>
        <v>0.14709861082592562</v>
      </c>
      <c r="F49" s="35">
        <v>1</v>
      </c>
      <c r="G49">
        <f>G48/F48</f>
        <v>0.1233702192968731</v>
      </c>
      <c r="H49">
        <f>H48/F48</f>
        <v>0.12488160631375012</v>
      </c>
      <c r="I49" s="35">
        <v>1</v>
      </c>
      <c r="J49">
        <f>J48/I48</f>
        <v>0.12143277753821213</v>
      </c>
      <c r="K49">
        <f>K48/I48</f>
        <v>0.11548621318517949</v>
      </c>
      <c r="M49">
        <v>1</v>
      </c>
      <c r="N49">
        <f>N48/M48</f>
        <v>0.10370541203071917</v>
      </c>
      <c r="O49">
        <f>O48/M48</f>
        <v>0.11299593657444677</v>
      </c>
      <c r="P49" s="35">
        <v>1</v>
      </c>
      <c r="Q49">
        <f>Q48/P48</f>
        <v>7.8279884317920836E-2</v>
      </c>
      <c r="R49">
        <f>R48/P48</f>
        <v>7.2113719215288793E-2</v>
      </c>
      <c r="S49" s="35">
        <v>1</v>
      </c>
      <c r="T49">
        <f>T48/S48</f>
        <v>9.34220492436596E-2</v>
      </c>
      <c r="U49">
        <f>U48/S48</f>
        <v>8.4382600927842319E-2</v>
      </c>
    </row>
  </sheetData>
  <mergeCells count="16">
    <mergeCell ref="C28:K29"/>
    <mergeCell ref="M28:U29"/>
    <mergeCell ref="C30:E30"/>
    <mergeCell ref="F30:H30"/>
    <mergeCell ref="I30:K30"/>
    <mergeCell ref="M30:O30"/>
    <mergeCell ref="P30:R30"/>
    <mergeCell ref="S30:U30"/>
    <mergeCell ref="C2:K3"/>
    <mergeCell ref="M2:U3"/>
    <mergeCell ref="C4:E4"/>
    <mergeCell ref="F4:H4"/>
    <mergeCell ref="I4:K4"/>
    <mergeCell ref="M4:O4"/>
    <mergeCell ref="P4:R4"/>
    <mergeCell ref="S4:U4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A94"/>
  <sheetViews>
    <sheetView topLeftCell="H46" workbookViewId="0">
      <selection activeCell="O68" sqref="O68"/>
    </sheetView>
  </sheetViews>
  <sheetFormatPr defaultRowHeight="14.25" x14ac:dyDescent="0.2"/>
  <cols>
    <col min="2" max="2" width="11" customWidth="1"/>
    <col min="3" max="3" width="11.625" customWidth="1"/>
    <col min="4" max="4" width="11.375" customWidth="1"/>
    <col min="5" max="5" width="11" customWidth="1"/>
    <col min="6" max="6" width="11.375" customWidth="1"/>
    <col min="7" max="7" width="11.625" customWidth="1"/>
    <col min="8" max="9" width="11.875" customWidth="1"/>
    <col min="10" max="10" width="11.625" customWidth="1"/>
    <col min="11" max="11" width="10.375" customWidth="1"/>
    <col min="12" max="12" width="10.5" customWidth="1"/>
    <col min="13" max="13" width="11.75" customWidth="1"/>
    <col min="16" max="16" width="12.75" customWidth="1"/>
    <col min="17" max="17" width="11.125" customWidth="1"/>
    <col min="18" max="18" width="11" customWidth="1"/>
    <col min="19" max="19" width="10.5" customWidth="1"/>
    <col min="20" max="20" width="12.625" customWidth="1"/>
    <col min="21" max="22" width="11.25" customWidth="1"/>
    <col min="23" max="23" width="14.375" customWidth="1"/>
    <col min="24" max="24" width="11.125" customWidth="1"/>
    <col min="25" max="25" width="11.375" customWidth="1"/>
    <col min="26" max="26" width="11.625" customWidth="1"/>
    <col min="27" max="27" width="10.375" customWidth="1"/>
  </cols>
  <sheetData>
    <row r="1" spans="2:27" x14ac:dyDescent="0.2">
      <c r="B1" s="90" t="s">
        <v>103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P1" s="90" t="s">
        <v>104</v>
      </c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</row>
    <row r="2" spans="2:27" x14ac:dyDescent="0.2"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</row>
    <row r="4" spans="2:27" x14ac:dyDescent="0.2">
      <c r="B4" s="92" t="s">
        <v>19</v>
      </c>
      <c r="C4" s="92"/>
      <c r="D4" s="92"/>
      <c r="E4" s="93" t="s">
        <v>10</v>
      </c>
      <c r="F4" s="93"/>
      <c r="G4" s="93"/>
      <c r="H4" s="94" t="s">
        <v>105</v>
      </c>
      <c r="I4" s="94"/>
      <c r="J4" s="94"/>
      <c r="K4" s="95" t="s">
        <v>21</v>
      </c>
      <c r="L4" s="95"/>
      <c r="M4" s="95"/>
      <c r="P4" s="92" t="s">
        <v>19</v>
      </c>
      <c r="Q4" s="92"/>
      <c r="R4" s="92"/>
      <c r="S4" s="93" t="s">
        <v>10</v>
      </c>
      <c r="T4" s="93"/>
      <c r="U4" s="93"/>
      <c r="V4" s="94" t="s">
        <v>105</v>
      </c>
      <c r="W4" s="94"/>
      <c r="X4" s="94"/>
      <c r="Y4" s="95" t="s">
        <v>21</v>
      </c>
      <c r="Z4" s="95"/>
      <c r="AA4" s="95"/>
    </row>
    <row r="5" spans="2:27" x14ac:dyDescent="0.2">
      <c r="B5" s="36"/>
      <c r="C5" s="36"/>
      <c r="D5" s="36"/>
      <c r="E5" s="37"/>
      <c r="F5" s="37"/>
      <c r="G5" s="37"/>
      <c r="H5" s="38"/>
      <c r="I5" s="38"/>
      <c r="J5" s="38"/>
      <c r="K5" s="39"/>
      <c r="L5" s="39"/>
      <c r="M5" s="39"/>
      <c r="P5" s="36"/>
      <c r="Q5" s="36"/>
      <c r="R5" s="36"/>
      <c r="S5" s="37"/>
      <c r="T5" s="37"/>
      <c r="U5" s="37"/>
      <c r="V5" s="38"/>
      <c r="W5" s="38"/>
      <c r="X5" s="38"/>
      <c r="Y5" s="39"/>
      <c r="Z5" s="39"/>
      <c r="AA5" s="39"/>
    </row>
    <row r="6" spans="2:27" x14ac:dyDescent="0.2">
      <c r="B6" s="25" t="s">
        <v>28</v>
      </c>
      <c r="C6" s="25" t="s">
        <v>29</v>
      </c>
      <c r="D6" s="25" t="s">
        <v>30</v>
      </c>
      <c r="E6" s="25" t="s">
        <v>28</v>
      </c>
      <c r="F6" s="25" t="s">
        <v>29</v>
      </c>
      <c r="G6" s="25" t="s">
        <v>30</v>
      </c>
      <c r="H6" s="25" t="s">
        <v>28</v>
      </c>
      <c r="I6" s="25" t="s">
        <v>29</v>
      </c>
      <c r="J6" s="25" t="s">
        <v>30</v>
      </c>
      <c r="K6" s="25" t="s">
        <v>28</v>
      </c>
      <c r="L6" s="25" t="s">
        <v>29</v>
      </c>
      <c r="M6" s="25" t="s">
        <v>30</v>
      </c>
      <c r="P6" s="25" t="s">
        <v>28</v>
      </c>
      <c r="Q6" s="25" t="s">
        <v>29</v>
      </c>
      <c r="R6" s="25" t="s">
        <v>30</v>
      </c>
      <c r="S6" s="25" t="s">
        <v>28</v>
      </c>
      <c r="T6" s="25" t="s">
        <v>29</v>
      </c>
      <c r="U6" s="25" t="s">
        <v>30</v>
      </c>
      <c r="V6" s="25" t="s">
        <v>28</v>
      </c>
      <c r="W6" s="25" t="s">
        <v>29</v>
      </c>
      <c r="X6" s="25" t="s">
        <v>30</v>
      </c>
      <c r="Y6" s="25" t="s">
        <v>28</v>
      </c>
      <c r="Z6" s="25" t="s">
        <v>29</v>
      </c>
      <c r="AA6" s="25" t="s">
        <v>30</v>
      </c>
    </row>
    <row r="7" spans="2:27" x14ac:dyDescent="0.2">
      <c r="B7" s="25">
        <v>8</v>
      </c>
      <c r="C7" s="25">
        <v>17</v>
      </c>
      <c r="D7" s="25">
        <v>15</v>
      </c>
      <c r="E7" s="25">
        <v>1</v>
      </c>
      <c r="F7" s="25">
        <v>0</v>
      </c>
      <c r="G7" s="25">
        <v>0</v>
      </c>
      <c r="H7" s="25">
        <v>1</v>
      </c>
      <c r="I7" s="25">
        <v>7</v>
      </c>
      <c r="J7" s="25">
        <v>0</v>
      </c>
      <c r="K7" s="25">
        <v>1</v>
      </c>
      <c r="L7" s="25">
        <v>3</v>
      </c>
      <c r="M7" s="25">
        <v>0</v>
      </c>
      <c r="P7" s="25">
        <v>722.13009999999997</v>
      </c>
      <c r="Q7" s="25">
        <v>780.09770000000003</v>
      </c>
      <c r="R7" s="25">
        <v>833.27698899999996</v>
      </c>
      <c r="S7" s="25">
        <v>499.92099999999999</v>
      </c>
      <c r="T7" s="25">
        <v>411.0736</v>
      </c>
      <c r="U7" s="25">
        <v>352.32673</v>
      </c>
      <c r="V7" s="25">
        <v>499.55180000000001</v>
      </c>
      <c r="W7" s="25">
        <v>267.1112</v>
      </c>
      <c r="X7" s="25">
        <v>438.78118499999999</v>
      </c>
      <c r="Y7" s="25">
        <v>416.65320000000003</v>
      </c>
      <c r="Z7" s="25">
        <v>632.34460000000001</v>
      </c>
      <c r="AA7" s="25">
        <v>233.34660199999999</v>
      </c>
    </row>
    <row r="8" spans="2:27" x14ac:dyDescent="0.2">
      <c r="B8" s="25">
        <v>23</v>
      </c>
      <c r="C8" s="25">
        <v>19</v>
      </c>
      <c r="D8" s="25">
        <v>2</v>
      </c>
      <c r="E8" s="25">
        <v>9</v>
      </c>
      <c r="F8" s="25">
        <v>0</v>
      </c>
      <c r="G8" s="25">
        <v>0</v>
      </c>
      <c r="H8" s="25">
        <v>1</v>
      </c>
      <c r="I8" s="25">
        <v>16</v>
      </c>
      <c r="J8" s="25">
        <v>0</v>
      </c>
      <c r="K8" s="25">
        <v>3</v>
      </c>
      <c r="L8" s="25">
        <v>5</v>
      </c>
      <c r="M8" s="25">
        <v>0</v>
      </c>
      <c r="P8" s="25">
        <v>770.55730000000005</v>
      </c>
      <c r="Q8" s="25">
        <v>1049.558</v>
      </c>
      <c r="R8" s="25">
        <v>805.62004000000002</v>
      </c>
      <c r="S8" s="25">
        <v>580.51400000000001</v>
      </c>
      <c r="T8" s="25">
        <v>318.88749999999999</v>
      </c>
      <c r="U8" s="25">
        <v>267.32718299999999</v>
      </c>
      <c r="V8" s="25">
        <v>562.06370000000004</v>
      </c>
      <c r="W8" s="25">
        <v>674.4221</v>
      </c>
      <c r="X8" s="25">
        <v>455.31146899999999</v>
      </c>
      <c r="Y8" s="25">
        <v>389.47969999999998</v>
      </c>
      <c r="Z8" s="25">
        <v>183.697</v>
      </c>
      <c r="AA8" s="25">
        <v>285.89063800000002</v>
      </c>
    </row>
    <row r="9" spans="2:27" x14ac:dyDescent="0.2">
      <c r="B9" s="25">
        <v>18</v>
      </c>
      <c r="C9" s="25">
        <v>12</v>
      </c>
      <c r="D9" s="25">
        <v>15</v>
      </c>
      <c r="E9" s="25">
        <v>4</v>
      </c>
      <c r="F9" s="25">
        <v>0</v>
      </c>
      <c r="G9" s="25">
        <v>0</v>
      </c>
      <c r="H9" s="25">
        <v>0</v>
      </c>
      <c r="I9" s="25">
        <v>4</v>
      </c>
      <c r="J9" s="25">
        <v>0</v>
      </c>
      <c r="K9" s="25">
        <v>0</v>
      </c>
      <c r="L9" s="25">
        <v>2</v>
      </c>
      <c r="M9" s="25">
        <v>0</v>
      </c>
      <c r="P9" s="25">
        <v>893.76829999999995</v>
      </c>
      <c r="Q9" s="25">
        <v>973.55160000000001</v>
      </c>
      <c r="R9" s="25">
        <v>790.91056200000003</v>
      </c>
      <c r="S9" s="25">
        <v>279.51299999999998</v>
      </c>
      <c r="T9" s="25">
        <v>243.48580000000001</v>
      </c>
      <c r="U9" s="25">
        <v>229.945007</v>
      </c>
      <c r="V9" s="25">
        <v>599.4366</v>
      </c>
      <c r="W9" s="25">
        <v>449.3417</v>
      </c>
      <c r="X9" s="25">
        <v>430.662443</v>
      </c>
      <c r="Y9" s="25">
        <v>525.3904</v>
      </c>
      <c r="Z9" s="25">
        <v>932.10950000000003</v>
      </c>
      <c r="AA9" s="25">
        <v>241.18121199999999</v>
      </c>
    </row>
    <row r="10" spans="2:27" x14ac:dyDescent="0.2">
      <c r="B10" s="25">
        <v>28</v>
      </c>
      <c r="C10" s="25">
        <v>7</v>
      </c>
      <c r="D10" s="25">
        <v>3</v>
      </c>
      <c r="E10" s="25">
        <v>0</v>
      </c>
      <c r="F10" s="25">
        <v>0</v>
      </c>
      <c r="G10" s="25">
        <v>0</v>
      </c>
      <c r="H10" s="25">
        <v>0</v>
      </c>
      <c r="I10" s="25">
        <v>12</v>
      </c>
      <c r="J10" s="25">
        <v>3</v>
      </c>
      <c r="K10" s="25">
        <v>5</v>
      </c>
      <c r="L10" s="25">
        <v>5</v>
      </c>
      <c r="M10" s="25">
        <v>0</v>
      </c>
      <c r="P10" s="25">
        <v>971.2912</v>
      </c>
      <c r="Q10" s="25">
        <v>780.17430000000002</v>
      </c>
      <c r="R10" s="25">
        <v>924.39825599999995</v>
      </c>
      <c r="S10" s="25">
        <v>692.68200000000002</v>
      </c>
      <c r="T10" s="25">
        <v>258.8537</v>
      </c>
      <c r="U10" s="25">
        <v>544.39242100000001</v>
      </c>
      <c r="V10" s="25">
        <v>630.67200000000003</v>
      </c>
      <c r="W10" s="25">
        <v>706.86249999999995</v>
      </c>
      <c r="X10" s="25">
        <v>130.35724099999999</v>
      </c>
      <c r="Y10" s="25">
        <v>533.10299999999995</v>
      </c>
      <c r="Z10" s="25">
        <v>125.85599999999999</v>
      </c>
      <c r="AA10" s="25">
        <v>523.04628700000001</v>
      </c>
    </row>
    <row r="11" spans="2:27" x14ac:dyDescent="0.2">
      <c r="B11" s="25">
        <v>12</v>
      </c>
      <c r="C11" s="25">
        <v>10</v>
      </c>
      <c r="D11" s="25">
        <v>25</v>
      </c>
      <c r="E11" s="25">
        <v>0</v>
      </c>
      <c r="F11" s="25">
        <v>0</v>
      </c>
      <c r="G11" s="25">
        <v>1</v>
      </c>
      <c r="H11" s="25">
        <v>0</v>
      </c>
      <c r="I11" s="25">
        <v>3</v>
      </c>
      <c r="J11" s="25">
        <v>1</v>
      </c>
      <c r="K11" s="25">
        <v>0</v>
      </c>
      <c r="L11" s="25">
        <v>0</v>
      </c>
      <c r="M11" s="25">
        <v>0</v>
      </c>
      <c r="P11" s="25">
        <v>527.64790000000005</v>
      </c>
      <c r="Q11" s="25">
        <v>823.16769999999997</v>
      </c>
      <c r="R11" s="25">
        <v>647.72804699999995</v>
      </c>
      <c r="S11" s="25">
        <v>843.47860000000003</v>
      </c>
      <c r="T11" s="25">
        <v>226.48349999999999</v>
      </c>
      <c r="U11" s="25">
        <v>595.13688300000001</v>
      </c>
      <c r="V11" s="25">
        <v>958.4425</v>
      </c>
      <c r="W11" s="25">
        <v>714.20349999999996</v>
      </c>
      <c r="X11" s="25">
        <v>153.30487600000001</v>
      </c>
      <c r="Y11" s="25">
        <v>552.17499999999995</v>
      </c>
      <c r="Z11" s="25">
        <v>181.04300000000001</v>
      </c>
      <c r="AA11" s="25">
        <v>591.25559199999998</v>
      </c>
    </row>
    <row r="12" spans="2:27" x14ac:dyDescent="0.2">
      <c r="B12" s="25">
        <v>4</v>
      </c>
      <c r="C12" s="25">
        <v>32</v>
      </c>
      <c r="D12" s="25">
        <v>2</v>
      </c>
      <c r="E12" s="25">
        <v>1</v>
      </c>
      <c r="F12" s="25">
        <v>0</v>
      </c>
      <c r="G12" s="25">
        <v>1</v>
      </c>
      <c r="H12" s="25">
        <v>5</v>
      </c>
      <c r="I12" s="25">
        <v>1</v>
      </c>
      <c r="J12" s="25">
        <v>0</v>
      </c>
      <c r="K12" s="25">
        <v>0</v>
      </c>
      <c r="L12" s="25">
        <v>1</v>
      </c>
      <c r="M12" s="25">
        <v>0</v>
      </c>
      <c r="P12" s="25">
        <v>418.12650000000002</v>
      </c>
      <c r="Q12" s="25">
        <v>1089.836</v>
      </c>
      <c r="R12" s="25">
        <v>816.86721299999999</v>
      </c>
      <c r="S12" s="25">
        <v>838.73670000000004</v>
      </c>
      <c r="T12" s="25">
        <v>597.0127</v>
      </c>
      <c r="U12" s="25">
        <v>605.33853999999997</v>
      </c>
      <c r="V12" s="25">
        <v>907.15949999999998</v>
      </c>
      <c r="W12" s="25">
        <v>251.96549999999999</v>
      </c>
      <c r="X12" s="25">
        <v>122.683196</v>
      </c>
      <c r="Y12" s="25">
        <v>618.72400000000005</v>
      </c>
      <c r="Z12" s="25">
        <v>55.905999999999999</v>
      </c>
      <c r="AA12" s="25">
        <v>401.28136699999999</v>
      </c>
    </row>
    <row r="13" spans="2:27" x14ac:dyDescent="0.2">
      <c r="B13" s="25">
        <v>12</v>
      </c>
      <c r="C13" s="25">
        <v>15</v>
      </c>
      <c r="D13" s="25">
        <v>6</v>
      </c>
      <c r="E13" s="25">
        <v>2</v>
      </c>
      <c r="F13" s="25">
        <v>0</v>
      </c>
      <c r="G13" s="25">
        <v>0</v>
      </c>
      <c r="H13" s="25">
        <v>0</v>
      </c>
      <c r="I13" s="25">
        <v>4</v>
      </c>
      <c r="J13" s="25">
        <v>0</v>
      </c>
      <c r="K13" s="25">
        <v>2</v>
      </c>
      <c r="L13" s="25">
        <v>1</v>
      </c>
      <c r="M13" s="25">
        <v>0</v>
      </c>
      <c r="P13" s="25">
        <v>734.83860000000004</v>
      </c>
      <c r="Q13" s="25">
        <v>945.32169999999996</v>
      </c>
      <c r="R13" s="25">
        <v>964.26020600000004</v>
      </c>
      <c r="S13" s="25">
        <v>642.22760000000005</v>
      </c>
      <c r="T13" s="25">
        <v>600.2654</v>
      </c>
      <c r="U13" s="25">
        <v>334.98645499999998</v>
      </c>
      <c r="V13" s="25">
        <v>865.71630000000005</v>
      </c>
      <c r="W13" s="25">
        <v>387.15350000000001</v>
      </c>
      <c r="X13" s="25">
        <v>503.00611199999997</v>
      </c>
      <c r="Y13" s="25">
        <v>280.33300000000003</v>
      </c>
      <c r="Z13" s="25">
        <v>188.41300000000001</v>
      </c>
      <c r="AA13" s="25">
        <v>334.65856700000001</v>
      </c>
    </row>
    <row r="14" spans="2:27" x14ac:dyDescent="0.2">
      <c r="B14" s="25">
        <v>16</v>
      </c>
      <c r="C14" s="25">
        <v>22</v>
      </c>
      <c r="D14" s="25">
        <v>7</v>
      </c>
      <c r="E14" s="25">
        <v>1</v>
      </c>
      <c r="F14" s="25">
        <v>0</v>
      </c>
      <c r="G14" s="25">
        <v>0</v>
      </c>
      <c r="H14" s="25">
        <v>0</v>
      </c>
      <c r="I14" s="25">
        <v>7</v>
      </c>
      <c r="J14" s="25">
        <v>1</v>
      </c>
      <c r="K14" s="25">
        <v>8</v>
      </c>
      <c r="L14" s="25">
        <v>0</v>
      </c>
      <c r="M14" s="25">
        <v>0</v>
      </c>
      <c r="P14" s="25">
        <v>980.60619999999994</v>
      </c>
      <c r="Q14" s="25">
        <v>970.51469999999995</v>
      </c>
      <c r="R14" s="25">
        <v>1020.03188</v>
      </c>
      <c r="S14" s="25">
        <v>729.86220000000003</v>
      </c>
      <c r="T14" s="25">
        <v>433.97640000000001</v>
      </c>
      <c r="U14" s="25">
        <v>686.95448999999996</v>
      </c>
      <c r="V14" s="25">
        <v>381.48910000000001</v>
      </c>
      <c r="W14" s="25">
        <v>240.5223</v>
      </c>
      <c r="X14" s="25">
        <v>238.32472000000001</v>
      </c>
      <c r="Y14" s="25">
        <v>391.11799999999999</v>
      </c>
      <c r="Z14" s="25">
        <v>187.99600000000001</v>
      </c>
      <c r="AA14" s="25">
        <v>392.57161100000002</v>
      </c>
    </row>
    <row r="15" spans="2:27" x14ac:dyDescent="0.2">
      <c r="B15" s="25">
        <v>10</v>
      </c>
      <c r="C15" s="25">
        <v>6</v>
      </c>
      <c r="D15" s="25">
        <v>3</v>
      </c>
      <c r="E15" s="25">
        <v>0</v>
      </c>
      <c r="F15" s="25">
        <v>0</v>
      </c>
      <c r="G15" s="25">
        <v>0</v>
      </c>
      <c r="H15" s="25">
        <v>3</v>
      </c>
      <c r="I15" s="25">
        <v>9</v>
      </c>
      <c r="J15" s="25">
        <v>0</v>
      </c>
      <c r="K15" s="25">
        <v>5</v>
      </c>
      <c r="L15" s="25">
        <v>9</v>
      </c>
      <c r="M15" s="25">
        <v>0</v>
      </c>
      <c r="P15" s="25">
        <v>718.76499999999999</v>
      </c>
      <c r="Q15" s="25">
        <v>678.22329999999999</v>
      </c>
      <c r="R15" s="25">
        <v>782.98232900000005</v>
      </c>
      <c r="S15" s="25">
        <v>609.39750000000004</v>
      </c>
      <c r="T15" s="25">
        <v>235.70339999999999</v>
      </c>
      <c r="U15" s="25">
        <v>892.90334700000005</v>
      </c>
      <c r="V15" s="25">
        <v>913.60119999999995</v>
      </c>
      <c r="W15" s="25">
        <v>527.72140000000002</v>
      </c>
      <c r="X15" s="25">
        <v>203.90306699999999</v>
      </c>
      <c r="Y15" s="25">
        <v>225.43899999999999</v>
      </c>
      <c r="Z15" s="25">
        <v>294.13</v>
      </c>
      <c r="AA15" s="25">
        <v>345.06378100000001</v>
      </c>
    </row>
    <row r="16" spans="2:27" x14ac:dyDescent="0.2">
      <c r="B16" s="25">
        <v>35</v>
      </c>
      <c r="C16" s="25">
        <v>5</v>
      </c>
      <c r="D16" s="25">
        <v>10</v>
      </c>
      <c r="E16" s="25">
        <v>18</v>
      </c>
      <c r="F16" s="25">
        <v>14</v>
      </c>
      <c r="G16" s="25">
        <v>0</v>
      </c>
      <c r="H16" s="25">
        <v>0</v>
      </c>
      <c r="I16" s="25">
        <v>4</v>
      </c>
      <c r="J16" s="25">
        <v>0</v>
      </c>
      <c r="K16" s="25">
        <v>4</v>
      </c>
      <c r="L16" s="25">
        <v>3</v>
      </c>
      <c r="M16" s="25">
        <v>1</v>
      </c>
      <c r="P16" s="25">
        <v>1003.141</v>
      </c>
      <c r="Q16" s="25">
        <v>587.86620000000005</v>
      </c>
      <c r="R16" s="25">
        <v>1270.5993390000001</v>
      </c>
      <c r="S16" s="25">
        <v>467.74250000000001</v>
      </c>
      <c r="T16" s="25">
        <v>259.16419999999999</v>
      </c>
      <c r="U16" s="25">
        <v>838.52771800000005</v>
      </c>
      <c r="V16" s="25">
        <v>593.77930000000003</v>
      </c>
      <c r="W16" s="25">
        <v>553.73760000000004</v>
      </c>
      <c r="X16" s="25">
        <v>199.204399</v>
      </c>
      <c r="Y16" s="25">
        <v>471.55099999999999</v>
      </c>
      <c r="Z16" s="25">
        <v>539.95699999999999</v>
      </c>
      <c r="AA16" s="25">
        <v>650.40609300000006</v>
      </c>
    </row>
    <row r="17" spans="2:27" x14ac:dyDescent="0.2">
      <c r="B17" s="25">
        <v>15</v>
      </c>
      <c r="C17" s="25">
        <v>9</v>
      </c>
      <c r="D17" s="25">
        <v>12</v>
      </c>
      <c r="E17" s="25">
        <v>0</v>
      </c>
      <c r="F17" s="25">
        <v>0</v>
      </c>
      <c r="G17" s="25">
        <v>1</v>
      </c>
      <c r="H17" s="25">
        <v>3</v>
      </c>
      <c r="I17" s="25">
        <v>4</v>
      </c>
      <c r="J17" s="25">
        <v>1</v>
      </c>
      <c r="K17" s="25">
        <v>3</v>
      </c>
      <c r="L17" s="25">
        <v>7</v>
      </c>
      <c r="M17" s="25">
        <v>0</v>
      </c>
      <c r="P17" s="25">
        <v>716.88030000000003</v>
      </c>
      <c r="Q17" s="25">
        <v>653.23779999999999</v>
      </c>
      <c r="R17" s="25">
        <v>1057.1808799999999</v>
      </c>
      <c r="S17" s="25">
        <v>446.37380000000002</v>
      </c>
      <c r="T17" s="25">
        <v>536.40689999999995</v>
      </c>
      <c r="U17" s="25">
        <v>742.14517799999999</v>
      </c>
      <c r="V17" s="25">
        <v>884.99440000000004</v>
      </c>
      <c r="W17" s="25">
        <v>263.59300000000002</v>
      </c>
      <c r="X17" s="25">
        <v>839.83941000000004</v>
      </c>
      <c r="Y17" s="25">
        <v>335.76280000000003</v>
      </c>
      <c r="Z17" s="25">
        <v>327.26</v>
      </c>
      <c r="AA17" s="25">
        <v>785.90615200000002</v>
      </c>
    </row>
    <row r="18" spans="2:27" x14ac:dyDescent="0.2">
      <c r="B18" s="25">
        <v>6</v>
      </c>
      <c r="C18" s="25">
        <v>7</v>
      </c>
      <c r="D18" s="25">
        <v>10</v>
      </c>
      <c r="E18" s="25">
        <v>0</v>
      </c>
      <c r="F18" s="25">
        <v>1</v>
      </c>
      <c r="G18" s="25">
        <v>0</v>
      </c>
      <c r="H18" s="25">
        <v>0</v>
      </c>
      <c r="I18" s="25">
        <v>7</v>
      </c>
      <c r="J18" s="25">
        <v>4</v>
      </c>
      <c r="K18" s="25">
        <v>5</v>
      </c>
      <c r="L18" s="25">
        <v>3</v>
      </c>
      <c r="M18" s="25">
        <v>0</v>
      </c>
      <c r="P18" s="25">
        <v>610.99519999999995</v>
      </c>
      <c r="Q18" s="25">
        <v>652.25850000000003</v>
      </c>
      <c r="R18" s="25">
        <v>991.66161399999999</v>
      </c>
      <c r="S18" s="25">
        <v>635.97069999999997</v>
      </c>
      <c r="T18" s="25">
        <v>494.24360000000001</v>
      </c>
      <c r="U18" s="25">
        <v>775.30127700000003</v>
      </c>
      <c r="V18" s="25">
        <v>283.24900000000002</v>
      </c>
      <c r="W18" s="25">
        <v>425.34280000000001</v>
      </c>
      <c r="X18" s="25">
        <v>905.41470600000002</v>
      </c>
      <c r="Y18" s="25">
        <v>249.70500000000001</v>
      </c>
      <c r="Z18" s="25">
        <v>334.62200000000001</v>
      </c>
      <c r="AA18" s="25">
        <v>511.29396100000002</v>
      </c>
    </row>
    <row r="19" spans="2:27" x14ac:dyDescent="0.2">
      <c r="B19" s="25">
        <v>0</v>
      </c>
      <c r="C19" s="25">
        <v>17</v>
      </c>
      <c r="D19" s="25">
        <v>17</v>
      </c>
      <c r="E19" s="25">
        <v>1</v>
      </c>
      <c r="F19" s="25">
        <v>0</v>
      </c>
      <c r="G19" s="25">
        <v>1</v>
      </c>
      <c r="H19" s="25">
        <v>0</v>
      </c>
      <c r="I19" s="25">
        <v>4</v>
      </c>
      <c r="J19" s="25">
        <v>1</v>
      </c>
      <c r="K19" s="25">
        <v>2</v>
      </c>
      <c r="L19" s="25">
        <v>2</v>
      </c>
      <c r="M19" s="25">
        <v>1</v>
      </c>
      <c r="P19" s="25">
        <v>462.7106</v>
      </c>
      <c r="Q19" s="25">
        <v>873.7097</v>
      </c>
      <c r="R19" s="25">
        <v>878.098029</v>
      </c>
      <c r="S19" s="25">
        <v>466.2552</v>
      </c>
      <c r="T19" s="25">
        <v>345.13400000000001</v>
      </c>
      <c r="U19" s="25">
        <v>783.13414599999999</v>
      </c>
      <c r="V19" s="25">
        <v>350.81009999999998</v>
      </c>
      <c r="W19" s="25">
        <v>322.89269999999999</v>
      </c>
      <c r="X19" s="25">
        <v>936.14339600000005</v>
      </c>
      <c r="Y19" s="25">
        <v>186.953</v>
      </c>
      <c r="Z19" s="25">
        <v>230.65700000000001</v>
      </c>
      <c r="AA19" s="25">
        <v>1072.6268700000001</v>
      </c>
    </row>
    <row r="20" spans="2:27" x14ac:dyDescent="0.2">
      <c r="B20" s="25">
        <v>28</v>
      </c>
      <c r="C20" s="25">
        <v>24</v>
      </c>
      <c r="D20" s="25">
        <v>2</v>
      </c>
      <c r="E20" s="25">
        <v>1</v>
      </c>
      <c r="F20" s="25">
        <v>0</v>
      </c>
      <c r="G20" s="25">
        <v>0</v>
      </c>
      <c r="H20" s="25">
        <v>0</v>
      </c>
      <c r="I20" s="25">
        <v>4</v>
      </c>
      <c r="J20" s="25">
        <v>0</v>
      </c>
      <c r="K20" s="25">
        <v>1</v>
      </c>
      <c r="L20" s="25">
        <v>10</v>
      </c>
      <c r="M20" s="25">
        <v>0</v>
      </c>
      <c r="P20" s="25">
        <v>969.98450000000003</v>
      </c>
      <c r="Q20" s="25">
        <v>1154.1120000000001</v>
      </c>
      <c r="R20" s="25">
        <v>853.87749299999996</v>
      </c>
      <c r="S20" s="25">
        <v>558.68809999999996</v>
      </c>
      <c r="T20" s="25">
        <v>253.06</v>
      </c>
      <c r="U20" s="25">
        <v>207.312938</v>
      </c>
      <c r="V20" s="25">
        <v>399.83929999999998</v>
      </c>
      <c r="W20" s="25">
        <v>858.41560000000004</v>
      </c>
      <c r="X20" s="25">
        <v>628.57897800000001</v>
      </c>
      <c r="Y20" s="25">
        <v>227.95500000000001</v>
      </c>
      <c r="Z20" s="25">
        <v>334.99700000000001</v>
      </c>
      <c r="AA20" s="25">
        <v>878.064618</v>
      </c>
    </row>
    <row r="21" spans="2:27" x14ac:dyDescent="0.2">
      <c r="B21" s="25">
        <v>25</v>
      </c>
      <c r="C21" s="25">
        <v>33</v>
      </c>
      <c r="D21" s="25">
        <v>8</v>
      </c>
      <c r="E21" s="25">
        <v>0</v>
      </c>
      <c r="F21" s="25">
        <v>10</v>
      </c>
      <c r="G21" s="25">
        <v>0</v>
      </c>
      <c r="H21" s="25">
        <v>0</v>
      </c>
      <c r="I21" s="25">
        <v>16</v>
      </c>
      <c r="J21" s="25">
        <v>0</v>
      </c>
      <c r="K21" s="25">
        <v>7</v>
      </c>
      <c r="L21" s="25">
        <v>9</v>
      </c>
      <c r="M21" s="25">
        <v>1</v>
      </c>
      <c r="P21" s="25">
        <v>1121.8420000000001</v>
      </c>
      <c r="Q21" s="25">
        <v>997.55169999999998</v>
      </c>
      <c r="R21" s="25">
        <v>715.32213100000001</v>
      </c>
      <c r="S21" s="25">
        <v>458.45549999999997</v>
      </c>
      <c r="T21" s="25">
        <v>455.0102</v>
      </c>
      <c r="U21" s="25">
        <v>197.975976</v>
      </c>
      <c r="V21" s="25">
        <v>208.26050000000001</v>
      </c>
      <c r="W21" s="25">
        <v>541.73239999999998</v>
      </c>
      <c r="X21" s="25">
        <v>164.47873100000001</v>
      </c>
      <c r="Y21" s="25">
        <v>240.61199999999999</v>
      </c>
      <c r="Z21" s="25">
        <v>562.67200000000003</v>
      </c>
      <c r="AA21" s="25">
        <v>802.52220299999999</v>
      </c>
    </row>
    <row r="22" spans="2:27" x14ac:dyDescent="0.2">
      <c r="B22" s="25">
        <v>44</v>
      </c>
      <c r="C22" s="25">
        <v>21</v>
      </c>
      <c r="D22" s="25">
        <v>1</v>
      </c>
      <c r="E22" s="25">
        <v>15</v>
      </c>
      <c r="F22" s="25">
        <v>0</v>
      </c>
      <c r="G22" s="25">
        <v>0</v>
      </c>
      <c r="H22" s="25">
        <v>0</v>
      </c>
      <c r="I22" s="25">
        <v>11</v>
      </c>
      <c r="J22" s="25">
        <v>0</v>
      </c>
      <c r="K22" s="25">
        <v>1</v>
      </c>
      <c r="L22" s="25">
        <v>12</v>
      </c>
      <c r="M22" s="25">
        <v>1</v>
      </c>
      <c r="P22" s="25">
        <v>955.22609999999997</v>
      </c>
      <c r="Q22" s="25">
        <v>1222.354</v>
      </c>
      <c r="R22" s="25">
        <v>634.01332400000001</v>
      </c>
      <c r="S22" s="25">
        <v>274.35730000000001</v>
      </c>
      <c r="T22" s="25">
        <v>361.93740000000003</v>
      </c>
      <c r="U22" s="25">
        <v>198.34024500000001</v>
      </c>
      <c r="V22" s="25">
        <v>156.02260000000001</v>
      </c>
      <c r="W22" s="25">
        <v>816.66099999999994</v>
      </c>
      <c r="X22" s="25">
        <v>611.411563</v>
      </c>
      <c r="Y22" s="25">
        <v>751.43230000000005</v>
      </c>
      <c r="Z22" s="25">
        <v>307.77100000000002</v>
      </c>
      <c r="AA22" s="25">
        <v>847.89662699999997</v>
      </c>
    </row>
    <row r="23" spans="2:27" x14ac:dyDescent="0.2">
      <c r="B23" s="25">
        <v>25</v>
      </c>
      <c r="C23" s="25">
        <v>29</v>
      </c>
      <c r="D23" s="25">
        <v>12</v>
      </c>
      <c r="E23" s="25">
        <v>0</v>
      </c>
      <c r="F23" s="25">
        <v>0</v>
      </c>
      <c r="G23" s="25">
        <v>0</v>
      </c>
      <c r="H23" s="25">
        <v>0</v>
      </c>
      <c r="I23" s="25">
        <v>7</v>
      </c>
      <c r="J23" s="25">
        <v>0</v>
      </c>
      <c r="K23" s="25">
        <v>0</v>
      </c>
      <c r="L23" s="25">
        <v>7</v>
      </c>
      <c r="M23" s="25">
        <v>0</v>
      </c>
      <c r="P23" s="25">
        <v>1047.9280000000001</v>
      </c>
      <c r="Q23" s="25">
        <v>963.15409999999997</v>
      </c>
      <c r="R23" s="25">
        <v>609.83098700000005</v>
      </c>
      <c r="S23" s="25">
        <v>312.40679999999998</v>
      </c>
      <c r="T23" s="25">
        <v>393.15230000000003</v>
      </c>
      <c r="U23" s="25">
        <v>173.53166999999999</v>
      </c>
      <c r="V23" s="25">
        <v>201.51259999999999</v>
      </c>
      <c r="W23" s="25">
        <v>130.60149999999999</v>
      </c>
      <c r="X23" s="25">
        <v>420.98447800000002</v>
      </c>
      <c r="Y23" s="25">
        <v>707.91579999999999</v>
      </c>
      <c r="Z23" s="25">
        <v>573.92100000000005</v>
      </c>
      <c r="AA23" s="25">
        <v>500.91312599999998</v>
      </c>
    </row>
    <row r="24" spans="2:27" x14ac:dyDescent="0.2">
      <c r="B24" s="25">
        <v>32</v>
      </c>
      <c r="C24" s="25">
        <v>49</v>
      </c>
      <c r="D24" s="25">
        <v>9</v>
      </c>
      <c r="E24" s="25">
        <v>1</v>
      </c>
      <c r="F24" s="25">
        <v>0</v>
      </c>
      <c r="G24" s="25">
        <v>10</v>
      </c>
      <c r="H24" s="25">
        <v>0</v>
      </c>
      <c r="I24" s="25">
        <v>15</v>
      </c>
      <c r="J24" s="25">
        <v>0</v>
      </c>
      <c r="K24" s="25">
        <v>2</v>
      </c>
      <c r="L24" s="25">
        <v>11</v>
      </c>
      <c r="M24" s="25">
        <v>0</v>
      </c>
      <c r="P24" s="25">
        <v>1191.0709999999999</v>
      </c>
      <c r="Q24" s="25">
        <v>1305.4559999999999</v>
      </c>
      <c r="R24" s="25">
        <v>785.80255299999999</v>
      </c>
      <c r="S24" s="25">
        <v>584.45069999999998</v>
      </c>
      <c r="T24" s="25">
        <v>342.21559999999999</v>
      </c>
      <c r="U24" s="25">
        <v>165.119347</v>
      </c>
      <c r="V24" s="25">
        <v>136.7567</v>
      </c>
      <c r="W24" s="25">
        <v>268.673</v>
      </c>
      <c r="X24" s="25">
        <v>500.93805800000001</v>
      </c>
      <c r="Y24" s="25">
        <v>726.97820000000002</v>
      </c>
      <c r="Z24" s="25">
        <v>245.988</v>
      </c>
      <c r="AA24" s="25">
        <v>409.76323300000001</v>
      </c>
    </row>
    <row r="25" spans="2:27" x14ac:dyDescent="0.2">
      <c r="B25" s="25">
        <v>17</v>
      </c>
      <c r="C25" s="25">
        <v>45</v>
      </c>
      <c r="D25" s="25">
        <v>15</v>
      </c>
      <c r="E25" s="25">
        <v>0</v>
      </c>
      <c r="F25" s="25">
        <v>0</v>
      </c>
      <c r="G25" s="25">
        <v>0</v>
      </c>
      <c r="H25" s="25">
        <v>0</v>
      </c>
      <c r="I25" s="25">
        <v>3</v>
      </c>
      <c r="J25" s="25">
        <v>0</v>
      </c>
      <c r="K25" s="25">
        <v>2</v>
      </c>
      <c r="L25" s="25">
        <v>6</v>
      </c>
      <c r="M25" s="25">
        <v>5</v>
      </c>
      <c r="P25" s="25">
        <v>1138.4359999999999</v>
      </c>
      <c r="Q25" s="25">
        <v>1213.7249999999999</v>
      </c>
      <c r="R25" s="25">
        <v>631.63244399999996</v>
      </c>
      <c r="S25" s="25">
        <v>709.16840000000002</v>
      </c>
      <c r="T25" s="25">
        <v>516.85659999999996</v>
      </c>
      <c r="U25" s="25">
        <v>201.262418</v>
      </c>
      <c r="V25" s="25">
        <v>166.22649999999999</v>
      </c>
      <c r="W25" s="25">
        <v>351.19990000000001</v>
      </c>
      <c r="X25" s="25">
        <v>577.66603099999998</v>
      </c>
      <c r="Y25" s="25">
        <v>161.33099999999999</v>
      </c>
      <c r="Z25" s="25">
        <v>219.26599999999999</v>
      </c>
      <c r="AA25" s="25">
        <v>593.42655200000002</v>
      </c>
    </row>
    <row r="26" spans="2:27" x14ac:dyDescent="0.2">
      <c r="B26" s="25">
        <v>24</v>
      </c>
      <c r="C26" s="25">
        <v>16</v>
      </c>
      <c r="D26" s="25">
        <v>26</v>
      </c>
      <c r="E26" s="25">
        <v>6</v>
      </c>
      <c r="F26" s="25">
        <v>0</v>
      </c>
      <c r="G26" s="25">
        <v>0</v>
      </c>
      <c r="H26" s="25">
        <v>0</v>
      </c>
      <c r="I26" s="25">
        <v>6</v>
      </c>
      <c r="J26" s="25">
        <v>0</v>
      </c>
      <c r="K26" s="25">
        <v>0</v>
      </c>
      <c r="L26" s="25">
        <v>2</v>
      </c>
      <c r="M26" s="25">
        <v>0</v>
      </c>
      <c r="P26" s="25">
        <v>1161.229</v>
      </c>
      <c r="Q26" s="25">
        <v>1344.8019999999999</v>
      </c>
      <c r="R26" s="25">
        <v>876.34485900000004</v>
      </c>
      <c r="S26" s="25">
        <v>432.4717</v>
      </c>
      <c r="T26" s="25">
        <v>401.4769</v>
      </c>
      <c r="U26" s="25">
        <v>206.08649399999999</v>
      </c>
      <c r="V26" s="25">
        <v>171.7439</v>
      </c>
      <c r="W26" s="25">
        <v>679.69420000000002</v>
      </c>
      <c r="X26" s="25">
        <v>582.44282799999996</v>
      </c>
      <c r="Y26" s="25">
        <v>122.509</v>
      </c>
      <c r="Z26" s="25">
        <v>782.81809999999996</v>
      </c>
      <c r="AA26" s="25">
        <v>365.50379099999998</v>
      </c>
    </row>
    <row r="27" spans="2:27" x14ac:dyDescent="0.2">
      <c r="B27" s="25">
        <v>8</v>
      </c>
      <c r="C27" s="25">
        <v>16</v>
      </c>
      <c r="D27" s="25">
        <v>4</v>
      </c>
      <c r="E27" s="25">
        <v>1</v>
      </c>
      <c r="F27" s="25">
        <v>0</v>
      </c>
      <c r="G27" s="25">
        <v>0</v>
      </c>
      <c r="H27" s="25">
        <v>0</v>
      </c>
      <c r="I27" s="25">
        <v>1</v>
      </c>
      <c r="J27" s="25">
        <v>0</v>
      </c>
      <c r="K27" s="25">
        <v>1</v>
      </c>
      <c r="L27" s="25">
        <v>0</v>
      </c>
      <c r="M27" s="25">
        <v>0</v>
      </c>
      <c r="P27" s="25">
        <v>736.87120000000004</v>
      </c>
      <c r="Q27" s="25">
        <v>1617.6</v>
      </c>
      <c r="R27" s="25">
        <v>720.88388199999997</v>
      </c>
      <c r="S27" s="25">
        <v>350.80099999999999</v>
      </c>
      <c r="T27" s="25">
        <v>354.94740000000002</v>
      </c>
      <c r="U27" s="25">
        <v>208.82218900000001</v>
      </c>
      <c r="V27" s="25">
        <v>278.95999999999998</v>
      </c>
      <c r="W27" s="25">
        <v>754.86189999999999</v>
      </c>
      <c r="X27" s="25">
        <v>364.54360200000002</v>
      </c>
      <c r="Y27" s="25">
        <v>261.83600000000001</v>
      </c>
      <c r="Z27" s="25">
        <v>151.73500000000001</v>
      </c>
      <c r="AA27" s="25">
        <v>265.69229200000001</v>
      </c>
    </row>
    <row r="28" spans="2:27" x14ac:dyDescent="0.2">
      <c r="B28" s="25">
        <v>18</v>
      </c>
      <c r="C28" s="25">
        <v>12</v>
      </c>
      <c r="D28" s="25">
        <v>6</v>
      </c>
      <c r="E28" s="25">
        <v>2</v>
      </c>
      <c r="F28" s="25">
        <v>1</v>
      </c>
      <c r="G28" s="25">
        <v>12</v>
      </c>
      <c r="H28" s="25">
        <v>0</v>
      </c>
      <c r="I28" s="25">
        <v>4</v>
      </c>
      <c r="J28" s="25">
        <v>0</v>
      </c>
      <c r="K28" s="25">
        <v>0</v>
      </c>
      <c r="L28" s="25">
        <v>0</v>
      </c>
      <c r="M28" s="25">
        <v>0</v>
      </c>
      <c r="P28" s="25">
        <v>983.66189999999995</v>
      </c>
      <c r="Q28" s="25">
        <v>1768.5360000000001</v>
      </c>
      <c r="R28" s="25">
        <v>959.72894499999995</v>
      </c>
      <c r="S28" s="25">
        <v>307.82799999999997</v>
      </c>
      <c r="T28" s="25">
        <v>509.20350000000002</v>
      </c>
      <c r="U28" s="25">
        <v>251.73453499999999</v>
      </c>
      <c r="V28" s="25">
        <v>260.69549999999998</v>
      </c>
      <c r="W28" s="25">
        <v>732.76739999999995</v>
      </c>
      <c r="X28" s="25">
        <v>259.70527700000002</v>
      </c>
      <c r="Y28" s="25">
        <v>57.082000000000001</v>
      </c>
      <c r="Z28" s="25">
        <v>756.73800000000006</v>
      </c>
      <c r="AA28" s="25">
        <v>303.54016200000001</v>
      </c>
    </row>
    <row r="29" spans="2:27" x14ac:dyDescent="0.2">
      <c r="B29" s="25">
        <v>13</v>
      </c>
      <c r="C29" s="25">
        <v>18</v>
      </c>
      <c r="D29" s="25">
        <v>14</v>
      </c>
      <c r="E29" s="25">
        <v>15</v>
      </c>
      <c r="F29" s="25">
        <v>2</v>
      </c>
      <c r="G29" s="25">
        <v>0</v>
      </c>
      <c r="H29" s="25">
        <v>0</v>
      </c>
      <c r="I29" s="25">
        <v>7</v>
      </c>
      <c r="J29" s="25">
        <v>0</v>
      </c>
      <c r="K29" s="25">
        <v>1</v>
      </c>
      <c r="L29" s="25">
        <v>2</v>
      </c>
      <c r="M29" s="25">
        <v>0</v>
      </c>
      <c r="P29" s="25">
        <v>865.30870000000004</v>
      </c>
      <c r="Q29" s="25">
        <v>1198.3699999999999</v>
      </c>
      <c r="R29" s="25">
        <v>1060.0765240000001</v>
      </c>
      <c r="S29" s="25">
        <v>506.541</v>
      </c>
      <c r="T29" s="25">
        <v>753.89369999999997</v>
      </c>
      <c r="U29" s="25">
        <v>162.14013499999999</v>
      </c>
      <c r="V29" s="25">
        <v>227.29759999999999</v>
      </c>
      <c r="W29" s="25">
        <v>322.67500000000001</v>
      </c>
      <c r="X29" s="25">
        <v>250.94549799999999</v>
      </c>
      <c r="Y29" s="25">
        <v>162.32679999999999</v>
      </c>
      <c r="Z29" s="25">
        <v>248.887</v>
      </c>
      <c r="AA29" s="25">
        <v>321.80913800000002</v>
      </c>
    </row>
    <row r="30" spans="2:27" x14ac:dyDescent="0.2">
      <c r="B30" s="25">
        <v>41</v>
      </c>
      <c r="C30" s="25">
        <v>5</v>
      </c>
      <c r="D30" s="25">
        <v>4</v>
      </c>
      <c r="E30" s="25">
        <v>0</v>
      </c>
      <c r="F30" s="25">
        <v>1</v>
      </c>
      <c r="G30" s="25">
        <v>8</v>
      </c>
      <c r="H30" s="25">
        <v>0</v>
      </c>
      <c r="I30" s="25">
        <v>3</v>
      </c>
      <c r="J30" s="25">
        <v>0</v>
      </c>
      <c r="K30" s="25">
        <v>2</v>
      </c>
      <c r="L30" s="25">
        <v>10</v>
      </c>
      <c r="M30" s="25">
        <v>0</v>
      </c>
      <c r="P30" s="25">
        <v>870.74749999999995</v>
      </c>
      <c r="Q30" s="25">
        <v>1767.8119999999999</v>
      </c>
      <c r="R30" s="25">
        <v>656.36679700000002</v>
      </c>
      <c r="S30" s="25">
        <v>315.80529999999999</v>
      </c>
      <c r="T30" s="25">
        <v>634.01610000000005</v>
      </c>
      <c r="U30" s="25">
        <v>187.78806800000001</v>
      </c>
      <c r="V30" s="25">
        <v>312.37610000000001</v>
      </c>
      <c r="W30" s="25">
        <v>204.3433</v>
      </c>
      <c r="X30" s="25">
        <v>318.666787</v>
      </c>
      <c r="Y30" s="25">
        <v>102.77500000000001</v>
      </c>
      <c r="Z30" s="25">
        <v>687.70100000000002</v>
      </c>
      <c r="AA30" s="25">
        <v>369.34855499999998</v>
      </c>
    </row>
    <row r="31" spans="2:27" x14ac:dyDescent="0.2">
      <c r="B31" s="25">
        <v>21</v>
      </c>
      <c r="C31" s="25">
        <v>4</v>
      </c>
      <c r="D31" s="25">
        <v>15</v>
      </c>
      <c r="E31" s="25">
        <v>1</v>
      </c>
      <c r="F31" s="25">
        <v>0</v>
      </c>
      <c r="G31" s="25">
        <v>0</v>
      </c>
      <c r="H31" s="25">
        <v>0</v>
      </c>
      <c r="I31" s="25">
        <v>3</v>
      </c>
      <c r="J31" s="25">
        <v>0</v>
      </c>
      <c r="K31" s="25">
        <v>3</v>
      </c>
      <c r="L31" s="25">
        <v>6</v>
      </c>
      <c r="M31" s="25">
        <v>0</v>
      </c>
      <c r="P31" s="25">
        <v>910.2527</v>
      </c>
      <c r="Q31" s="25">
        <v>1816.4179999999999</v>
      </c>
      <c r="R31" s="25">
        <v>867.98003200000005</v>
      </c>
      <c r="S31" s="25">
        <v>437.01100000000002</v>
      </c>
      <c r="T31" s="25">
        <v>747.91650000000004</v>
      </c>
      <c r="U31" s="25">
        <v>259.19083899999998</v>
      </c>
      <c r="V31" s="25">
        <v>362.84800000000001</v>
      </c>
      <c r="W31" s="25">
        <v>659.70450000000005</v>
      </c>
      <c r="X31" s="25">
        <v>296.856517</v>
      </c>
      <c r="Y31" s="25">
        <v>278.733</v>
      </c>
      <c r="Z31" s="25">
        <v>587.18700000000001</v>
      </c>
      <c r="AA31" s="25">
        <v>432.48493000000002</v>
      </c>
    </row>
    <row r="32" spans="2:27" x14ac:dyDescent="0.2">
      <c r="B32" s="25">
        <v>7</v>
      </c>
      <c r="C32" s="25">
        <v>3</v>
      </c>
      <c r="D32" s="25">
        <v>24</v>
      </c>
      <c r="E32" s="25">
        <v>21</v>
      </c>
      <c r="F32" s="25">
        <v>0</v>
      </c>
      <c r="G32" s="25">
        <v>0</v>
      </c>
      <c r="H32" s="25">
        <v>1</v>
      </c>
      <c r="I32" s="25">
        <v>1</v>
      </c>
      <c r="J32" s="25">
        <v>0</v>
      </c>
      <c r="K32" s="25">
        <v>1</v>
      </c>
      <c r="L32" s="25">
        <v>1</v>
      </c>
      <c r="M32" s="25">
        <v>0</v>
      </c>
      <c r="P32" s="25">
        <v>528.65070000000003</v>
      </c>
      <c r="Q32" s="25">
        <v>1600.2650000000001</v>
      </c>
      <c r="R32" s="25">
        <v>924.721405</v>
      </c>
      <c r="S32" s="25">
        <v>664.64279999999997</v>
      </c>
      <c r="T32" s="25">
        <v>682.20809999999994</v>
      </c>
      <c r="U32" s="25">
        <v>216.92125999999999</v>
      </c>
      <c r="V32" s="25">
        <v>516.79449999999997</v>
      </c>
      <c r="W32" s="25">
        <v>774.62549999999999</v>
      </c>
      <c r="X32" s="25">
        <v>328.781544</v>
      </c>
      <c r="Y32" s="25">
        <v>218.96449999999999</v>
      </c>
      <c r="Z32" s="25">
        <v>535.36699999999996</v>
      </c>
      <c r="AA32" s="25">
        <v>284.11078600000002</v>
      </c>
    </row>
    <row r="33" spans="2:27" x14ac:dyDescent="0.2">
      <c r="B33" s="25">
        <v>8</v>
      </c>
      <c r="C33" s="25">
        <v>1</v>
      </c>
      <c r="D33" s="25">
        <v>4</v>
      </c>
      <c r="E33" s="25">
        <v>1</v>
      </c>
      <c r="F33" s="25">
        <v>0</v>
      </c>
      <c r="G33" s="25">
        <v>5</v>
      </c>
      <c r="H33" s="25">
        <v>0</v>
      </c>
      <c r="I33" s="25">
        <v>4</v>
      </c>
      <c r="J33" s="25">
        <v>0</v>
      </c>
      <c r="K33" s="25">
        <v>3</v>
      </c>
      <c r="L33" s="25">
        <v>3</v>
      </c>
      <c r="M33" s="25">
        <v>0</v>
      </c>
      <c r="P33" s="25">
        <v>742.75319999999999</v>
      </c>
      <c r="Q33" s="25">
        <v>1871.598</v>
      </c>
      <c r="R33" s="25">
        <v>667.87818700000003</v>
      </c>
      <c r="S33" s="25">
        <v>215.8313</v>
      </c>
      <c r="T33" s="25">
        <v>510.18290000000002</v>
      </c>
      <c r="U33" s="25">
        <v>208.62671399999999</v>
      </c>
      <c r="V33" s="25">
        <v>506.589</v>
      </c>
      <c r="W33" s="25">
        <v>427.21030000000002</v>
      </c>
      <c r="X33" s="25">
        <v>276.26376900000002</v>
      </c>
      <c r="Y33" s="25">
        <v>172.89099999999999</v>
      </c>
      <c r="Z33" s="25">
        <v>158.94900000000001</v>
      </c>
      <c r="AA33" s="25">
        <v>496.27341899999999</v>
      </c>
    </row>
    <row r="34" spans="2:27" x14ac:dyDescent="0.2">
      <c r="B34" s="25">
        <v>36</v>
      </c>
      <c r="C34" s="25">
        <v>1</v>
      </c>
      <c r="D34" s="25">
        <v>12</v>
      </c>
      <c r="E34" s="25">
        <v>1</v>
      </c>
      <c r="F34" s="25">
        <v>1</v>
      </c>
      <c r="G34" s="25">
        <v>0</v>
      </c>
      <c r="H34" s="25">
        <v>0</v>
      </c>
      <c r="I34" s="25">
        <v>11</v>
      </c>
      <c r="J34" s="25">
        <v>0</v>
      </c>
      <c r="K34" s="25">
        <v>3</v>
      </c>
      <c r="L34" s="25">
        <v>8</v>
      </c>
      <c r="M34" s="25">
        <v>2</v>
      </c>
      <c r="P34" s="25">
        <v>898.77070000000003</v>
      </c>
      <c r="Q34" s="25">
        <v>2161.0819999999999</v>
      </c>
      <c r="R34" s="25">
        <v>787.46237099999996</v>
      </c>
      <c r="S34" s="25">
        <v>599.11239999999998</v>
      </c>
      <c r="T34" s="25">
        <v>564.81349999999998</v>
      </c>
      <c r="U34" s="25">
        <v>92.817766000000006</v>
      </c>
      <c r="V34" s="25">
        <v>627.899</v>
      </c>
      <c r="W34" s="25">
        <v>164.59880000000001</v>
      </c>
      <c r="X34" s="25">
        <v>524.04398100000003</v>
      </c>
      <c r="Y34" s="25">
        <v>120.72799999999999</v>
      </c>
      <c r="Z34" s="25">
        <v>131.01400000000001</v>
      </c>
      <c r="AA34" s="25">
        <v>621.071056</v>
      </c>
    </row>
    <row r="35" spans="2:27" x14ac:dyDescent="0.2">
      <c r="B35" s="25">
        <v>10</v>
      </c>
      <c r="C35" s="25">
        <v>1</v>
      </c>
      <c r="D35" s="25">
        <v>10</v>
      </c>
      <c r="E35" s="25">
        <v>0</v>
      </c>
      <c r="F35" s="25">
        <v>0</v>
      </c>
      <c r="G35" s="25">
        <v>0</v>
      </c>
      <c r="H35" s="25">
        <v>0</v>
      </c>
      <c r="I35" s="25">
        <v>18</v>
      </c>
      <c r="J35" s="25">
        <v>0</v>
      </c>
      <c r="K35" s="25">
        <v>0</v>
      </c>
      <c r="L35" s="25">
        <v>2</v>
      </c>
      <c r="M35" s="25">
        <v>1</v>
      </c>
      <c r="P35" s="25">
        <v>878.99519999999995</v>
      </c>
      <c r="Q35" s="25">
        <v>1930.963</v>
      </c>
      <c r="R35" s="25">
        <v>1041.3747760000001</v>
      </c>
      <c r="S35" s="25">
        <v>844.83780000000002</v>
      </c>
      <c r="T35" s="25">
        <v>483.72410000000002</v>
      </c>
      <c r="U35" s="25">
        <v>91.917927000000006</v>
      </c>
      <c r="V35" s="25">
        <v>700.92470000000003</v>
      </c>
      <c r="W35" s="25">
        <v>819.89599999999996</v>
      </c>
      <c r="X35" s="25">
        <v>393.74903</v>
      </c>
      <c r="Y35" s="25">
        <v>397.10660000000001</v>
      </c>
      <c r="Z35" s="25">
        <v>258.06700000000001</v>
      </c>
      <c r="AA35" s="25">
        <v>612.31194900000003</v>
      </c>
    </row>
    <row r="36" spans="2:27" x14ac:dyDescent="0.2">
      <c r="B36" s="25">
        <v>33</v>
      </c>
      <c r="C36" s="25">
        <v>3</v>
      </c>
      <c r="D36" s="25">
        <v>7</v>
      </c>
      <c r="E36" s="25">
        <v>1</v>
      </c>
      <c r="F36" s="25">
        <v>1</v>
      </c>
      <c r="G36" s="25">
        <v>0</v>
      </c>
      <c r="H36" s="25">
        <v>2</v>
      </c>
      <c r="I36" s="25">
        <v>4</v>
      </c>
      <c r="J36" s="25">
        <v>0</v>
      </c>
      <c r="K36" s="25">
        <v>0</v>
      </c>
      <c r="L36" s="25">
        <v>7</v>
      </c>
      <c r="M36" s="25">
        <v>4</v>
      </c>
      <c r="P36" s="25">
        <v>1043.68</v>
      </c>
      <c r="Q36" s="25">
        <v>1886.268</v>
      </c>
      <c r="R36" s="25">
        <v>926.74935500000004</v>
      </c>
      <c r="S36" s="25">
        <v>727.60900000000004</v>
      </c>
      <c r="T36" s="25">
        <v>845.17160000000001</v>
      </c>
      <c r="U36" s="25">
        <v>90.942046000000005</v>
      </c>
      <c r="V36" s="25">
        <v>614.44870000000003</v>
      </c>
      <c r="W36" s="25">
        <v>672.24300000000005</v>
      </c>
      <c r="X36" s="25">
        <v>413.36079000000001</v>
      </c>
      <c r="Y36" s="25">
        <v>273.51060000000001</v>
      </c>
      <c r="Z36" s="25">
        <v>191.52099999999999</v>
      </c>
      <c r="AA36" s="25">
        <v>781.433628</v>
      </c>
    </row>
    <row r="37" spans="2:27" x14ac:dyDescent="0.2">
      <c r="B37" s="25">
        <v>23</v>
      </c>
      <c r="C37" s="25">
        <v>14</v>
      </c>
      <c r="D37" s="25">
        <v>32</v>
      </c>
      <c r="E37" s="25">
        <v>0</v>
      </c>
      <c r="F37" s="25">
        <v>0</v>
      </c>
      <c r="G37" s="25">
        <v>0</v>
      </c>
      <c r="H37" s="25">
        <v>0</v>
      </c>
      <c r="I37" s="25">
        <v>1</v>
      </c>
      <c r="J37" s="25">
        <v>0</v>
      </c>
      <c r="K37" s="25">
        <v>3</v>
      </c>
      <c r="L37" s="25">
        <v>11</v>
      </c>
      <c r="M37" s="25">
        <v>1</v>
      </c>
      <c r="P37" s="25">
        <v>1016.01</v>
      </c>
      <c r="Q37" s="25">
        <v>1652.809</v>
      </c>
      <c r="R37" s="25">
        <v>812.85404000000005</v>
      </c>
      <c r="S37" s="25">
        <v>416.84980000000002</v>
      </c>
      <c r="T37" s="25">
        <v>850.79719999999998</v>
      </c>
      <c r="U37" s="25">
        <v>114.231858</v>
      </c>
      <c r="V37" s="25">
        <v>520.37149999999997</v>
      </c>
      <c r="W37" s="25">
        <v>712.23519999999996</v>
      </c>
      <c r="X37" s="25">
        <v>563.50631799999996</v>
      </c>
      <c r="Y37" s="25">
        <v>162.73500000000001</v>
      </c>
      <c r="Z37" s="25">
        <v>170.34700000000001</v>
      </c>
      <c r="AA37" s="25">
        <v>562.39248199999997</v>
      </c>
    </row>
    <row r="38" spans="2:27" x14ac:dyDescent="0.2">
      <c r="B38" s="25">
        <v>12</v>
      </c>
      <c r="C38" s="25">
        <v>11</v>
      </c>
      <c r="D38" s="25">
        <v>14</v>
      </c>
      <c r="E38" s="25">
        <v>1</v>
      </c>
      <c r="F38" s="25">
        <v>0</v>
      </c>
      <c r="G38" s="25">
        <v>0</v>
      </c>
      <c r="H38" s="25">
        <v>0</v>
      </c>
      <c r="I38" s="25">
        <v>0</v>
      </c>
      <c r="J38" s="25">
        <v>0</v>
      </c>
      <c r="K38" s="25">
        <v>5</v>
      </c>
      <c r="L38" s="25">
        <v>10</v>
      </c>
      <c r="M38" s="25">
        <v>0</v>
      </c>
      <c r="P38" s="25">
        <v>1046.134</v>
      </c>
      <c r="Q38" s="25">
        <v>1675.0540000000001</v>
      </c>
      <c r="R38" s="25">
        <v>698.597443</v>
      </c>
      <c r="S38" s="25">
        <v>724.83100000000002</v>
      </c>
      <c r="T38" s="25">
        <v>946.28520000000003</v>
      </c>
      <c r="U38" s="25">
        <v>127.036117</v>
      </c>
      <c r="V38" s="25">
        <v>514.68420000000003</v>
      </c>
      <c r="W38" s="25">
        <v>536.74400000000003</v>
      </c>
      <c r="X38" s="25">
        <v>769.94451000000004</v>
      </c>
      <c r="Y38" s="25">
        <v>148.417</v>
      </c>
      <c r="Z38" s="25">
        <v>129.40100000000001</v>
      </c>
      <c r="AA38" s="25">
        <v>186.96693400000001</v>
      </c>
    </row>
    <row r="39" spans="2:27" x14ac:dyDescent="0.2">
      <c r="B39" s="25">
        <v>26</v>
      </c>
      <c r="C39" s="25">
        <v>15</v>
      </c>
      <c r="D39" s="25">
        <v>8</v>
      </c>
      <c r="E39" s="25">
        <v>0</v>
      </c>
      <c r="F39" s="25">
        <v>1</v>
      </c>
      <c r="G39" s="25">
        <v>0</v>
      </c>
      <c r="H39" s="25">
        <v>0</v>
      </c>
      <c r="I39" s="25">
        <v>7</v>
      </c>
      <c r="J39" s="25">
        <v>0</v>
      </c>
      <c r="K39" s="25">
        <v>0</v>
      </c>
      <c r="L39" s="25">
        <v>6</v>
      </c>
      <c r="M39" s="25">
        <v>0</v>
      </c>
      <c r="P39" s="25">
        <v>910.68870000000004</v>
      </c>
      <c r="Q39" s="25">
        <v>1790.1579999999999</v>
      </c>
      <c r="R39" s="25">
        <v>1002.667233</v>
      </c>
      <c r="S39" s="25">
        <v>718.49860000000001</v>
      </c>
      <c r="T39" s="25">
        <v>763.24440000000004</v>
      </c>
      <c r="U39" s="25">
        <v>98.599666999999997</v>
      </c>
      <c r="V39" s="25">
        <v>379.89429999999999</v>
      </c>
      <c r="W39" s="25">
        <v>436.57479999999998</v>
      </c>
      <c r="X39" s="25">
        <v>329.284944</v>
      </c>
      <c r="Y39" s="25">
        <v>954.65700000000004</v>
      </c>
      <c r="Z39" s="25">
        <v>138.88900000000001</v>
      </c>
      <c r="AA39" s="25">
        <v>209.29342399999999</v>
      </c>
    </row>
    <row r="40" spans="2:27" x14ac:dyDescent="0.2">
      <c r="B40" s="25">
        <v>19</v>
      </c>
      <c r="C40" s="25">
        <v>8</v>
      </c>
      <c r="D40" s="25">
        <v>18</v>
      </c>
      <c r="E40" s="25">
        <v>1</v>
      </c>
      <c r="F40" s="25">
        <v>0</v>
      </c>
      <c r="G40" s="25">
        <v>0</v>
      </c>
      <c r="H40" s="25">
        <v>0</v>
      </c>
      <c r="I40" s="25">
        <v>4</v>
      </c>
      <c r="J40" s="25">
        <v>3</v>
      </c>
      <c r="K40" s="25">
        <v>3</v>
      </c>
      <c r="L40" s="25">
        <v>6</v>
      </c>
      <c r="M40" s="25">
        <v>0</v>
      </c>
      <c r="P40" s="25">
        <v>840.94640000000004</v>
      </c>
      <c r="Q40" s="25">
        <v>903.3356</v>
      </c>
      <c r="R40" s="25">
        <v>645.19216800000004</v>
      </c>
      <c r="S40" s="25">
        <v>620.26610000000005</v>
      </c>
      <c r="T40" s="25">
        <v>612.84879999999998</v>
      </c>
      <c r="U40" s="25">
        <v>606.42350399999998</v>
      </c>
      <c r="V40" s="25">
        <v>357.9889</v>
      </c>
      <c r="W40" s="25">
        <v>430.37220000000002</v>
      </c>
      <c r="X40" s="25">
        <v>750.29960100000005</v>
      </c>
      <c r="Y40" s="25">
        <v>208.358</v>
      </c>
      <c r="Z40" s="25">
        <v>134.904</v>
      </c>
      <c r="AA40" s="25">
        <v>191.472759</v>
      </c>
    </row>
    <row r="41" spans="2:27" x14ac:dyDescent="0.2">
      <c r="B41" s="25">
        <v>15</v>
      </c>
      <c r="C41" s="25">
        <v>18</v>
      </c>
      <c r="D41" s="25">
        <v>16</v>
      </c>
      <c r="E41" s="25">
        <v>0</v>
      </c>
      <c r="F41" s="25">
        <v>0</v>
      </c>
      <c r="G41" s="25">
        <v>0</v>
      </c>
      <c r="H41" s="25">
        <v>0</v>
      </c>
      <c r="I41" s="25">
        <v>4</v>
      </c>
      <c r="J41" s="25">
        <v>0</v>
      </c>
      <c r="K41" s="25">
        <v>2</v>
      </c>
      <c r="L41" s="25">
        <v>10</v>
      </c>
      <c r="M41" s="25">
        <v>0</v>
      </c>
      <c r="P41" s="25">
        <v>652.69799999999998</v>
      </c>
      <c r="Q41" s="25">
        <v>1886.865</v>
      </c>
      <c r="R41" s="25">
        <v>897.60917300000006</v>
      </c>
      <c r="S41" s="25">
        <v>714.39660000000003</v>
      </c>
      <c r="T41" s="25">
        <v>493.11759999999998</v>
      </c>
      <c r="U41" s="25">
        <v>852.141525</v>
      </c>
      <c r="V41" s="25">
        <v>382.90120000000002</v>
      </c>
      <c r="W41" s="25">
        <v>397.42250000000001</v>
      </c>
      <c r="X41" s="25">
        <v>649.88231099999996</v>
      </c>
      <c r="Y41" s="25">
        <v>247.905</v>
      </c>
      <c r="Z41" s="25">
        <v>772.95510000000002</v>
      </c>
      <c r="AA41" s="25">
        <v>166.81013999999999</v>
      </c>
    </row>
    <row r="42" spans="2:27" x14ac:dyDescent="0.2">
      <c r="B42" s="25">
        <v>11</v>
      </c>
      <c r="C42" s="25">
        <v>5</v>
      </c>
      <c r="D42" s="25">
        <v>21</v>
      </c>
      <c r="E42" s="25">
        <v>1</v>
      </c>
      <c r="F42" s="25">
        <v>0</v>
      </c>
      <c r="G42" s="25">
        <v>0</v>
      </c>
      <c r="H42" s="25">
        <v>0</v>
      </c>
      <c r="I42" s="25">
        <v>5</v>
      </c>
      <c r="J42" s="25">
        <v>0</v>
      </c>
      <c r="K42" s="25">
        <v>0</v>
      </c>
      <c r="L42" s="25">
        <v>7</v>
      </c>
      <c r="M42" s="25">
        <v>0</v>
      </c>
      <c r="P42" s="25">
        <v>960.81089999999995</v>
      </c>
      <c r="Q42" s="25">
        <v>1309.0899999999999</v>
      </c>
      <c r="R42" s="25">
        <v>904.03882999999996</v>
      </c>
      <c r="S42" s="25">
        <v>710.46730000000002</v>
      </c>
      <c r="T42" s="25">
        <v>509.1157</v>
      </c>
      <c r="U42" s="25">
        <v>663.15269799999999</v>
      </c>
      <c r="V42" s="25">
        <v>542.82060000000001</v>
      </c>
      <c r="W42" s="25">
        <v>706.33040000000005</v>
      </c>
      <c r="X42" s="25">
        <v>338.91571099999999</v>
      </c>
      <c r="Y42" s="25">
        <v>176.43100000000001</v>
      </c>
      <c r="Z42" s="25">
        <v>357.101</v>
      </c>
      <c r="AA42" s="25">
        <v>191.72557800000001</v>
      </c>
    </row>
    <row r="43" spans="2:27" x14ac:dyDescent="0.2">
      <c r="B43" s="25">
        <v>15</v>
      </c>
      <c r="C43" s="25">
        <v>7</v>
      </c>
      <c r="D43" s="25">
        <v>15</v>
      </c>
      <c r="E43" s="25">
        <v>0</v>
      </c>
      <c r="F43" s="25">
        <v>2</v>
      </c>
      <c r="G43" s="25">
        <v>1</v>
      </c>
      <c r="H43" s="25">
        <v>0</v>
      </c>
      <c r="I43" s="25">
        <v>0</v>
      </c>
      <c r="J43" s="25">
        <v>0</v>
      </c>
      <c r="K43" s="25">
        <v>2</v>
      </c>
      <c r="L43" s="25">
        <v>5</v>
      </c>
      <c r="M43" s="25">
        <v>0</v>
      </c>
      <c r="P43" s="25">
        <v>775.22529999999995</v>
      </c>
      <c r="Q43" s="25">
        <v>907.5136</v>
      </c>
      <c r="R43" s="25">
        <v>818.21125600000005</v>
      </c>
      <c r="S43" s="25">
        <v>623.62649999999996</v>
      </c>
      <c r="T43" s="25">
        <v>592.48659999999995</v>
      </c>
      <c r="U43" s="25">
        <v>679.80459199999996</v>
      </c>
      <c r="V43" s="25">
        <v>693.90329999999994</v>
      </c>
      <c r="W43" s="25">
        <v>218.011</v>
      </c>
      <c r="X43" s="25">
        <v>357.81858399999999</v>
      </c>
      <c r="Y43" s="25">
        <v>1058.623</v>
      </c>
      <c r="Z43" s="25">
        <v>486.68029999999999</v>
      </c>
      <c r="AA43" s="25">
        <v>194.14688899999999</v>
      </c>
    </row>
    <row r="44" spans="2:27" x14ac:dyDescent="0.2">
      <c r="B44" s="25">
        <v>20</v>
      </c>
      <c r="C44" s="25">
        <v>15</v>
      </c>
      <c r="D44" s="25">
        <v>14</v>
      </c>
      <c r="E44" s="25">
        <v>0</v>
      </c>
      <c r="F44" s="25">
        <v>0</v>
      </c>
      <c r="G44" s="25">
        <v>0</v>
      </c>
      <c r="H44" s="25">
        <v>0</v>
      </c>
      <c r="I44" s="25">
        <v>6</v>
      </c>
      <c r="J44" s="25">
        <v>0</v>
      </c>
      <c r="K44" s="25">
        <v>4</v>
      </c>
      <c r="L44" s="25">
        <v>8</v>
      </c>
      <c r="M44" s="25">
        <v>0</v>
      </c>
      <c r="P44" s="25">
        <v>993.49459999999999</v>
      </c>
      <c r="Q44" s="25">
        <v>1152.56</v>
      </c>
      <c r="R44" s="25">
        <v>774.953892</v>
      </c>
      <c r="S44" s="25">
        <v>714.29650000000004</v>
      </c>
      <c r="T44" s="25">
        <v>485.57459999999998</v>
      </c>
      <c r="U44" s="25">
        <v>435.703509</v>
      </c>
      <c r="V44" s="25">
        <v>521.37490000000003</v>
      </c>
      <c r="W44" s="25">
        <v>447.39089999999999</v>
      </c>
      <c r="X44" s="25">
        <v>324.54578800000002</v>
      </c>
      <c r="Y44" s="25">
        <v>895.43399999999997</v>
      </c>
      <c r="Z44" s="25">
        <v>466.2792</v>
      </c>
      <c r="AA44" s="25">
        <v>323.99512600000003</v>
      </c>
    </row>
    <row r="45" spans="2:27" x14ac:dyDescent="0.2">
      <c r="B45" s="25">
        <v>34</v>
      </c>
      <c r="C45" s="25">
        <v>2</v>
      </c>
      <c r="D45" s="25">
        <v>18</v>
      </c>
      <c r="E45" s="25">
        <v>0</v>
      </c>
      <c r="F45" s="25">
        <v>0</v>
      </c>
      <c r="G45" s="25">
        <v>0</v>
      </c>
      <c r="H45" s="25">
        <v>1</v>
      </c>
      <c r="I45" s="25">
        <v>1</v>
      </c>
      <c r="J45" s="25">
        <v>2</v>
      </c>
      <c r="K45" s="25">
        <v>18</v>
      </c>
      <c r="L45" s="25">
        <v>7</v>
      </c>
      <c r="M45" s="25">
        <v>0</v>
      </c>
      <c r="P45" s="25">
        <v>1092.6479999999999</v>
      </c>
      <c r="Q45" s="25">
        <v>580.15750000000003</v>
      </c>
      <c r="R45" s="25">
        <v>1150.091821</v>
      </c>
      <c r="S45" s="25">
        <v>430.26659999999998</v>
      </c>
      <c r="T45" s="25">
        <v>392.95850000000002</v>
      </c>
      <c r="U45" s="25">
        <v>316.76996400000002</v>
      </c>
      <c r="V45" s="25">
        <v>731.5915</v>
      </c>
      <c r="W45" s="25">
        <v>244.39959999999999</v>
      </c>
      <c r="X45" s="25">
        <v>200.421684</v>
      </c>
      <c r="Y45" s="25">
        <v>449.084</v>
      </c>
      <c r="Z45" s="25">
        <v>511.43720000000002</v>
      </c>
      <c r="AA45" s="25">
        <v>326.31263000000001</v>
      </c>
    </row>
    <row r="46" spans="2:27" x14ac:dyDescent="0.2">
      <c r="B46" s="25">
        <v>21</v>
      </c>
      <c r="C46" s="25">
        <v>8</v>
      </c>
      <c r="D46" s="25">
        <v>10</v>
      </c>
      <c r="E46" s="25">
        <v>0</v>
      </c>
      <c r="F46" s="25">
        <v>0</v>
      </c>
      <c r="G46" s="25">
        <v>0</v>
      </c>
      <c r="H46" s="25">
        <v>2</v>
      </c>
      <c r="I46" s="25">
        <v>7</v>
      </c>
      <c r="J46" s="25">
        <v>5</v>
      </c>
      <c r="K46" s="25">
        <v>11</v>
      </c>
      <c r="L46" s="25">
        <v>3</v>
      </c>
      <c r="M46" s="25">
        <v>0</v>
      </c>
      <c r="P46" s="25">
        <v>1124.645</v>
      </c>
      <c r="Q46" s="25">
        <v>803.73140000000001</v>
      </c>
      <c r="R46" s="25">
        <v>906.628784</v>
      </c>
      <c r="S46" s="25">
        <v>517.73019999999997</v>
      </c>
      <c r="T46" s="25">
        <v>586.57240000000002</v>
      </c>
      <c r="U46" s="25">
        <v>461.68073299999998</v>
      </c>
      <c r="V46" s="25">
        <v>765.0163</v>
      </c>
      <c r="W46" s="25">
        <v>143.91499999999999</v>
      </c>
      <c r="X46" s="25">
        <v>843.21365000000003</v>
      </c>
      <c r="Y46" s="25">
        <v>228.72900000000001</v>
      </c>
      <c r="Z46" s="25">
        <v>430.54390000000001</v>
      </c>
      <c r="AA46" s="25">
        <v>294.25273399999998</v>
      </c>
    </row>
    <row r="47" spans="2:27" x14ac:dyDescent="0.2">
      <c r="B47" s="25">
        <v>14</v>
      </c>
      <c r="C47" s="25">
        <v>17</v>
      </c>
      <c r="D47" s="25">
        <v>15</v>
      </c>
      <c r="E47" s="25">
        <v>1</v>
      </c>
      <c r="F47" s="25">
        <v>1</v>
      </c>
      <c r="G47" s="25">
        <v>0</v>
      </c>
      <c r="H47" s="25">
        <v>0</v>
      </c>
      <c r="I47" s="25">
        <v>5</v>
      </c>
      <c r="J47" s="25">
        <v>3</v>
      </c>
      <c r="K47" s="25">
        <v>5</v>
      </c>
      <c r="L47" s="25">
        <v>3</v>
      </c>
      <c r="M47" s="25">
        <v>0</v>
      </c>
      <c r="P47" s="25">
        <v>837.37480000000005</v>
      </c>
      <c r="Q47" s="25">
        <v>1171.3530000000001</v>
      </c>
      <c r="R47" s="25">
        <v>1247.7059300000001</v>
      </c>
      <c r="S47" s="25">
        <v>405.10390000000001</v>
      </c>
      <c r="T47" s="25">
        <v>769.89139999999998</v>
      </c>
      <c r="U47" s="25">
        <v>379.77235400000001</v>
      </c>
      <c r="V47" s="25">
        <v>608.77980000000002</v>
      </c>
      <c r="W47" s="25">
        <v>286.584</v>
      </c>
      <c r="X47" s="25">
        <v>124.441962</v>
      </c>
      <c r="Y47" s="25">
        <v>288.69799999999998</v>
      </c>
      <c r="Z47" s="25">
        <v>757.83119999999997</v>
      </c>
      <c r="AA47" s="25">
        <v>237.94868</v>
      </c>
    </row>
    <row r="48" spans="2:27" x14ac:dyDescent="0.2">
      <c r="B48" s="25">
        <v>15</v>
      </c>
      <c r="C48" s="25">
        <v>7</v>
      </c>
      <c r="D48" s="25">
        <v>13</v>
      </c>
      <c r="E48" s="25">
        <v>0</v>
      </c>
      <c r="F48" s="25">
        <v>5</v>
      </c>
      <c r="G48" s="25">
        <v>0</v>
      </c>
      <c r="H48" s="25">
        <v>2</v>
      </c>
      <c r="I48" s="25">
        <v>5</v>
      </c>
      <c r="J48" s="25">
        <v>3</v>
      </c>
      <c r="K48" s="25">
        <v>1</v>
      </c>
      <c r="L48" s="25">
        <v>8</v>
      </c>
      <c r="M48" s="25">
        <v>0</v>
      </c>
      <c r="P48" s="25">
        <v>674.13570000000004</v>
      </c>
      <c r="Q48" s="25">
        <v>1293.2049999999999</v>
      </c>
      <c r="R48" s="25">
        <v>841.38474299999996</v>
      </c>
      <c r="S48" s="25">
        <v>555.54999999999995</v>
      </c>
      <c r="T48" s="25">
        <v>882.17110000000002</v>
      </c>
      <c r="U48" s="25">
        <v>404.83730100000002</v>
      </c>
      <c r="V48" s="25">
        <v>701.05179999999996</v>
      </c>
      <c r="W48" s="25">
        <v>481.71699999999998</v>
      </c>
      <c r="X48" s="25">
        <v>171.92006900000001</v>
      </c>
      <c r="Y48" s="25">
        <v>793.31920000000002</v>
      </c>
      <c r="Z48" s="25">
        <v>399.19299999999998</v>
      </c>
      <c r="AA48" s="25">
        <v>297.64742699999999</v>
      </c>
    </row>
    <row r="49" spans="2:27" x14ac:dyDescent="0.2">
      <c r="B49" s="25">
        <v>6</v>
      </c>
      <c r="C49" s="25">
        <v>19</v>
      </c>
      <c r="D49" s="25">
        <v>1</v>
      </c>
      <c r="E49" s="25">
        <v>0</v>
      </c>
      <c r="F49" s="25">
        <v>0</v>
      </c>
      <c r="G49" s="25">
        <v>0</v>
      </c>
      <c r="H49" s="25">
        <v>1</v>
      </c>
      <c r="I49" s="25">
        <v>4</v>
      </c>
      <c r="J49" s="25">
        <v>2</v>
      </c>
      <c r="K49" s="25">
        <v>2</v>
      </c>
      <c r="L49" s="25">
        <v>5</v>
      </c>
      <c r="M49" s="25">
        <v>0</v>
      </c>
      <c r="P49" s="25">
        <v>605.14380000000006</v>
      </c>
      <c r="Q49" s="25">
        <v>1298.5509999999999</v>
      </c>
      <c r="R49" s="25">
        <v>829.00480400000004</v>
      </c>
      <c r="S49" s="25">
        <v>355.54469999999998</v>
      </c>
      <c r="T49" s="25">
        <v>458.45409999999998</v>
      </c>
      <c r="U49" s="25">
        <v>268.46718900000002</v>
      </c>
      <c r="V49" s="25">
        <v>663.73199999999997</v>
      </c>
      <c r="W49" s="25">
        <v>207.02</v>
      </c>
      <c r="X49" s="25">
        <v>478.11860000000001</v>
      </c>
      <c r="Y49" s="25">
        <v>1142.27</v>
      </c>
      <c r="Z49" s="25">
        <v>230.636</v>
      </c>
      <c r="AA49" s="25">
        <v>224.92098200000001</v>
      </c>
    </row>
    <row r="50" spans="2:27" x14ac:dyDescent="0.2">
      <c r="B50" s="25">
        <v>12</v>
      </c>
      <c r="C50" s="25">
        <v>13</v>
      </c>
      <c r="D50" s="25">
        <v>4</v>
      </c>
      <c r="E50" s="25">
        <v>3</v>
      </c>
      <c r="F50" s="25">
        <v>1</v>
      </c>
      <c r="G50" s="25">
        <v>0</v>
      </c>
      <c r="H50" s="25">
        <v>0</v>
      </c>
      <c r="I50" s="25">
        <v>8</v>
      </c>
      <c r="J50" s="25">
        <v>1</v>
      </c>
      <c r="K50" s="25">
        <v>0</v>
      </c>
      <c r="L50" s="25">
        <v>7</v>
      </c>
      <c r="M50" s="25">
        <v>0</v>
      </c>
      <c r="P50" s="25">
        <v>686.29300000000001</v>
      </c>
      <c r="Q50" s="25">
        <v>1557.692</v>
      </c>
      <c r="R50" s="25">
        <v>724.02562699999999</v>
      </c>
      <c r="S50" s="25">
        <v>880.27480000000003</v>
      </c>
      <c r="T50" s="25">
        <v>711.28409999999997</v>
      </c>
      <c r="U50" s="25">
        <v>250.45959400000001</v>
      </c>
      <c r="V50" s="25">
        <v>777.67409999999995</v>
      </c>
      <c r="W50" s="25">
        <v>526.94500000000005</v>
      </c>
      <c r="X50" s="25">
        <v>588.24512000000004</v>
      </c>
      <c r="Y50" s="25">
        <v>398.64030000000002</v>
      </c>
      <c r="Z50" s="25">
        <v>476.03500000000003</v>
      </c>
      <c r="AA50" s="25">
        <v>325.12091299999997</v>
      </c>
    </row>
    <row r="51" spans="2:27" x14ac:dyDescent="0.2">
      <c r="B51" s="25">
        <v>13</v>
      </c>
      <c r="C51" s="25">
        <v>6</v>
      </c>
      <c r="D51" s="25">
        <v>6</v>
      </c>
      <c r="E51" s="25">
        <v>0</v>
      </c>
      <c r="F51" s="25">
        <v>0</v>
      </c>
      <c r="G51" s="25">
        <v>0</v>
      </c>
      <c r="H51" s="25">
        <v>0</v>
      </c>
      <c r="I51" s="25">
        <v>0</v>
      </c>
      <c r="J51" s="25">
        <v>0</v>
      </c>
      <c r="K51" s="25">
        <v>2</v>
      </c>
      <c r="L51" s="25">
        <v>8</v>
      </c>
      <c r="M51" s="25">
        <v>0</v>
      </c>
      <c r="P51" s="25">
        <v>827.77549999999997</v>
      </c>
      <c r="Q51" s="25">
        <v>1054.614</v>
      </c>
      <c r="R51" s="25">
        <v>997.40709600000002</v>
      </c>
      <c r="S51" s="25">
        <v>566.68589999999995</v>
      </c>
      <c r="T51" s="25">
        <v>318.31099999999998</v>
      </c>
      <c r="U51" s="25">
        <v>325.49469099999999</v>
      </c>
      <c r="V51" s="25">
        <v>326.02710000000002</v>
      </c>
      <c r="W51" s="25">
        <v>783.62800000000004</v>
      </c>
      <c r="X51" s="25">
        <v>724.63529900000003</v>
      </c>
      <c r="Y51" s="25">
        <v>872.89589999999998</v>
      </c>
      <c r="Z51" s="25">
        <v>146.49299999999999</v>
      </c>
      <c r="AA51" s="25">
        <v>253.08145500000001</v>
      </c>
    </row>
    <row r="52" spans="2:27" x14ac:dyDescent="0.2">
      <c r="B52" s="25">
        <v>2</v>
      </c>
      <c r="C52" s="25">
        <v>25</v>
      </c>
      <c r="D52" s="25">
        <v>10</v>
      </c>
      <c r="E52" s="25">
        <v>0</v>
      </c>
      <c r="F52" s="25">
        <v>0</v>
      </c>
      <c r="G52" s="25">
        <v>0</v>
      </c>
      <c r="H52" s="25">
        <v>1</v>
      </c>
      <c r="I52" s="25">
        <v>0</v>
      </c>
      <c r="J52" s="25">
        <v>0</v>
      </c>
      <c r="K52" s="25">
        <v>3</v>
      </c>
      <c r="L52" s="25">
        <v>9</v>
      </c>
      <c r="M52" s="25">
        <v>0</v>
      </c>
      <c r="P52" s="25">
        <v>504.80279999999999</v>
      </c>
      <c r="Q52" s="25">
        <v>1118.2829999999999</v>
      </c>
      <c r="R52" s="25">
        <v>1479.0726589999999</v>
      </c>
      <c r="S52" s="25">
        <v>821.25199999999995</v>
      </c>
      <c r="T52" s="25">
        <v>398.74880000000002</v>
      </c>
      <c r="U52" s="25">
        <v>393.56484799999998</v>
      </c>
      <c r="V52" s="25">
        <v>616.62800000000004</v>
      </c>
      <c r="W52" s="25">
        <v>311.55950000000001</v>
      </c>
      <c r="X52" s="25">
        <v>250.28559000000001</v>
      </c>
      <c r="Y52" s="25">
        <v>464.9248</v>
      </c>
      <c r="Z52" s="25">
        <v>364.12110000000001</v>
      </c>
      <c r="AA52" s="25">
        <v>258.00936799999999</v>
      </c>
    </row>
    <row r="53" spans="2:27" x14ac:dyDescent="0.2">
      <c r="B53" s="25">
        <v>12</v>
      </c>
      <c r="C53" s="25">
        <v>5</v>
      </c>
      <c r="D53" s="25">
        <v>8</v>
      </c>
      <c r="E53" s="25">
        <v>0</v>
      </c>
      <c r="F53" s="25">
        <v>0</v>
      </c>
      <c r="G53" s="25">
        <v>0</v>
      </c>
      <c r="H53" s="25">
        <v>0</v>
      </c>
      <c r="I53" s="25">
        <v>0</v>
      </c>
      <c r="J53" s="25">
        <v>3</v>
      </c>
      <c r="K53" s="25">
        <v>2</v>
      </c>
      <c r="L53" s="25"/>
      <c r="M53" s="25">
        <v>0</v>
      </c>
      <c r="P53" s="25">
        <v>679.96159999999998</v>
      </c>
      <c r="Q53" s="25">
        <v>855.01379999999995</v>
      </c>
      <c r="R53" s="25">
        <v>835.92150700000002</v>
      </c>
      <c r="S53" s="25">
        <v>1100.3800000000001</v>
      </c>
      <c r="T53" s="25">
        <v>335.27519999999998</v>
      </c>
      <c r="U53" s="25">
        <v>287.391076</v>
      </c>
      <c r="V53" s="25">
        <v>702.51750000000004</v>
      </c>
      <c r="W53" s="25">
        <v>350.29360000000003</v>
      </c>
      <c r="X53" s="25">
        <v>814.79841999999996</v>
      </c>
      <c r="Y53" s="25">
        <v>161.81899999999999</v>
      </c>
      <c r="Z53" s="25"/>
      <c r="AA53" s="25">
        <v>231.90392</v>
      </c>
    </row>
    <row r="54" spans="2:27" x14ac:dyDescent="0.2">
      <c r="B54" s="25">
        <v>0</v>
      </c>
      <c r="C54" s="25">
        <v>17</v>
      </c>
      <c r="D54" s="25">
        <v>10</v>
      </c>
      <c r="E54" s="25">
        <v>0</v>
      </c>
      <c r="F54" s="25">
        <v>0</v>
      </c>
      <c r="G54" s="25">
        <v>0</v>
      </c>
      <c r="H54" s="25">
        <v>2</v>
      </c>
      <c r="I54" s="25">
        <v>0</v>
      </c>
      <c r="J54" s="25">
        <v>0</v>
      </c>
      <c r="K54" s="25">
        <v>0</v>
      </c>
      <c r="L54" s="25"/>
      <c r="M54" s="25">
        <v>0</v>
      </c>
      <c r="P54" s="25">
        <v>275.83150000000001</v>
      </c>
      <c r="Q54" s="25">
        <v>1256.8530000000001</v>
      </c>
      <c r="R54" s="25">
        <v>916.74787400000002</v>
      </c>
      <c r="S54" s="25">
        <v>1074.1379999999999</v>
      </c>
      <c r="T54" s="25">
        <v>607.49459999999999</v>
      </c>
      <c r="U54" s="25">
        <v>321.73828200000003</v>
      </c>
      <c r="V54" s="25">
        <v>705.95730000000003</v>
      </c>
      <c r="W54" s="25">
        <v>283.98680000000002</v>
      </c>
      <c r="X54" s="25">
        <v>421.36132500000002</v>
      </c>
      <c r="Y54" s="25">
        <v>951.31780000000003</v>
      </c>
      <c r="Z54" s="25"/>
      <c r="AA54" s="25">
        <v>706.38131899999996</v>
      </c>
    </row>
    <row r="55" spans="2:27" x14ac:dyDescent="0.2">
      <c r="B55" s="25">
        <v>0</v>
      </c>
      <c r="C55" s="25">
        <v>23</v>
      </c>
      <c r="D55" s="25">
        <v>6</v>
      </c>
      <c r="E55" s="25">
        <v>0</v>
      </c>
      <c r="F55" s="25">
        <v>0</v>
      </c>
      <c r="G55" s="25">
        <v>0</v>
      </c>
      <c r="H55" s="25">
        <v>0</v>
      </c>
      <c r="I55" s="25">
        <v>1</v>
      </c>
      <c r="J55" s="25">
        <v>1</v>
      </c>
      <c r="K55" s="25">
        <v>4</v>
      </c>
      <c r="L55" s="25"/>
      <c r="M55" s="25">
        <v>1</v>
      </c>
      <c r="P55" s="25">
        <v>432.32600000000002</v>
      </c>
      <c r="Q55" s="25">
        <v>1136.8420000000001</v>
      </c>
      <c r="R55" s="25">
        <v>895.90711499999998</v>
      </c>
      <c r="S55" s="25">
        <v>365.56450000000001</v>
      </c>
      <c r="T55" s="25">
        <v>822.71040000000005</v>
      </c>
      <c r="U55" s="25">
        <v>267.307096</v>
      </c>
      <c r="V55" s="25">
        <v>393.78829999999999</v>
      </c>
      <c r="W55" s="25">
        <v>305.423</v>
      </c>
      <c r="X55" s="25">
        <v>221.601247</v>
      </c>
      <c r="Y55" s="25">
        <v>511.45299999999997</v>
      </c>
      <c r="Z55" s="25"/>
      <c r="AA55" s="25">
        <v>993.93168900000001</v>
      </c>
    </row>
    <row r="56" spans="2:27" x14ac:dyDescent="0.2">
      <c r="B56" s="25">
        <v>10</v>
      </c>
      <c r="C56" s="25">
        <v>3</v>
      </c>
      <c r="D56" s="25">
        <v>2</v>
      </c>
      <c r="E56" s="25">
        <v>0</v>
      </c>
      <c r="F56" s="25">
        <v>2</v>
      </c>
      <c r="G56" s="25">
        <v>0</v>
      </c>
      <c r="H56" s="25">
        <v>1</v>
      </c>
      <c r="I56" s="25">
        <v>0</v>
      </c>
      <c r="J56" s="25">
        <v>1</v>
      </c>
      <c r="K56" s="25">
        <v>0</v>
      </c>
      <c r="L56" s="25"/>
      <c r="M56" s="25">
        <v>0</v>
      </c>
      <c r="P56" s="25">
        <v>559.74279999999999</v>
      </c>
      <c r="Q56" s="25">
        <v>892.5616</v>
      </c>
      <c r="R56" s="25">
        <v>893.52772600000003</v>
      </c>
      <c r="S56" s="25">
        <v>1192.6320000000001</v>
      </c>
      <c r="T56" s="25">
        <v>599.02049999999997</v>
      </c>
      <c r="U56" s="25">
        <v>444.52783299999999</v>
      </c>
      <c r="V56" s="25">
        <v>478.8424</v>
      </c>
      <c r="W56" s="25">
        <v>696.13599999999997</v>
      </c>
      <c r="X56" s="25">
        <v>308.49120499999998</v>
      </c>
      <c r="Y56" s="25">
        <v>835.04989999999998</v>
      </c>
      <c r="Z56" s="25"/>
      <c r="AA56" s="25">
        <v>430.90261600000002</v>
      </c>
    </row>
    <row r="57" spans="2:27" x14ac:dyDescent="0.2">
      <c r="B57" s="25">
        <v>19</v>
      </c>
      <c r="C57" s="25">
        <v>3</v>
      </c>
      <c r="D57" s="25">
        <v>9</v>
      </c>
      <c r="E57" s="25">
        <v>3</v>
      </c>
      <c r="F57" s="25">
        <v>5</v>
      </c>
      <c r="G57" s="25">
        <v>1</v>
      </c>
      <c r="H57" s="25">
        <v>0</v>
      </c>
      <c r="I57" s="25">
        <v>0</v>
      </c>
      <c r="J57" s="25">
        <v>0</v>
      </c>
      <c r="K57" s="25">
        <v>3</v>
      </c>
      <c r="L57" s="25"/>
      <c r="M57" s="25">
        <v>1</v>
      </c>
      <c r="P57" s="25">
        <v>859.58969999999999</v>
      </c>
      <c r="Q57" s="25">
        <v>1172.146</v>
      </c>
      <c r="R57" s="25">
        <v>681.83075899999994</v>
      </c>
      <c r="S57" s="25">
        <v>508.8646</v>
      </c>
      <c r="T57" s="25">
        <v>883.47709999999995</v>
      </c>
      <c r="U57" s="25">
        <v>521.02397499999995</v>
      </c>
      <c r="V57" s="25">
        <v>324.63150000000002</v>
      </c>
      <c r="W57" s="25">
        <v>604.98400000000004</v>
      </c>
      <c r="X57" s="25">
        <v>553.38295000000005</v>
      </c>
      <c r="Y57" s="25">
        <v>729.58619999999996</v>
      </c>
      <c r="Z57" s="25"/>
      <c r="AA57" s="25">
        <v>504.31253800000002</v>
      </c>
    </row>
    <row r="58" spans="2:27" x14ac:dyDescent="0.2">
      <c r="B58" s="25">
        <v>17</v>
      </c>
      <c r="C58" s="25">
        <v>2</v>
      </c>
      <c r="D58" s="25">
        <v>17</v>
      </c>
      <c r="E58" s="25">
        <v>0</v>
      </c>
      <c r="F58" s="25">
        <v>2</v>
      </c>
      <c r="G58" s="25">
        <v>0</v>
      </c>
      <c r="H58" s="25">
        <v>0</v>
      </c>
      <c r="I58" s="25">
        <v>0</v>
      </c>
      <c r="J58" s="25">
        <v>1</v>
      </c>
      <c r="K58" s="25">
        <v>6</v>
      </c>
      <c r="L58" s="25"/>
      <c r="M58" s="25">
        <v>0</v>
      </c>
      <c r="P58" s="25">
        <v>1310.732</v>
      </c>
      <c r="Q58" s="25">
        <v>1031.367</v>
      </c>
      <c r="R58" s="25">
        <v>743.84437700000001</v>
      </c>
      <c r="S58" s="25">
        <v>466.5455</v>
      </c>
      <c r="T58" s="25">
        <v>820.34410000000003</v>
      </c>
      <c r="U58" s="25">
        <v>367.61006200000003</v>
      </c>
      <c r="V58" s="25">
        <v>198.69980000000001</v>
      </c>
      <c r="W58" s="25">
        <v>306.96600000000001</v>
      </c>
      <c r="X58" s="25">
        <v>609.48804900000005</v>
      </c>
      <c r="Y58" s="25">
        <v>926.06219999999996</v>
      </c>
      <c r="Z58" s="25"/>
      <c r="AA58" s="25">
        <v>361.17683699999998</v>
      </c>
    </row>
    <row r="59" spans="2:27" x14ac:dyDescent="0.2">
      <c r="B59" s="25">
        <v>29</v>
      </c>
      <c r="C59" s="25">
        <v>9</v>
      </c>
      <c r="D59" s="25">
        <v>4</v>
      </c>
      <c r="E59" s="25">
        <v>0</v>
      </c>
      <c r="F59" s="25">
        <v>0</v>
      </c>
      <c r="G59" s="25">
        <v>0</v>
      </c>
      <c r="H59" s="25">
        <v>0</v>
      </c>
      <c r="I59" s="25">
        <v>0</v>
      </c>
      <c r="J59" s="25">
        <v>1</v>
      </c>
      <c r="K59" s="25">
        <v>5</v>
      </c>
      <c r="L59" s="25"/>
      <c r="M59" s="25">
        <v>0</v>
      </c>
      <c r="P59" s="25">
        <v>1232.4880000000001</v>
      </c>
      <c r="Q59" s="25">
        <v>1137.979</v>
      </c>
      <c r="R59" s="25">
        <v>950.31339500000001</v>
      </c>
      <c r="S59" s="25">
        <v>514.83780000000002</v>
      </c>
      <c r="T59" s="25">
        <v>292.53949999999998</v>
      </c>
      <c r="U59" s="25">
        <v>319.97125799999998</v>
      </c>
      <c r="V59" s="25">
        <v>519.2808</v>
      </c>
      <c r="W59" s="25">
        <v>732.8569</v>
      </c>
      <c r="X59" s="25">
        <v>435.55704900000001</v>
      </c>
      <c r="Y59" s="25">
        <v>420.10300000000001</v>
      </c>
      <c r="Z59" s="25"/>
      <c r="AA59" s="25">
        <v>370.10705000000002</v>
      </c>
    </row>
    <row r="60" spans="2:27" x14ac:dyDescent="0.2">
      <c r="B60" s="25">
        <v>24</v>
      </c>
      <c r="C60" s="25">
        <v>9</v>
      </c>
      <c r="D60" s="25">
        <v>6</v>
      </c>
      <c r="E60" s="25">
        <v>0</v>
      </c>
      <c r="F60" s="25">
        <v>1</v>
      </c>
      <c r="G60" s="25">
        <v>0</v>
      </c>
      <c r="H60" s="25">
        <v>1</v>
      </c>
      <c r="I60" s="25">
        <v>0</v>
      </c>
      <c r="J60" s="25">
        <v>0</v>
      </c>
      <c r="K60" s="25">
        <v>2</v>
      </c>
      <c r="L60" s="25"/>
      <c r="M60" s="25"/>
      <c r="P60" s="25">
        <v>1204.306</v>
      </c>
      <c r="Q60" s="25">
        <v>1167.3810000000001</v>
      </c>
      <c r="R60" s="25">
        <v>813.28138300000001</v>
      </c>
      <c r="S60" s="25">
        <v>519.8383</v>
      </c>
      <c r="T60" s="25">
        <v>524.64919999999995</v>
      </c>
      <c r="U60" s="25">
        <v>297.23712599999999</v>
      </c>
      <c r="V60" s="25">
        <v>738.62879999999996</v>
      </c>
      <c r="W60" s="25">
        <v>590.59199999999998</v>
      </c>
      <c r="X60" s="25">
        <v>658.70439199999998</v>
      </c>
      <c r="Y60" s="25">
        <v>105.297</v>
      </c>
      <c r="Z60" s="25"/>
      <c r="AA60" s="25"/>
    </row>
    <row r="61" spans="2:27" x14ac:dyDescent="0.2">
      <c r="B61" s="25">
        <v>16</v>
      </c>
      <c r="C61" s="25">
        <v>12</v>
      </c>
      <c r="D61" s="25">
        <v>15</v>
      </c>
      <c r="E61" s="25">
        <v>2</v>
      </c>
      <c r="F61" s="25">
        <v>1</v>
      </c>
      <c r="G61" s="25">
        <v>0</v>
      </c>
      <c r="H61" s="25">
        <v>1</v>
      </c>
      <c r="I61" s="25">
        <v>2</v>
      </c>
      <c r="J61" s="25">
        <v>0</v>
      </c>
      <c r="K61" s="25">
        <v>2</v>
      </c>
      <c r="L61" s="25"/>
      <c r="M61" s="25"/>
      <c r="P61" s="25">
        <v>1201.979</v>
      </c>
      <c r="Q61" s="25">
        <v>1303.1010000000001</v>
      </c>
      <c r="R61" s="25">
        <v>875.380855</v>
      </c>
      <c r="S61" s="25">
        <v>571.49620000000004</v>
      </c>
      <c r="T61" s="25">
        <v>927.43129999999996</v>
      </c>
      <c r="U61" s="25">
        <v>250.715248</v>
      </c>
      <c r="V61" s="25">
        <v>784.10519999999997</v>
      </c>
      <c r="W61" s="25">
        <v>272.01600000000002</v>
      </c>
      <c r="X61" s="25">
        <v>690.33617600000002</v>
      </c>
      <c r="Y61" s="25">
        <v>122.928</v>
      </c>
      <c r="Z61" s="25"/>
      <c r="AA61" s="25"/>
    </row>
    <row r="62" spans="2:27" x14ac:dyDescent="0.2">
      <c r="B62" s="25">
        <v>18</v>
      </c>
      <c r="C62" s="25">
        <v>9</v>
      </c>
      <c r="D62" s="25">
        <v>8</v>
      </c>
      <c r="E62" s="25">
        <v>0</v>
      </c>
      <c r="F62" s="25">
        <v>4</v>
      </c>
      <c r="G62" s="25">
        <v>0</v>
      </c>
      <c r="H62" s="25">
        <v>0</v>
      </c>
      <c r="I62" s="25">
        <v>1</v>
      </c>
      <c r="J62" s="25">
        <v>0</v>
      </c>
      <c r="K62" s="25">
        <v>0</v>
      </c>
      <c r="L62" s="25"/>
      <c r="M62" s="25"/>
      <c r="P62" s="25">
        <v>1289.271</v>
      </c>
      <c r="Q62" s="25">
        <v>1045.3979999999999</v>
      </c>
      <c r="R62" s="25">
        <v>964.03325299999995</v>
      </c>
      <c r="S62" s="25">
        <v>601.54060000000004</v>
      </c>
      <c r="T62" s="25">
        <v>662.0838</v>
      </c>
      <c r="U62" s="25">
        <v>275.83500400000003</v>
      </c>
      <c r="V62" s="25">
        <v>403.78149999999999</v>
      </c>
      <c r="W62" s="25">
        <v>394.07799999999997</v>
      </c>
      <c r="X62" s="25">
        <v>257.61653799999999</v>
      </c>
      <c r="Y62" s="25">
        <v>548.84040000000005</v>
      </c>
      <c r="Z62" s="25"/>
      <c r="AA62" s="25"/>
    </row>
    <row r="63" spans="2:27" x14ac:dyDescent="0.2">
      <c r="B63" s="25">
        <v>15</v>
      </c>
      <c r="C63" s="25">
        <v>33</v>
      </c>
      <c r="D63" s="25"/>
      <c r="E63" s="25">
        <v>2</v>
      </c>
      <c r="F63" s="25">
        <v>1</v>
      </c>
      <c r="G63" s="25">
        <v>0</v>
      </c>
      <c r="H63" s="25">
        <v>0</v>
      </c>
      <c r="I63" s="25">
        <v>2</v>
      </c>
      <c r="J63" s="25">
        <v>3</v>
      </c>
      <c r="K63" s="25">
        <v>1</v>
      </c>
      <c r="L63" s="25"/>
      <c r="M63" s="25"/>
      <c r="P63" s="25">
        <v>1330.412</v>
      </c>
      <c r="Q63" s="25">
        <v>1441.386</v>
      </c>
      <c r="R63" s="25"/>
      <c r="S63" s="25">
        <v>613.94299999999998</v>
      </c>
      <c r="T63" s="25">
        <v>601.54600000000005</v>
      </c>
      <c r="U63" s="25">
        <v>794.15134399999999</v>
      </c>
      <c r="V63" s="25">
        <v>200.0196</v>
      </c>
      <c r="W63" s="25">
        <v>473.57909999999998</v>
      </c>
      <c r="X63" s="25">
        <v>155.542596</v>
      </c>
      <c r="Y63" s="25">
        <v>235.1</v>
      </c>
      <c r="Z63" s="25"/>
      <c r="AA63" s="25"/>
    </row>
    <row r="64" spans="2:27" x14ac:dyDescent="0.2">
      <c r="B64" s="25">
        <v>15</v>
      </c>
      <c r="C64" s="25">
        <v>27</v>
      </c>
      <c r="D64" s="25"/>
      <c r="E64" s="25">
        <v>1</v>
      </c>
      <c r="F64" s="25">
        <v>3</v>
      </c>
      <c r="G64" s="25">
        <v>0</v>
      </c>
      <c r="H64" s="25">
        <v>3</v>
      </c>
      <c r="I64" s="25"/>
      <c r="J64" s="25">
        <v>1</v>
      </c>
      <c r="K64" s="25">
        <v>2</v>
      </c>
      <c r="L64" s="25"/>
      <c r="M64" s="25"/>
      <c r="P64" s="25">
        <v>872.50379999999996</v>
      </c>
      <c r="Q64" s="25">
        <v>1594.0329999999999</v>
      </c>
      <c r="R64" s="25"/>
      <c r="S64" s="25">
        <v>346.65410000000003</v>
      </c>
      <c r="T64" s="25">
        <v>1030.7190000000001</v>
      </c>
      <c r="U64" s="25">
        <v>419.84723000000002</v>
      </c>
      <c r="V64" s="25">
        <v>543.01469999999995</v>
      </c>
      <c r="W64" s="25">
        <v>105.5913</v>
      </c>
      <c r="X64" s="25">
        <v>393.92884600000002</v>
      </c>
      <c r="Y64" s="25">
        <v>710.15589999999997</v>
      </c>
      <c r="Z64" s="25"/>
      <c r="AA64" s="25"/>
    </row>
    <row r="65" spans="2:27" x14ac:dyDescent="0.2">
      <c r="B65" s="25">
        <v>15</v>
      </c>
      <c r="C65" s="25">
        <v>24</v>
      </c>
      <c r="D65" s="25"/>
      <c r="E65" s="25">
        <v>6</v>
      </c>
      <c r="F65" s="25">
        <v>0</v>
      </c>
      <c r="G65" s="25">
        <v>0</v>
      </c>
      <c r="H65" s="25">
        <v>0</v>
      </c>
      <c r="I65" s="25"/>
      <c r="J65" s="25">
        <v>0</v>
      </c>
      <c r="K65" s="25">
        <v>1</v>
      </c>
      <c r="L65" s="25"/>
      <c r="M65" s="25"/>
      <c r="P65" s="25">
        <v>1275.444</v>
      </c>
      <c r="Q65" s="25">
        <v>1362.2190000000001</v>
      </c>
      <c r="R65" s="25"/>
      <c r="S65" s="25">
        <v>261.27600000000001</v>
      </c>
      <c r="T65" s="25">
        <v>519.93730000000005</v>
      </c>
      <c r="U65" s="25">
        <v>413.39214500000003</v>
      </c>
      <c r="V65" s="25">
        <v>226.67789999999999</v>
      </c>
      <c r="W65" s="25">
        <v>383.41460000000001</v>
      </c>
      <c r="X65" s="25">
        <v>571.789941</v>
      </c>
      <c r="Y65" s="25">
        <v>564.37599999999998</v>
      </c>
      <c r="Z65" s="25"/>
      <c r="AA65" s="25"/>
    </row>
    <row r="66" spans="2:27" x14ac:dyDescent="0.2">
      <c r="B66" s="25">
        <v>31</v>
      </c>
      <c r="C66" s="25">
        <v>36</v>
      </c>
      <c r="D66" s="25"/>
      <c r="E66" s="25">
        <v>0</v>
      </c>
      <c r="F66" s="25">
        <v>2</v>
      </c>
      <c r="G66" s="25">
        <v>0</v>
      </c>
      <c r="H66" s="25">
        <v>0</v>
      </c>
      <c r="I66" s="25"/>
      <c r="J66" s="25">
        <v>0</v>
      </c>
      <c r="K66" s="25">
        <v>1</v>
      </c>
      <c r="L66" s="25"/>
      <c r="M66" s="25"/>
      <c r="P66" s="25">
        <v>1113.4459999999999</v>
      </c>
      <c r="Q66" s="25">
        <v>1786.1030000000001</v>
      </c>
      <c r="R66" s="25"/>
      <c r="S66" s="25">
        <v>608.18700000000001</v>
      </c>
      <c r="T66" s="25">
        <v>708.34879999999998</v>
      </c>
      <c r="U66" s="25">
        <v>685.05530699999997</v>
      </c>
      <c r="V66" s="25">
        <v>230.54060000000001</v>
      </c>
      <c r="W66" s="25">
        <v>332.209</v>
      </c>
      <c r="X66" s="25">
        <v>394.10498100000001</v>
      </c>
      <c r="Y66" s="25">
        <v>673.95249999999999</v>
      </c>
      <c r="Z66" s="25"/>
      <c r="AA66" s="25"/>
    </row>
    <row r="67" spans="2:27" x14ac:dyDescent="0.2">
      <c r="B67" s="25"/>
      <c r="C67" s="25"/>
      <c r="D67" s="25"/>
      <c r="E67" s="25"/>
      <c r="F67" s="25"/>
      <c r="G67" s="25">
        <v>0</v>
      </c>
      <c r="H67" s="25">
        <v>0</v>
      </c>
      <c r="I67" s="25"/>
      <c r="J67" s="25">
        <v>0</v>
      </c>
      <c r="K67" s="25">
        <v>1</v>
      </c>
      <c r="L67" s="25"/>
      <c r="M67" s="25"/>
      <c r="P67" s="25"/>
      <c r="Q67" s="25"/>
      <c r="R67" s="25"/>
      <c r="S67" s="25"/>
      <c r="T67" s="25"/>
      <c r="U67" s="25">
        <v>662.87170900000001</v>
      </c>
      <c r="V67" s="25">
        <v>513.16399999999999</v>
      </c>
      <c r="W67" s="25">
        <v>616.02059999999994</v>
      </c>
      <c r="X67" s="25">
        <v>417.377072</v>
      </c>
      <c r="Y67" s="25">
        <v>508.02910000000003</v>
      </c>
      <c r="Z67" s="25"/>
      <c r="AA67" s="25"/>
    </row>
    <row r="68" spans="2:27" x14ac:dyDescent="0.2">
      <c r="B68" s="25"/>
      <c r="C68" s="25"/>
      <c r="D68" s="25"/>
      <c r="E68" s="25"/>
      <c r="F68" s="25"/>
      <c r="G68" s="25">
        <v>0</v>
      </c>
      <c r="H68" s="25">
        <v>3</v>
      </c>
      <c r="I68" s="25"/>
      <c r="J68" s="25">
        <v>0</v>
      </c>
      <c r="K68" s="25">
        <v>0</v>
      </c>
      <c r="L68" s="25"/>
      <c r="M68" s="25"/>
      <c r="P68" s="25"/>
      <c r="Q68" s="25"/>
      <c r="R68" s="25"/>
      <c r="S68" s="25"/>
      <c r="T68" s="25"/>
      <c r="U68" s="25">
        <v>338.02329099999997</v>
      </c>
      <c r="V68" s="25">
        <v>535.41150000000005</v>
      </c>
      <c r="W68" s="25">
        <v>223.09800000000001</v>
      </c>
      <c r="X68" s="25">
        <v>289.01558399999999</v>
      </c>
      <c r="Y68" s="25"/>
      <c r="Z68" s="25"/>
      <c r="AA68" s="25"/>
    </row>
    <row r="69" spans="2:27" x14ac:dyDescent="0.2">
      <c r="B69" s="25"/>
      <c r="C69" s="25"/>
      <c r="D69" s="25"/>
      <c r="E69" s="25"/>
      <c r="F69" s="25"/>
      <c r="G69" s="25">
        <v>0</v>
      </c>
      <c r="H69" s="25">
        <v>1</v>
      </c>
      <c r="I69" s="25"/>
      <c r="J69" s="25">
        <v>0</v>
      </c>
      <c r="K69" s="25"/>
      <c r="L69" s="25"/>
      <c r="M69" s="25"/>
      <c r="P69" s="25"/>
      <c r="Q69" s="25"/>
      <c r="R69" s="25"/>
      <c r="S69" s="25"/>
      <c r="T69" s="25"/>
      <c r="U69" s="25">
        <v>248.48179500000001</v>
      </c>
      <c r="V69" s="25">
        <v>559.49860000000001</v>
      </c>
      <c r="W69" s="25">
        <v>345.45100000000002</v>
      </c>
      <c r="X69" s="25">
        <v>322.87079899999998</v>
      </c>
      <c r="Y69" s="25"/>
      <c r="Z69" s="25"/>
      <c r="AA69" s="25"/>
    </row>
    <row r="70" spans="2:27" x14ac:dyDescent="0.2">
      <c r="B70" s="25"/>
      <c r="C70" s="25"/>
      <c r="D70" s="25"/>
      <c r="E70" s="25"/>
      <c r="F70" s="25"/>
      <c r="G70" s="25">
        <v>0</v>
      </c>
      <c r="H70" s="25">
        <v>1</v>
      </c>
      <c r="I70" s="25"/>
      <c r="J70" s="25"/>
      <c r="K70" s="25"/>
      <c r="L70" s="25"/>
      <c r="M70" s="25"/>
      <c r="P70" s="25"/>
      <c r="Q70" s="25"/>
      <c r="R70" s="25"/>
      <c r="S70" s="25"/>
      <c r="T70" s="25"/>
      <c r="U70" s="25">
        <v>241.08022700000001</v>
      </c>
      <c r="V70" s="25">
        <v>404.73930000000001</v>
      </c>
      <c r="W70" s="25">
        <v>217.90899999999999</v>
      </c>
      <c r="X70" s="25"/>
      <c r="Y70" s="25"/>
      <c r="Z70" s="25"/>
      <c r="AA70" s="25"/>
    </row>
    <row r="71" spans="2:27" x14ac:dyDescent="0.2">
      <c r="B71" s="25"/>
      <c r="C71" s="25"/>
      <c r="D71" s="25"/>
      <c r="E71" s="25"/>
      <c r="F71" s="25"/>
      <c r="G71" s="25"/>
      <c r="H71" s="25">
        <v>0</v>
      </c>
      <c r="I71" s="25"/>
      <c r="J71" s="25"/>
      <c r="K71" s="25"/>
      <c r="L71" s="25"/>
      <c r="M71" s="25"/>
      <c r="P71" s="25"/>
      <c r="Q71" s="25"/>
      <c r="R71" s="25"/>
      <c r="S71" s="25"/>
      <c r="T71" s="25"/>
      <c r="U71" s="25"/>
      <c r="V71" s="25">
        <v>497.54410000000001</v>
      </c>
      <c r="W71" s="25">
        <v>178.16399999999999</v>
      </c>
      <c r="X71" s="25"/>
      <c r="Y71" s="25"/>
      <c r="Z71" s="25"/>
      <c r="AA71" s="25"/>
    </row>
    <row r="72" spans="2:27" x14ac:dyDescent="0.2"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</row>
    <row r="73" spans="2:27" x14ac:dyDescent="0.2"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</row>
    <row r="74" spans="2:27" x14ac:dyDescent="0.2"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</row>
    <row r="78" spans="2:27" x14ac:dyDescent="0.2"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</row>
    <row r="80" spans="2:27" x14ac:dyDescent="0.2">
      <c r="T80" s="25"/>
    </row>
    <row r="81" spans="6:20" x14ac:dyDescent="0.2">
      <c r="F81" s="25"/>
      <c r="T81" s="25"/>
    </row>
    <row r="82" spans="6:20" x14ac:dyDescent="0.2">
      <c r="F82" s="25"/>
      <c r="T82" s="25"/>
    </row>
    <row r="83" spans="6:20" x14ac:dyDescent="0.2">
      <c r="F83" s="25"/>
      <c r="T83" s="25"/>
    </row>
    <row r="84" spans="6:20" x14ac:dyDescent="0.2">
      <c r="F84" s="25"/>
      <c r="T84" s="25"/>
    </row>
    <row r="85" spans="6:20" x14ac:dyDescent="0.2">
      <c r="F85" s="25"/>
      <c r="T85" s="25"/>
    </row>
    <row r="86" spans="6:20" x14ac:dyDescent="0.2">
      <c r="F86" s="25"/>
      <c r="T86" s="25"/>
    </row>
    <row r="87" spans="6:20" x14ac:dyDescent="0.2">
      <c r="F87" s="25"/>
      <c r="T87" s="25"/>
    </row>
    <row r="88" spans="6:20" x14ac:dyDescent="0.2">
      <c r="F88" s="25"/>
      <c r="T88" s="25"/>
    </row>
    <row r="89" spans="6:20" x14ac:dyDescent="0.2">
      <c r="F89" s="25"/>
      <c r="T89" s="25">
        <v>742.21634500000005</v>
      </c>
    </row>
    <row r="90" spans="6:20" x14ac:dyDescent="0.2">
      <c r="F90" s="25"/>
      <c r="T90" s="25">
        <v>602.63993909999999</v>
      </c>
    </row>
    <row r="91" spans="6:20" x14ac:dyDescent="0.2">
      <c r="F91" s="25"/>
      <c r="T91" s="25">
        <v>435.80203999999998</v>
      </c>
    </row>
    <row r="92" spans="6:20" x14ac:dyDescent="0.2">
      <c r="F92" s="25"/>
    </row>
    <row r="93" spans="6:20" x14ac:dyDescent="0.2">
      <c r="F93" s="25"/>
    </row>
    <row r="94" spans="6:20" x14ac:dyDescent="0.2">
      <c r="F94" s="25"/>
    </row>
  </sheetData>
  <mergeCells count="10">
    <mergeCell ref="B1:M2"/>
    <mergeCell ref="P1:AA2"/>
    <mergeCell ref="B4:D4"/>
    <mergeCell ref="E4:G4"/>
    <mergeCell ref="H4:J4"/>
    <mergeCell ref="K4:M4"/>
    <mergeCell ref="P4:R4"/>
    <mergeCell ref="S4:U4"/>
    <mergeCell ref="V4:X4"/>
    <mergeCell ref="Y4:AA4"/>
  </mergeCells>
  <phoneticPr fontId="1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12"/>
  <sheetViews>
    <sheetView workbookViewId="0">
      <selection activeCell="D22" sqref="D22"/>
    </sheetView>
  </sheetViews>
  <sheetFormatPr defaultRowHeight="14.25" x14ac:dyDescent="0.2"/>
  <sheetData>
    <row r="3" spans="2:6" x14ac:dyDescent="0.2">
      <c r="B3" s="72" t="s">
        <v>106</v>
      </c>
      <c r="C3" s="72"/>
      <c r="D3" s="72"/>
      <c r="E3" s="72"/>
    </row>
    <row r="4" spans="2:6" x14ac:dyDescent="0.2">
      <c r="B4" s="72"/>
      <c r="C4" s="72"/>
      <c r="D4" s="72"/>
      <c r="E4" s="72"/>
    </row>
    <row r="5" spans="2:6" x14ac:dyDescent="0.2">
      <c r="B5" s="72"/>
      <c r="C5" s="72"/>
      <c r="D5" s="72"/>
      <c r="E5" s="72"/>
    </row>
    <row r="6" spans="2:6" x14ac:dyDescent="0.2">
      <c r="B6" s="72" t="s">
        <v>107</v>
      </c>
      <c r="C6" s="72"/>
      <c r="D6" s="72"/>
      <c r="E6" s="72"/>
    </row>
    <row r="7" spans="2:6" x14ac:dyDescent="0.2">
      <c r="B7" s="72"/>
      <c r="C7" s="72"/>
      <c r="D7" s="72"/>
      <c r="E7" s="72"/>
    </row>
    <row r="8" spans="2:6" x14ac:dyDescent="0.2">
      <c r="B8" s="72" t="s">
        <v>108</v>
      </c>
      <c r="C8" s="72"/>
      <c r="D8" s="72"/>
      <c r="E8" s="72"/>
    </row>
    <row r="9" spans="2:6" x14ac:dyDescent="0.2">
      <c r="B9" s="72"/>
      <c r="C9" s="72"/>
      <c r="D9" s="72"/>
      <c r="E9" s="72"/>
    </row>
    <row r="12" spans="2:6" ht="42.75" x14ac:dyDescent="0.2">
      <c r="B12" s="40" t="s">
        <v>109</v>
      </c>
      <c r="C12" s="41" t="s">
        <v>110</v>
      </c>
      <c r="D12" s="41" t="s">
        <v>111</v>
      </c>
      <c r="E12" s="41" t="s">
        <v>112</v>
      </c>
      <c r="F12" s="41" t="s">
        <v>113</v>
      </c>
    </row>
  </sheetData>
  <mergeCells count="3">
    <mergeCell ref="B3:E5"/>
    <mergeCell ref="B6:E7"/>
    <mergeCell ref="B8:E9"/>
  </mergeCells>
  <phoneticPr fontId="1" type="noConversion"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Z27"/>
  <sheetViews>
    <sheetView workbookViewId="0">
      <selection activeCell="L27" sqref="L27"/>
    </sheetView>
  </sheetViews>
  <sheetFormatPr defaultRowHeight="14.25" x14ac:dyDescent="0.2"/>
  <sheetData>
    <row r="4" spans="1:25" s="42" customFormat="1" ht="36" customHeight="1" x14ac:dyDescent="0.2">
      <c r="B4" s="102" t="s">
        <v>114</v>
      </c>
      <c r="C4" s="102"/>
      <c r="D4" s="102"/>
      <c r="E4" s="43"/>
      <c r="F4" s="103" t="s">
        <v>115</v>
      </c>
      <c r="G4" s="103"/>
      <c r="H4" s="103"/>
      <c r="I4" s="44"/>
      <c r="J4" s="96" t="s">
        <v>116</v>
      </c>
      <c r="K4" s="96"/>
      <c r="L4" s="96"/>
      <c r="M4" s="45"/>
      <c r="N4" s="97" t="s">
        <v>117</v>
      </c>
      <c r="O4" s="97"/>
      <c r="P4" s="97"/>
      <c r="Q4" s="43"/>
      <c r="R4" s="98" t="s">
        <v>118</v>
      </c>
      <c r="S4" s="99"/>
      <c r="T4" s="99"/>
      <c r="U4" s="43"/>
      <c r="V4" s="100" t="s">
        <v>119</v>
      </c>
      <c r="W4" s="100"/>
      <c r="X4" s="100"/>
    </row>
    <row r="5" spans="1:25" ht="15" x14ac:dyDescent="0.2">
      <c r="A5" s="31"/>
      <c r="B5" s="31" t="s">
        <v>58</v>
      </c>
      <c r="C5" s="31" t="s">
        <v>59</v>
      </c>
      <c r="D5" s="46" t="s">
        <v>61</v>
      </c>
      <c r="E5" s="47" t="s">
        <v>79</v>
      </c>
      <c r="F5" s="31" t="s">
        <v>58</v>
      </c>
      <c r="G5" s="31" t="s">
        <v>59</v>
      </c>
      <c r="H5" s="46" t="s">
        <v>61</v>
      </c>
      <c r="I5" s="47" t="s">
        <v>79</v>
      </c>
      <c r="J5" s="31" t="s">
        <v>58</v>
      </c>
      <c r="K5" s="31" t="s">
        <v>59</v>
      </c>
      <c r="L5" s="46" t="s">
        <v>61</v>
      </c>
      <c r="M5" s="47" t="s">
        <v>79</v>
      </c>
      <c r="N5" s="31" t="s">
        <v>58</v>
      </c>
      <c r="O5" s="31" t="s">
        <v>59</v>
      </c>
      <c r="P5" s="46" t="s">
        <v>61</v>
      </c>
      <c r="Q5" s="47" t="s">
        <v>79</v>
      </c>
      <c r="R5" s="31" t="s">
        <v>58</v>
      </c>
      <c r="S5" s="31" t="s">
        <v>59</v>
      </c>
      <c r="T5" s="46" t="s">
        <v>61</v>
      </c>
      <c r="U5" s="47" t="s">
        <v>79</v>
      </c>
      <c r="V5" s="31" t="s">
        <v>58</v>
      </c>
      <c r="W5" s="31" t="s">
        <v>59</v>
      </c>
      <c r="X5" s="46" t="s">
        <v>61</v>
      </c>
      <c r="Y5" s="27" t="s">
        <v>79</v>
      </c>
    </row>
    <row r="6" spans="1:25" ht="15" x14ac:dyDescent="0.2">
      <c r="A6" s="101" t="s">
        <v>28</v>
      </c>
      <c r="B6" s="31">
        <v>125</v>
      </c>
      <c r="C6" s="31">
        <v>16</v>
      </c>
      <c r="D6" s="31">
        <f>C6/B6</f>
        <v>0.128</v>
      </c>
      <c r="E6" s="31">
        <f>D6*100</f>
        <v>12.8</v>
      </c>
      <c r="F6" s="31">
        <v>79</v>
      </c>
      <c r="G6" s="31">
        <v>9</v>
      </c>
      <c r="H6" s="31">
        <f>G6/F6</f>
        <v>0.11392405063291139</v>
      </c>
      <c r="I6" s="31">
        <f>H6*100</f>
        <v>11.39240506329114</v>
      </c>
      <c r="J6" s="31">
        <v>89</v>
      </c>
      <c r="K6" s="31">
        <v>12</v>
      </c>
      <c r="L6" s="31">
        <f>K6/J6</f>
        <v>0.1348314606741573</v>
      </c>
      <c r="M6" s="31">
        <f>L6*100</f>
        <v>13.48314606741573</v>
      </c>
      <c r="N6" s="31">
        <v>115</v>
      </c>
      <c r="O6" s="31">
        <v>5</v>
      </c>
      <c r="P6" s="31">
        <f>O6/N6</f>
        <v>4.3478260869565216E-2</v>
      </c>
      <c r="Q6" s="48">
        <f>P6*100</f>
        <v>4.3478260869565215</v>
      </c>
      <c r="R6" s="31">
        <v>98</v>
      </c>
      <c r="S6" s="31">
        <v>5</v>
      </c>
      <c r="T6">
        <f>S6/R6</f>
        <v>5.1020408163265307E-2</v>
      </c>
      <c r="U6" s="18">
        <f>T6*100</f>
        <v>5.1020408163265305</v>
      </c>
      <c r="V6">
        <v>105</v>
      </c>
      <c r="W6">
        <v>3</v>
      </c>
      <c r="X6">
        <f>W6/V6</f>
        <v>2.8571428571428571E-2</v>
      </c>
      <c r="Y6">
        <f>X6*100</f>
        <v>2.8571428571428572</v>
      </c>
    </row>
    <row r="7" spans="1:25" ht="15" x14ac:dyDescent="0.2">
      <c r="A7" s="101"/>
      <c r="B7" s="31">
        <v>92</v>
      </c>
      <c r="C7" s="31">
        <v>15</v>
      </c>
      <c r="D7" s="31">
        <f t="shared" ref="D7:D18" si="0">C7/B7</f>
        <v>0.16304347826086957</v>
      </c>
      <c r="E7" s="31">
        <f t="shared" ref="E7:E18" si="1">D7*100</f>
        <v>16.304347826086957</v>
      </c>
      <c r="F7" s="31">
        <v>84</v>
      </c>
      <c r="G7" s="31">
        <v>16</v>
      </c>
      <c r="H7" s="31">
        <f t="shared" ref="H7:H18" si="2">G7/F7</f>
        <v>0.19047619047619047</v>
      </c>
      <c r="I7" s="31">
        <f t="shared" ref="I7:I18" si="3">H7*100</f>
        <v>19.047619047619047</v>
      </c>
      <c r="J7" s="31">
        <v>65</v>
      </c>
      <c r="K7" s="31">
        <v>8</v>
      </c>
      <c r="L7" s="31">
        <f t="shared" ref="L7:L18" si="4">K7/J7</f>
        <v>0.12307692307692308</v>
      </c>
      <c r="M7" s="31">
        <f t="shared" ref="M7:M18" si="5">L7*100</f>
        <v>12.307692307692308</v>
      </c>
      <c r="N7" s="31">
        <v>102</v>
      </c>
      <c r="O7" s="31">
        <v>5</v>
      </c>
      <c r="P7" s="31">
        <f t="shared" ref="P7:P18" si="6">O7/N7</f>
        <v>4.9019607843137254E-2</v>
      </c>
      <c r="Q7" s="48">
        <f t="shared" ref="Q7:Q18" si="7">P7*100</f>
        <v>4.9019607843137258</v>
      </c>
      <c r="R7" s="31">
        <v>99</v>
      </c>
      <c r="S7" s="31">
        <v>4</v>
      </c>
      <c r="T7">
        <f t="shared" ref="T7:T18" si="8">S7/R7</f>
        <v>4.0404040404040407E-2</v>
      </c>
      <c r="U7" s="18">
        <f t="shared" ref="U7:U18" si="9">T7*100</f>
        <v>4.0404040404040407</v>
      </c>
      <c r="V7">
        <v>107</v>
      </c>
      <c r="W7">
        <v>4</v>
      </c>
      <c r="X7">
        <f t="shared" ref="X7:X18" si="10">W7/V7</f>
        <v>3.7383177570093455E-2</v>
      </c>
      <c r="Y7">
        <f t="shared" ref="Y7:Y18" si="11">X7*100</f>
        <v>3.7383177570093453</v>
      </c>
    </row>
    <row r="8" spans="1:25" ht="15" x14ac:dyDescent="0.2">
      <c r="A8" s="101"/>
      <c r="B8" s="31">
        <v>78</v>
      </c>
      <c r="C8" s="31">
        <v>11</v>
      </c>
      <c r="D8" s="31">
        <f t="shared" si="0"/>
        <v>0.14102564102564102</v>
      </c>
      <c r="E8" s="31">
        <f t="shared" si="1"/>
        <v>14.102564102564102</v>
      </c>
      <c r="F8" s="31">
        <v>92</v>
      </c>
      <c r="G8" s="31">
        <v>15</v>
      </c>
      <c r="H8" s="31">
        <f t="shared" si="2"/>
        <v>0.16304347826086957</v>
      </c>
      <c r="I8" s="31">
        <f t="shared" si="3"/>
        <v>16.304347826086957</v>
      </c>
      <c r="J8" s="31">
        <v>84</v>
      </c>
      <c r="K8" s="31">
        <v>13</v>
      </c>
      <c r="L8" s="31">
        <f t="shared" si="4"/>
        <v>0.15476190476190477</v>
      </c>
      <c r="M8" s="31">
        <f t="shared" si="5"/>
        <v>15.476190476190476</v>
      </c>
      <c r="N8" s="31">
        <v>97</v>
      </c>
      <c r="O8" s="31">
        <v>4</v>
      </c>
      <c r="P8" s="31">
        <f t="shared" si="6"/>
        <v>4.1237113402061855E-2</v>
      </c>
      <c r="Q8" s="48">
        <f t="shared" si="7"/>
        <v>4.1237113402061851</v>
      </c>
      <c r="R8" s="31">
        <v>108</v>
      </c>
      <c r="S8" s="31">
        <v>5</v>
      </c>
      <c r="T8">
        <f t="shared" si="8"/>
        <v>4.6296296296296294E-2</v>
      </c>
      <c r="U8" s="18">
        <f t="shared" si="9"/>
        <v>4.6296296296296298</v>
      </c>
      <c r="V8">
        <v>105</v>
      </c>
      <c r="W8">
        <v>5</v>
      </c>
      <c r="X8">
        <f t="shared" si="10"/>
        <v>4.7619047619047616E-2</v>
      </c>
      <c r="Y8">
        <f t="shared" si="11"/>
        <v>4.7619047619047619</v>
      </c>
    </row>
    <row r="9" spans="1:25" ht="15" x14ac:dyDescent="0.2">
      <c r="A9" s="28"/>
      <c r="B9" s="31"/>
      <c r="C9" s="31"/>
      <c r="D9" s="31" t="s">
        <v>44</v>
      </c>
      <c r="E9" s="31">
        <f>AVERAGE(E6:E8)</f>
        <v>14.40230397621702</v>
      </c>
      <c r="F9" s="31"/>
      <c r="G9" s="31"/>
      <c r="H9" s="31" t="s">
        <v>44</v>
      </c>
      <c r="I9" s="31">
        <f>AVERAGE(I6:I8)</f>
        <v>15.581457312332381</v>
      </c>
      <c r="J9" s="31"/>
      <c r="K9" s="31"/>
      <c r="L9" s="31" t="s">
        <v>44</v>
      </c>
      <c r="M9" s="31">
        <f>AVERAGE(M6:M8)</f>
        <v>13.755676283766171</v>
      </c>
      <c r="N9" s="31"/>
      <c r="O9" s="31"/>
      <c r="P9" s="31" t="s">
        <v>44</v>
      </c>
      <c r="Q9" s="48">
        <f>AVERAGE(Q6:Q8)</f>
        <v>4.4578327371588111</v>
      </c>
      <c r="R9" s="31"/>
      <c r="S9" s="31"/>
      <c r="T9" t="s">
        <v>44</v>
      </c>
      <c r="U9" s="18">
        <f>AVERAGE(U6:U8)</f>
        <v>4.5906914954533997</v>
      </c>
      <c r="X9" t="s">
        <v>44</v>
      </c>
      <c r="Y9">
        <f>AVERAGE(Y6:Y8)</f>
        <v>3.7857884586856549</v>
      </c>
    </row>
    <row r="10" spans="1:25" ht="15" x14ac:dyDescent="0.2">
      <c r="A10" s="28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48"/>
      <c r="R10" s="31"/>
      <c r="S10" s="31"/>
      <c r="U10" s="18"/>
    </row>
    <row r="11" spans="1:25" ht="15" x14ac:dyDescent="0.2">
      <c r="A11" s="101" t="s">
        <v>29</v>
      </c>
      <c r="B11" s="31">
        <v>90</v>
      </c>
      <c r="C11" s="31">
        <v>14</v>
      </c>
      <c r="D11" s="31">
        <f t="shared" si="0"/>
        <v>0.15555555555555556</v>
      </c>
      <c r="E11" s="31">
        <f t="shared" si="1"/>
        <v>15.555555555555555</v>
      </c>
      <c r="F11" s="31">
        <v>65</v>
      </c>
      <c r="G11" s="31">
        <v>8</v>
      </c>
      <c r="H11" s="31">
        <f t="shared" si="2"/>
        <v>0.12307692307692308</v>
      </c>
      <c r="I11" s="31">
        <f t="shared" si="3"/>
        <v>12.307692307692308</v>
      </c>
      <c r="J11" s="31">
        <v>112</v>
      </c>
      <c r="K11" s="31">
        <v>15</v>
      </c>
      <c r="L11" s="31">
        <f t="shared" si="4"/>
        <v>0.13392857142857142</v>
      </c>
      <c r="M11" s="31">
        <f t="shared" si="5"/>
        <v>13.392857142857142</v>
      </c>
      <c r="N11" s="31">
        <v>86</v>
      </c>
      <c r="O11" s="31">
        <v>3</v>
      </c>
      <c r="P11" s="31">
        <f t="shared" si="6"/>
        <v>3.4883720930232558E-2</v>
      </c>
      <c r="Q11" s="48">
        <f t="shared" si="7"/>
        <v>3.4883720930232558</v>
      </c>
      <c r="R11" s="31">
        <v>78</v>
      </c>
      <c r="S11" s="31">
        <v>3</v>
      </c>
      <c r="T11">
        <f t="shared" si="8"/>
        <v>3.8461538461538464E-2</v>
      </c>
      <c r="U11" s="18">
        <f t="shared" si="9"/>
        <v>3.8461538461538463</v>
      </c>
      <c r="V11">
        <v>85</v>
      </c>
      <c r="W11">
        <v>4</v>
      </c>
      <c r="X11">
        <f t="shared" si="10"/>
        <v>4.7058823529411764E-2</v>
      </c>
      <c r="Y11">
        <f t="shared" si="11"/>
        <v>4.7058823529411766</v>
      </c>
    </row>
    <row r="12" spans="1:25" ht="15" x14ac:dyDescent="0.2">
      <c r="A12" s="101"/>
      <c r="B12" s="31">
        <v>125</v>
      </c>
      <c r="C12" s="31">
        <v>17</v>
      </c>
      <c r="D12" s="31">
        <f t="shared" si="0"/>
        <v>0.13600000000000001</v>
      </c>
      <c r="E12" s="31">
        <f t="shared" si="1"/>
        <v>13.600000000000001</v>
      </c>
      <c r="F12" s="31">
        <v>52</v>
      </c>
      <c r="G12" s="31">
        <v>5</v>
      </c>
      <c r="H12" s="31">
        <f t="shared" si="2"/>
        <v>9.6153846153846159E-2</v>
      </c>
      <c r="I12" s="31">
        <f t="shared" si="3"/>
        <v>9.6153846153846168</v>
      </c>
      <c r="J12" s="31">
        <v>100</v>
      </c>
      <c r="K12" s="31">
        <v>16</v>
      </c>
      <c r="L12" s="31">
        <f t="shared" si="4"/>
        <v>0.16</v>
      </c>
      <c r="M12" s="31">
        <f t="shared" si="5"/>
        <v>16</v>
      </c>
      <c r="N12" s="31">
        <v>74</v>
      </c>
      <c r="O12" s="31">
        <v>3</v>
      </c>
      <c r="P12" s="31">
        <f t="shared" si="6"/>
        <v>4.0540540540540543E-2</v>
      </c>
      <c r="Q12" s="48">
        <f t="shared" si="7"/>
        <v>4.0540540540540544</v>
      </c>
      <c r="R12" s="31">
        <v>65</v>
      </c>
      <c r="S12" s="31">
        <v>3</v>
      </c>
      <c r="T12">
        <f t="shared" si="8"/>
        <v>4.6153846153846156E-2</v>
      </c>
      <c r="U12" s="18">
        <f t="shared" si="9"/>
        <v>4.6153846153846159</v>
      </c>
      <c r="V12">
        <v>76</v>
      </c>
      <c r="W12">
        <v>5</v>
      </c>
      <c r="X12">
        <f t="shared" si="10"/>
        <v>6.5789473684210523E-2</v>
      </c>
      <c r="Y12">
        <f t="shared" si="11"/>
        <v>6.5789473684210522</v>
      </c>
    </row>
    <row r="13" spans="1:25" ht="15" x14ac:dyDescent="0.2">
      <c r="A13" s="101"/>
      <c r="B13" s="31">
        <v>71</v>
      </c>
      <c r="C13" s="31">
        <v>10</v>
      </c>
      <c r="D13" s="31">
        <f t="shared" si="0"/>
        <v>0.14084507042253522</v>
      </c>
      <c r="E13" s="31">
        <f t="shared" si="1"/>
        <v>14.084507042253522</v>
      </c>
      <c r="F13" s="31">
        <v>69</v>
      </c>
      <c r="G13" s="31">
        <v>9</v>
      </c>
      <c r="H13" s="31">
        <f t="shared" si="2"/>
        <v>0.13043478260869565</v>
      </c>
      <c r="I13" s="31">
        <f t="shared" si="3"/>
        <v>13.043478260869565</v>
      </c>
      <c r="J13" s="31">
        <v>132</v>
      </c>
      <c r="K13" s="31">
        <v>18</v>
      </c>
      <c r="L13" s="31">
        <f t="shared" si="4"/>
        <v>0.13636363636363635</v>
      </c>
      <c r="M13" s="31">
        <f t="shared" si="5"/>
        <v>13.636363636363635</v>
      </c>
      <c r="N13" s="31">
        <v>65</v>
      </c>
      <c r="O13" s="31">
        <v>3</v>
      </c>
      <c r="P13" s="31">
        <f t="shared" si="6"/>
        <v>4.6153846153846156E-2</v>
      </c>
      <c r="Q13" s="48">
        <f t="shared" si="7"/>
        <v>4.6153846153846159</v>
      </c>
      <c r="R13" s="31">
        <v>84</v>
      </c>
      <c r="S13" s="31">
        <v>4</v>
      </c>
      <c r="T13">
        <f t="shared" si="8"/>
        <v>4.7619047619047616E-2</v>
      </c>
      <c r="U13" s="18">
        <f t="shared" si="9"/>
        <v>4.7619047619047619</v>
      </c>
      <c r="V13">
        <v>78</v>
      </c>
      <c r="W13">
        <v>3</v>
      </c>
      <c r="X13">
        <f t="shared" si="10"/>
        <v>3.8461538461538464E-2</v>
      </c>
      <c r="Y13">
        <f t="shared" si="11"/>
        <v>3.8461538461538463</v>
      </c>
    </row>
    <row r="14" spans="1:25" ht="15" x14ac:dyDescent="0.2">
      <c r="A14" s="28"/>
      <c r="B14" s="31"/>
      <c r="C14" s="31"/>
      <c r="D14" s="31" t="s">
        <v>44</v>
      </c>
      <c r="E14" s="31">
        <f>AVERAGE(E11:E13)</f>
        <v>14.413354199269692</v>
      </c>
      <c r="F14" s="31"/>
      <c r="G14" s="31"/>
      <c r="H14" s="31" t="s">
        <v>44</v>
      </c>
      <c r="I14" s="31">
        <f>AVERAGE(I11:I13)</f>
        <v>11.65551839464883</v>
      </c>
      <c r="J14" s="31"/>
      <c r="K14" s="31"/>
      <c r="L14" s="31" t="s">
        <v>44</v>
      </c>
      <c r="M14" s="31">
        <f>AVERAGE(M11:M13)</f>
        <v>14.343073593073592</v>
      </c>
      <c r="N14" s="31"/>
      <c r="O14" s="31"/>
      <c r="P14" s="31" t="s">
        <v>44</v>
      </c>
      <c r="Q14" s="48">
        <f>AVERAGE(Q11:Q13)</f>
        <v>4.052603587487309</v>
      </c>
      <c r="R14" s="31"/>
      <c r="S14" s="31"/>
      <c r="T14" t="s">
        <v>44</v>
      </c>
      <c r="U14" s="18">
        <f>AVERAGE(U11:U13)</f>
        <v>4.4078144078144073</v>
      </c>
      <c r="X14" t="s">
        <v>44</v>
      </c>
      <c r="Y14">
        <f>AVERAGE(Y11:Y13)</f>
        <v>5.0436611891720249</v>
      </c>
    </row>
    <row r="15" spans="1:25" ht="15" x14ac:dyDescent="0.2">
      <c r="A15" s="28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48"/>
      <c r="R15" s="31"/>
      <c r="S15" s="31"/>
      <c r="U15" s="18"/>
    </row>
    <row r="16" spans="1:25" ht="15" x14ac:dyDescent="0.2">
      <c r="A16" s="101" t="s">
        <v>30</v>
      </c>
      <c r="B16" s="31">
        <v>95</v>
      </c>
      <c r="C16" s="31">
        <v>16</v>
      </c>
      <c r="D16" s="31">
        <f t="shared" si="0"/>
        <v>0.16842105263157894</v>
      </c>
      <c r="E16" s="31">
        <f t="shared" si="1"/>
        <v>16.842105263157894</v>
      </c>
      <c r="F16" s="31">
        <v>86</v>
      </c>
      <c r="G16" s="31">
        <v>15</v>
      </c>
      <c r="H16" s="31">
        <f t="shared" si="2"/>
        <v>0.1744186046511628</v>
      </c>
      <c r="I16" s="31">
        <f t="shared" si="3"/>
        <v>17.441860465116278</v>
      </c>
      <c r="J16" s="31">
        <v>68</v>
      </c>
      <c r="K16" s="31">
        <v>10</v>
      </c>
      <c r="L16" s="31">
        <f t="shared" si="4"/>
        <v>0.14705882352941177</v>
      </c>
      <c r="M16" s="31">
        <f t="shared" si="5"/>
        <v>14.705882352941178</v>
      </c>
      <c r="N16" s="31">
        <v>69</v>
      </c>
      <c r="O16" s="31">
        <v>4</v>
      </c>
      <c r="P16" s="31">
        <f t="shared" si="6"/>
        <v>5.7971014492753624E-2</v>
      </c>
      <c r="Q16" s="48">
        <f t="shared" si="7"/>
        <v>5.7971014492753623</v>
      </c>
      <c r="R16" s="31">
        <v>105</v>
      </c>
      <c r="S16" s="31">
        <v>5</v>
      </c>
      <c r="T16">
        <f t="shared" si="8"/>
        <v>4.7619047619047616E-2</v>
      </c>
      <c r="U16" s="18">
        <f t="shared" si="9"/>
        <v>4.7619047619047619</v>
      </c>
      <c r="V16">
        <v>95</v>
      </c>
      <c r="W16">
        <v>4</v>
      </c>
      <c r="X16">
        <f t="shared" si="10"/>
        <v>4.2105263157894736E-2</v>
      </c>
      <c r="Y16">
        <f t="shared" si="11"/>
        <v>4.2105263157894735</v>
      </c>
    </row>
    <row r="17" spans="1:26" ht="15" x14ac:dyDescent="0.2">
      <c r="A17" s="101"/>
      <c r="B17" s="31">
        <v>110</v>
      </c>
      <c r="C17" s="31">
        <v>14</v>
      </c>
      <c r="D17" s="31">
        <f t="shared" si="0"/>
        <v>0.12727272727272726</v>
      </c>
      <c r="E17" s="31">
        <f t="shared" si="1"/>
        <v>12.727272727272727</v>
      </c>
      <c r="F17" s="31">
        <v>108</v>
      </c>
      <c r="G17" s="31">
        <v>14</v>
      </c>
      <c r="H17" s="31">
        <f t="shared" si="2"/>
        <v>0.12962962962962962</v>
      </c>
      <c r="I17" s="31">
        <f t="shared" si="3"/>
        <v>12.962962962962962</v>
      </c>
      <c r="J17" s="31">
        <v>94</v>
      </c>
      <c r="K17" s="31">
        <v>15</v>
      </c>
      <c r="L17" s="31">
        <f t="shared" si="4"/>
        <v>0.15957446808510639</v>
      </c>
      <c r="M17" s="31">
        <f t="shared" si="5"/>
        <v>15.957446808510639</v>
      </c>
      <c r="N17" s="31">
        <v>85</v>
      </c>
      <c r="O17" s="31">
        <v>5</v>
      </c>
      <c r="P17" s="31">
        <f t="shared" si="6"/>
        <v>5.8823529411764705E-2</v>
      </c>
      <c r="Q17" s="48">
        <f t="shared" si="7"/>
        <v>5.8823529411764701</v>
      </c>
      <c r="R17" s="31">
        <v>86</v>
      </c>
      <c r="S17" s="31">
        <v>4</v>
      </c>
      <c r="T17">
        <f t="shared" si="8"/>
        <v>4.6511627906976744E-2</v>
      </c>
      <c r="U17" s="18">
        <f t="shared" si="9"/>
        <v>4.6511627906976747</v>
      </c>
      <c r="V17">
        <v>86</v>
      </c>
      <c r="W17">
        <v>5</v>
      </c>
      <c r="X17">
        <f t="shared" si="10"/>
        <v>5.8139534883720929E-2</v>
      </c>
      <c r="Y17">
        <f t="shared" si="11"/>
        <v>5.8139534883720927</v>
      </c>
    </row>
    <row r="18" spans="1:26" ht="15" x14ac:dyDescent="0.2">
      <c r="A18" s="101"/>
      <c r="B18" s="31">
        <v>61</v>
      </c>
      <c r="C18" s="31">
        <v>9</v>
      </c>
      <c r="D18" s="31">
        <f t="shared" si="0"/>
        <v>0.14754098360655737</v>
      </c>
      <c r="E18" s="31">
        <f t="shared" si="1"/>
        <v>14.754098360655737</v>
      </c>
      <c r="F18" s="31">
        <v>95</v>
      </c>
      <c r="G18" s="31">
        <v>13</v>
      </c>
      <c r="H18" s="31">
        <f t="shared" si="2"/>
        <v>0.1368421052631579</v>
      </c>
      <c r="I18" s="31">
        <f t="shared" si="3"/>
        <v>13.684210526315791</v>
      </c>
      <c r="J18" s="31">
        <v>75</v>
      </c>
      <c r="K18" s="31">
        <v>11</v>
      </c>
      <c r="L18" s="31">
        <f t="shared" si="4"/>
        <v>0.14666666666666667</v>
      </c>
      <c r="M18" s="31">
        <f t="shared" si="5"/>
        <v>14.666666666666666</v>
      </c>
      <c r="N18" s="31">
        <v>94</v>
      </c>
      <c r="O18" s="31">
        <v>4</v>
      </c>
      <c r="P18" s="31">
        <f t="shared" si="6"/>
        <v>4.2553191489361701E-2</v>
      </c>
      <c r="Q18" s="48">
        <f t="shared" si="7"/>
        <v>4.2553191489361701</v>
      </c>
      <c r="R18" s="31">
        <v>98</v>
      </c>
      <c r="S18" s="31">
        <v>4</v>
      </c>
      <c r="T18">
        <f t="shared" si="8"/>
        <v>4.0816326530612242E-2</v>
      </c>
      <c r="U18" s="18">
        <f t="shared" si="9"/>
        <v>4.0816326530612246</v>
      </c>
      <c r="V18">
        <v>79</v>
      </c>
      <c r="W18">
        <v>4</v>
      </c>
      <c r="X18">
        <f t="shared" si="10"/>
        <v>5.0632911392405063E-2</v>
      </c>
      <c r="Y18">
        <f t="shared" si="11"/>
        <v>5.0632911392405067</v>
      </c>
    </row>
    <row r="19" spans="1:26" ht="15" x14ac:dyDescent="0.2">
      <c r="A19" s="31"/>
      <c r="B19" s="31"/>
      <c r="C19" s="31"/>
      <c r="D19" s="31" t="s">
        <v>44</v>
      </c>
      <c r="E19" s="31">
        <f>AVERAGE(E16:E18)</f>
        <v>14.774492117028785</v>
      </c>
      <c r="F19" s="31"/>
      <c r="G19" s="31"/>
      <c r="H19" s="31" t="s">
        <v>44</v>
      </c>
      <c r="I19" s="31">
        <f>AVERAGE(I16:I18)</f>
        <v>14.696344651465012</v>
      </c>
      <c r="J19" s="31"/>
      <c r="K19" s="31"/>
      <c r="L19" s="31" t="s">
        <v>44</v>
      </c>
      <c r="M19" s="31">
        <f>AVERAGE(M16:M18)</f>
        <v>15.109998609372829</v>
      </c>
      <c r="N19" s="31"/>
      <c r="O19" s="31"/>
      <c r="P19" s="31" t="s">
        <v>44</v>
      </c>
      <c r="Q19" s="31">
        <f>AVERAGE(Q16:Q18)</f>
        <v>5.3115911797960011</v>
      </c>
      <c r="R19" s="31"/>
      <c r="S19" s="31"/>
      <c r="T19" t="s">
        <v>44</v>
      </c>
      <c r="U19">
        <f>AVERAGE(U16:U18)</f>
        <v>4.4982334018878873</v>
      </c>
      <c r="X19" t="s">
        <v>44</v>
      </c>
      <c r="Y19">
        <f>AVERAGE(Y16:Y18)</f>
        <v>5.029256981134024</v>
      </c>
    </row>
    <row r="20" spans="1:26" ht="15" x14ac:dyDescent="0.2">
      <c r="A20" s="31"/>
      <c r="B20" s="31"/>
      <c r="C20" s="31"/>
      <c r="D20" s="49"/>
      <c r="E20" s="49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</row>
    <row r="21" spans="1:26" ht="15" x14ac:dyDescent="0.2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</row>
    <row r="22" spans="1:26" ht="15" x14ac:dyDescent="0.2">
      <c r="A22" s="31"/>
      <c r="B22" s="31"/>
      <c r="C22" s="31"/>
      <c r="D22" s="31"/>
      <c r="E22" s="31"/>
      <c r="F22" s="31"/>
      <c r="G22" s="50"/>
      <c r="H22" s="49"/>
      <c r="I22" s="49"/>
      <c r="J22" s="29"/>
      <c r="K22" s="5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</row>
    <row r="23" spans="1:26" ht="15" x14ac:dyDescent="0.2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</row>
    <row r="24" spans="1:26" ht="15" x14ac:dyDescent="0.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48"/>
      <c r="Y24" s="48"/>
      <c r="Z24" s="48"/>
    </row>
    <row r="25" spans="1:26" ht="15" x14ac:dyDescent="0.2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25"/>
      <c r="O25" s="31"/>
      <c r="P25" s="25"/>
      <c r="Q25" s="25"/>
      <c r="R25" s="25"/>
      <c r="S25" s="25"/>
      <c r="T25" s="25"/>
      <c r="U25" s="25"/>
      <c r="V25" s="25"/>
      <c r="W25" s="25"/>
      <c r="X25" s="25"/>
    </row>
    <row r="26" spans="1:26" ht="15" x14ac:dyDescent="0.2">
      <c r="A26" s="31"/>
      <c r="H26" s="31"/>
      <c r="I26" s="31"/>
      <c r="J26" s="31"/>
      <c r="K26" s="31"/>
      <c r="L26" s="31"/>
      <c r="M26" s="31"/>
      <c r="N26" s="25"/>
      <c r="O26" s="31"/>
      <c r="P26" s="48"/>
      <c r="Q26" s="31"/>
      <c r="R26" s="31"/>
      <c r="S26" s="31"/>
    </row>
    <row r="27" spans="1:26" ht="15" x14ac:dyDescent="0.2">
      <c r="A27" s="31"/>
      <c r="H27" s="52"/>
      <c r="I27" s="52"/>
      <c r="J27" s="52"/>
      <c r="K27" s="31"/>
      <c r="L27" s="31"/>
      <c r="M27" s="31"/>
      <c r="N27" s="25"/>
      <c r="O27" s="31"/>
      <c r="P27" s="48"/>
      <c r="Q27" s="31"/>
      <c r="R27" s="31"/>
      <c r="S27" s="31"/>
    </row>
  </sheetData>
  <mergeCells count="9">
    <mergeCell ref="A11:A13"/>
    <mergeCell ref="A16:A18"/>
    <mergeCell ref="B4:D4"/>
    <mergeCell ref="F4:H4"/>
    <mergeCell ref="J4:L4"/>
    <mergeCell ref="N4:P4"/>
    <mergeCell ref="R4:T4"/>
    <mergeCell ref="V4:X4"/>
    <mergeCell ref="A6:A8"/>
  </mergeCells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5:G48"/>
  <sheetViews>
    <sheetView topLeftCell="A10" workbookViewId="0">
      <selection activeCell="M28" sqref="M28"/>
    </sheetView>
  </sheetViews>
  <sheetFormatPr defaultRowHeight="14.25" x14ac:dyDescent="0.2"/>
  <sheetData>
    <row r="15" spans="5:7" x14ac:dyDescent="0.2">
      <c r="E15" s="72" t="s">
        <v>120</v>
      </c>
      <c r="F15" s="72"/>
      <c r="G15" s="72"/>
    </row>
    <row r="16" spans="5:7" x14ac:dyDescent="0.2">
      <c r="E16" s="72"/>
      <c r="F16" s="72"/>
      <c r="G16" s="72"/>
    </row>
    <row r="17" spans="5:7" x14ac:dyDescent="0.2">
      <c r="E17" s="72"/>
      <c r="F17" s="72"/>
      <c r="G17" s="72"/>
    </row>
    <row r="18" spans="5:7" x14ac:dyDescent="0.2">
      <c r="E18" s="72"/>
      <c r="F18" s="72"/>
      <c r="G18" s="72"/>
    </row>
    <row r="19" spans="5:7" x14ac:dyDescent="0.2">
      <c r="E19" s="72"/>
      <c r="F19" s="72"/>
      <c r="G19" s="72"/>
    </row>
    <row r="20" spans="5:7" x14ac:dyDescent="0.2">
      <c r="E20" s="84" t="s">
        <v>88</v>
      </c>
      <c r="F20" t="s">
        <v>121</v>
      </c>
      <c r="G20">
        <v>13</v>
      </c>
    </row>
    <row r="21" spans="5:7" x14ac:dyDescent="0.2">
      <c r="E21" s="84"/>
      <c r="F21" t="s">
        <v>122</v>
      </c>
      <c r="G21">
        <v>0</v>
      </c>
    </row>
    <row r="22" spans="5:7" x14ac:dyDescent="0.2">
      <c r="E22" s="84"/>
      <c r="F22" t="s">
        <v>123</v>
      </c>
      <c r="G22">
        <v>0</v>
      </c>
    </row>
    <row r="23" spans="5:7" x14ac:dyDescent="0.2">
      <c r="E23" s="84"/>
      <c r="F23" t="s">
        <v>124</v>
      </c>
      <c r="G23">
        <v>0</v>
      </c>
    </row>
    <row r="25" spans="5:7" x14ac:dyDescent="0.2">
      <c r="E25" s="84" t="s">
        <v>97</v>
      </c>
      <c r="F25" t="s">
        <v>121</v>
      </c>
      <c r="G25">
        <v>0</v>
      </c>
    </row>
    <row r="26" spans="5:7" x14ac:dyDescent="0.2">
      <c r="E26" s="84"/>
      <c r="F26" t="s">
        <v>122</v>
      </c>
      <c r="G26">
        <v>5</v>
      </c>
    </row>
    <row r="27" spans="5:7" x14ac:dyDescent="0.2">
      <c r="E27" s="84"/>
      <c r="F27" t="s">
        <v>123</v>
      </c>
      <c r="G27">
        <v>2</v>
      </c>
    </row>
    <row r="28" spans="5:7" x14ac:dyDescent="0.2">
      <c r="E28" s="84"/>
      <c r="F28" t="s">
        <v>124</v>
      </c>
      <c r="G28">
        <v>0</v>
      </c>
    </row>
    <row r="30" spans="5:7" x14ac:dyDescent="0.2">
      <c r="E30" s="84" t="s">
        <v>24</v>
      </c>
      <c r="F30" t="s">
        <v>121</v>
      </c>
      <c r="G30">
        <v>0</v>
      </c>
    </row>
    <row r="31" spans="5:7" x14ac:dyDescent="0.2">
      <c r="E31" s="84"/>
      <c r="F31" t="s">
        <v>122</v>
      </c>
      <c r="G31">
        <v>1</v>
      </c>
    </row>
    <row r="32" spans="5:7" x14ac:dyDescent="0.2">
      <c r="E32" s="84"/>
      <c r="F32" t="s">
        <v>123</v>
      </c>
      <c r="G32">
        <v>4</v>
      </c>
    </row>
    <row r="33" spans="5:7" x14ac:dyDescent="0.2">
      <c r="E33" s="84"/>
      <c r="F33" t="s">
        <v>124</v>
      </c>
      <c r="G33">
        <v>0</v>
      </c>
    </row>
    <row r="35" spans="5:7" x14ac:dyDescent="0.2">
      <c r="E35" s="84" t="s">
        <v>96</v>
      </c>
      <c r="F35" t="s">
        <v>121</v>
      </c>
      <c r="G35">
        <v>0</v>
      </c>
    </row>
    <row r="36" spans="5:7" x14ac:dyDescent="0.2">
      <c r="E36" s="84"/>
      <c r="F36" t="s">
        <v>122</v>
      </c>
      <c r="G36">
        <v>1</v>
      </c>
    </row>
    <row r="37" spans="5:7" x14ac:dyDescent="0.2">
      <c r="E37" s="84"/>
      <c r="F37" t="s">
        <v>123</v>
      </c>
      <c r="G37">
        <v>3</v>
      </c>
    </row>
    <row r="38" spans="5:7" x14ac:dyDescent="0.2">
      <c r="E38" s="84"/>
      <c r="F38" t="s">
        <v>124</v>
      </c>
      <c r="G38">
        <v>0</v>
      </c>
    </row>
    <row r="40" spans="5:7" x14ac:dyDescent="0.2">
      <c r="E40" s="84" t="s">
        <v>125</v>
      </c>
      <c r="F40" t="s">
        <v>121</v>
      </c>
      <c r="G40">
        <v>21</v>
      </c>
    </row>
    <row r="41" spans="5:7" x14ac:dyDescent="0.2">
      <c r="E41" s="84"/>
      <c r="F41" t="s">
        <v>122</v>
      </c>
      <c r="G41">
        <v>0</v>
      </c>
    </row>
    <row r="42" spans="5:7" x14ac:dyDescent="0.2">
      <c r="E42" s="84"/>
      <c r="F42" t="s">
        <v>123</v>
      </c>
      <c r="G42">
        <v>0</v>
      </c>
    </row>
    <row r="43" spans="5:7" x14ac:dyDescent="0.2">
      <c r="E43" s="84"/>
      <c r="F43" t="s">
        <v>124</v>
      </c>
      <c r="G43">
        <v>0</v>
      </c>
    </row>
    <row r="45" spans="5:7" x14ac:dyDescent="0.2">
      <c r="E45" s="84" t="s">
        <v>126</v>
      </c>
      <c r="F45" t="s">
        <v>121</v>
      </c>
      <c r="G45">
        <v>0</v>
      </c>
    </row>
    <row r="46" spans="5:7" x14ac:dyDescent="0.2">
      <c r="E46" s="84"/>
      <c r="F46" t="s">
        <v>122</v>
      </c>
      <c r="G46">
        <v>1</v>
      </c>
    </row>
    <row r="47" spans="5:7" x14ac:dyDescent="0.2">
      <c r="E47" s="84"/>
      <c r="F47" t="s">
        <v>123</v>
      </c>
      <c r="G47">
        <v>0</v>
      </c>
    </row>
    <row r="48" spans="5:7" x14ac:dyDescent="0.2">
      <c r="E48" s="84"/>
      <c r="F48" t="s">
        <v>124</v>
      </c>
      <c r="G48">
        <v>6</v>
      </c>
    </row>
  </sheetData>
  <mergeCells count="7">
    <mergeCell ref="E45:E48"/>
    <mergeCell ref="E15:G19"/>
    <mergeCell ref="E20:E23"/>
    <mergeCell ref="E25:E28"/>
    <mergeCell ref="E30:E33"/>
    <mergeCell ref="E35:E38"/>
    <mergeCell ref="E40:E43"/>
  </mergeCells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G9"/>
  <sheetViews>
    <sheetView workbookViewId="0">
      <selection activeCell="L11" sqref="L11"/>
    </sheetView>
  </sheetViews>
  <sheetFormatPr defaultRowHeight="14.25" x14ac:dyDescent="0.2"/>
  <cols>
    <col min="5" max="5" width="24.625" customWidth="1"/>
    <col min="6" max="6" width="25" customWidth="1"/>
    <col min="7" max="7" width="18.625" customWidth="1"/>
  </cols>
  <sheetData>
    <row r="5" spans="3:7" ht="42.75" x14ac:dyDescent="0.2">
      <c r="D5" s="40" t="s">
        <v>127</v>
      </c>
      <c r="E5" t="s">
        <v>128</v>
      </c>
      <c r="F5" t="s">
        <v>129</v>
      </c>
      <c r="G5" t="s">
        <v>130</v>
      </c>
    </row>
    <row r="6" spans="3:7" x14ac:dyDescent="0.2">
      <c r="C6" t="s">
        <v>88</v>
      </c>
      <c r="D6">
        <v>40</v>
      </c>
      <c r="E6">
        <v>0</v>
      </c>
      <c r="F6">
        <v>0</v>
      </c>
      <c r="G6">
        <v>40</v>
      </c>
    </row>
    <row r="7" spans="3:7" x14ac:dyDescent="0.2">
      <c r="C7" t="s">
        <v>97</v>
      </c>
      <c r="D7">
        <v>0</v>
      </c>
      <c r="E7">
        <v>16</v>
      </c>
      <c r="F7">
        <v>46</v>
      </c>
      <c r="G7">
        <v>62</v>
      </c>
    </row>
    <row r="8" spans="3:7" x14ac:dyDescent="0.2">
      <c r="C8" t="s">
        <v>24</v>
      </c>
      <c r="D8">
        <v>0</v>
      </c>
      <c r="E8">
        <v>19</v>
      </c>
      <c r="F8">
        <v>47</v>
      </c>
      <c r="G8">
        <v>66</v>
      </c>
    </row>
    <row r="9" spans="3:7" x14ac:dyDescent="0.2">
      <c r="C9" t="s">
        <v>96</v>
      </c>
      <c r="D9">
        <v>0</v>
      </c>
      <c r="E9">
        <v>19</v>
      </c>
      <c r="F9">
        <v>29</v>
      </c>
      <c r="G9">
        <v>48</v>
      </c>
    </row>
  </sheetData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S69"/>
  <sheetViews>
    <sheetView workbookViewId="0">
      <selection activeCell="L31" sqref="L31"/>
    </sheetView>
  </sheetViews>
  <sheetFormatPr defaultRowHeight="14.25" x14ac:dyDescent="0.2"/>
  <cols>
    <col min="6" max="6" width="12.125" customWidth="1"/>
    <col min="7" max="7" width="11.125" customWidth="1"/>
    <col min="8" max="8" width="12.625" customWidth="1"/>
    <col min="9" max="9" width="13.375" customWidth="1"/>
  </cols>
  <sheetData>
    <row r="1" spans="3:19" x14ac:dyDescent="0.2">
      <c r="F1" s="85" t="s">
        <v>231</v>
      </c>
      <c r="G1" s="85"/>
      <c r="H1" s="85"/>
      <c r="I1" s="85"/>
      <c r="K1" s="85" t="s">
        <v>232</v>
      </c>
      <c r="L1" s="85"/>
      <c r="M1" s="85"/>
      <c r="N1" s="85"/>
      <c r="P1" s="85" t="s">
        <v>233</v>
      </c>
      <c r="Q1" s="85"/>
      <c r="R1" s="85"/>
      <c r="S1" s="85"/>
    </row>
    <row r="2" spans="3:19" x14ac:dyDescent="0.2">
      <c r="F2" s="85"/>
      <c r="G2" s="85"/>
      <c r="H2" s="85"/>
      <c r="I2" s="85"/>
      <c r="K2" s="85"/>
      <c r="L2" s="85"/>
      <c r="M2" s="85"/>
      <c r="N2" s="85"/>
      <c r="P2" s="85"/>
      <c r="Q2" s="85"/>
      <c r="R2" s="85"/>
      <c r="S2" s="85"/>
    </row>
    <row r="3" spans="3:19" x14ac:dyDescent="0.2">
      <c r="F3" s="27" t="s">
        <v>88</v>
      </c>
      <c r="G3" s="27" t="s">
        <v>97</v>
      </c>
      <c r="H3" s="27" t="s">
        <v>24</v>
      </c>
      <c r="I3" s="27" t="s">
        <v>96</v>
      </c>
      <c r="P3" s="27" t="s">
        <v>88</v>
      </c>
      <c r="Q3" s="27" t="s">
        <v>97</v>
      </c>
      <c r="R3" s="27" t="s">
        <v>24</v>
      </c>
      <c r="S3" s="27" t="s">
        <v>96</v>
      </c>
    </row>
    <row r="4" spans="3:19" x14ac:dyDescent="0.2">
      <c r="F4" s="25">
        <v>6000</v>
      </c>
      <c r="G4" s="25">
        <v>19000</v>
      </c>
      <c r="H4" s="25">
        <v>148000</v>
      </c>
      <c r="I4" s="25">
        <v>32000</v>
      </c>
      <c r="K4" s="25">
        <v>10200</v>
      </c>
      <c r="L4" s="25">
        <v>27428.571400000001</v>
      </c>
      <c r="M4" s="25">
        <v>522000</v>
      </c>
      <c r="N4" s="25">
        <v>55000</v>
      </c>
      <c r="P4" s="25">
        <v>9600</v>
      </c>
      <c r="Q4" s="25">
        <v>26000</v>
      </c>
      <c r="R4" s="25">
        <v>15000</v>
      </c>
      <c r="S4" s="25">
        <v>206000</v>
      </c>
    </row>
    <row r="5" spans="3:19" x14ac:dyDescent="0.2">
      <c r="F5" s="25">
        <v>13200</v>
      </c>
      <c r="G5" s="25">
        <v>22285.7143</v>
      </c>
      <c r="H5" s="25">
        <v>102000</v>
      </c>
      <c r="I5" s="25">
        <v>34000</v>
      </c>
      <c r="K5" s="25">
        <v>6600</v>
      </c>
      <c r="L5" s="25">
        <v>157500</v>
      </c>
      <c r="M5" s="25">
        <v>39000</v>
      </c>
      <c r="N5" s="25">
        <v>43000</v>
      </c>
      <c r="P5" s="25">
        <v>3000</v>
      </c>
      <c r="Q5" s="25">
        <v>66000</v>
      </c>
      <c r="R5" s="25">
        <v>463000</v>
      </c>
      <c r="S5" s="25">
        <v>187000</v>
      </c>
    </row>
    <row r="6" spans="3:19" x14ac:dyDescent="0.2">
      <c r="C6" s="85" t="s">
        <v>131</v>
      </c>
      <c r="D6" s="85"/>
      <c r="F6" s="25">
        <v>8400</v>
      </c>
      <c r="G6" s="25">
        <v>45000</v>
      </c>
      <c r="H6" s="25">
        <v>56000</v>
      </c>
      <c r="I6" s="25">
        <v>68000</v>
      </c>
      <c r="K6" s="25">
        <v>5400</v>
      </c>
      <c r="L6" s="25">
        <v>34000</v>
      </c>
      <c r="M6" s="25">
        <v>145000</v>
      </c>
      <c r="N6" s="25">
        <v>199000</v>
      </c>
      <c r="P6" s="25">
        <v>8400</v>
      </c>
      <c r="Q6" s="25">
        <v>276000</v>
      </c>
      <c r="R6" s="25">
        <v>25000</v>
      </c>
      <c r="S6" s="25">
        <v>757000</v>
      </c>
    </row>
    <row r="7" spans="3:19" x14ac:dyDescent="0.2">
      <c r="C7" s="85"/>
      <c r="D7" s="85"/>
      <c r="F7" s="25">
        <v>13500</v>
      </c>
      <c r="G7" s="25">
        <v>41142.857100000001</v>
      </c>
      <c r="H7" s="25">
        <v>55000</v>
      </c>
      <c r="I7" s="25">
        <v>24000</v>
      </c>
      <c r="K7" s="25">
        <v>8400</v>
      </c>
      <c r="L7" s="25">
        <v>137250</v>
      </c>
      <c r="M7" s="25">
        <v>400000</v>
      </c>
      <c r="N7" s="25">
        <v>106000</v>
      </c>
      <c r="P7" s="25">
        <v>9600</v>
      </c>
      <c r="Q7" s="25">
        <v>31000</v>
      </c>
      <c r="R7" s="25">
        <v>310000</v>
      </c>
      <c r="S7" s="25">
        <v>182000</v>
      </c>
    </row>
    <row r="8" spans="3:19" x14ac:dyDescent="0.2">
      <c r="C8" s="85"/>
      <c r="D8" s="85"/>
      <c r="F8" s="25">
        <v>9000</v>
      </c>
      <c r="G8" s="25">
        <v>15428.571400000001</v>
      </c>
      <c r="H8" s="25">
        <v>64000</v>
      </c>
      <c r="I8" s="25">
        <v>15000</v>
      </c>
      <c r="K8" s="25">
        <v>4800</v>
      </c>
      <c r="L8" s="25">
        <v>630000</v>
      </c>
      <c r="M8" s="25">
        <v>42000</v>
      </c>
      <c r="N8" s="25">
        <v>113000</v>
      </c>
      <c r="P8" s="25">
        <v>3600</v>
      </c>
      <c r="Q8" s="25">
        <v>267000</v>
      </c>
      <c r="R8" s="25">
        <v>236000</v>
      </c>
      <c r="S8" s="25">
        <v>41000</v>
      </c>
    </row>
    <row r="9" spans="3:19" x14ac:dyDescent="0.2">
      <c r="C9" s="85"/>
      <c r="D9" s="85"/>
      <c r="F9" s="25">
        <v>4800</v>
      </c>
      <c r="G9" s="25">
        <v>16285.7143</v>
      </c>
      <c r="H9" s="25">
        <v>572000</v>
      </c>
      <c r="I9" s="25">
        <v>184000</v>
      </c>
      <c r="K9" s="25">
        <v>5400</v>
      </c>
      <c r="L9" s="25">
        <v>66666.666700000002</v>
      </c>
      <c r="M9" s="25">
        <v>57000</v>
      </c>
      <c r="N9" s="25">
        <v>26000</v>
      </c>
      <c r="P9" s="25">
        <v>8400</v>
      </c>
      <c r="Q9" s="25">
        <v>7000</v>
      </c>
      <c r="R9" s="25">
        <v>28000</v>
      </c>
      <c r="S9" s="25">
        <v>378000</v>
      </c>
    </row>
    <row r="10" spans="3:19" x14ac:dyDescent="0.2">
      <c r="F10" s="25">
        <v>15000</v>
      </c>
      <c r="G10" s="25">
        <v>55000</v>
      </c>
      <c r="H10" s="25">
        <v>393000</v>
      </c>
      <c r="I10" s="25">
        <v>532000</v>
      </c>
      <c r="K10" s="25">
        <v>14400</v>
      </c>
      <c r="L10" s="25">
        <v>23000</v>
      </c>
      <c r="M10" s="25">
        <v>13000</v>
      </c>
      <c r="N10" s="25">
        <v>58000</v>
      </c>
      <c r="P10" s="25">
        <v>5400</v>
      </c>
      <c r="Q10" s="25">
        <v>277000</v>
      </c>
      <c r="R10" s="25">
        <v>105000</v>
      </c>
      <c r="S10" s="25">
        <v>1129000</v>
      </c>
    </row>
    <row r="11" spans="3:19" x14ac:dyDescent="0.2">
      <c r="F11" s="25">
        <v>8400</v>
      </c>
      <c r="G11" s="25">
        <v>10000</v>
      </c>
      <c r="H11" s="25">
        <v>23000</v>
      </c>
      <c r="I11" s="25">
        <v>50000</v>
      </c>
      <c r="K11" s="25">
        <v>16800</v>
      </c>
      <c r="L11" s="25">
        <v>127000</v>
      </c>
      <c r="M11" s="25">
        <v>48000</v>
      </c>
      <c r="N11" s="25">
        <v>52000</v>
      </c>
      <c r="P11" s="25">
        <v>7200</v>
      </c>
      <c r="Q11" s="25">
        <v>323000</v>
      </c>
      <c r="R11" s="25">
        <v>135000</v>
      </c>
      <c r="S11" s="25">
        <v>356000</v>
      </c>
    </row>
    <row r="12" spans="3:19" x14ac:dyDescent="0.2">
      <c r="F12" s="25">
        <v>7200</v>
      </c>
      <c r="G12" s="25">
        <v>12000</v>
      </c>
      <c r="H12" s="25">
        <v>37000</v>
      </c>
      <c r="I12" s="25">
        <v>14000</v>
      </c>
      <c r="K12" s="25">
        <v>3000</v>
      </c>
      <c r="L12" s="25">
        <v>55000</v>
      </c>
      <c r="M12" s="25">
        <v>46000</v>
      </c>
      <c r="N12" s="25">
        <v>18000</v>
      </c>
      <c r="P12" s="25">
        <v>3600</v>
      </c>
      <c r="Q12" s="25">
        <v>71000</v>
      </c>
      <c r="R12" s="25">
        <v>89000</v>
      </c>
      <c r="S12" s="25">
        <v>16000</v>
      </c>
    </row>
    <row r="13" spans="3:19" x14ac:dyDescent="0.2">
      <c r="F13" s="25">
        <v>4200</v>
      </c>
      <c r="G13" s="25">
        <v>32000</v>
      </c>
      <c r="H13" s="25">
        <v>29000</v>
      </c>
      <c r="I13" s="25">
        <v>568000</v>
      </c>
      <c r="K13" s="25">
        <v>2000</v>
      </c>
      <c r="L13" s="25">
        <v>27000</v>
      </c>
      <c r="M13" s="25">
        <v>218000</v>
      </c>
      <c r="N13" s="25">
        <v>47000</v>
      </c>
      <c r="P13" s="25">
        <v>2000</v>
      </c>
      <c r="Q13" s="25">
        <v>430000</v>
      </c>
      <c r="R13" s="25">
        <v>35000</v>
      </c>
      <c r="S13" s="25">
        <v>233000</v>
      </c>
    </row>
    <row r="14" spans="3:19" x14ac:dyDescent="0.2">
      <c r="F14" s="25">
        <v>9500</v>
      </c>
      <c r="G14" s="25">
        <v>135428.571</v>
      </c>
      <c r="H14" s="25">
        <v>62000</v>
      </c>
      <c r="I14" s="25">
        <v>7000</v>
      </c>
      <c r="K14" s="25">
        <v>4000</v>
      </c>
      <c r="L14" s="25">
        <v>10000</v>
      </c>
      <c r="M14" s="25">
        <v>135000</v>
      </c>
      <c r="N14" s="25">
        <v>867000</v>
      </c>
      <c r="P14" s="25">
        <v>4000</v>
      </c>
      <c r="Q14" s="25">
        <v>75000</v>
      </c>
      <c r="R14" s="25">
        <v>28000</v>
      </c>
      <c r="S14" s="25">
        <v>36000</v>
      </c>
    </row>
    <row r="15" spans="3:19" x14ac:dyDescent="0.2">
      <c r="F15" s="25">
        <v>10800</v>
      </c>
      <c r="G15" s="25">
        <v>69000</v>
      </c>
      <c r="H15" s="25">
        <v>388000</v>
      </c>
      <c r="I15" s="25">
        <v>42000</v>
      </c>
      <c r="K15" s="25">
        <v>4000</v>
      </c>
      <c r="L15" s="25">
        <v>33000</v>
      </c>
      <c r="M15" s="25">
        <v>408000</v>
      </c>
      <c r="N15" s="25">
        <v>40000</v>
      </c>
      <c r="P15" s="25">
        <v>5000</v>
      </c>
      <c r="Q15" s="25">
        <v>16000</v>
      </c>
      <c r="R15" s="25">
        <v>270000</v>
      </c>
      <c r="S15" s="25">
        <v>80000</v>
      </c>
    </row>
    <row r="16" spans="3:19" x14ac:dyDescent="0.2">
      <c r="F16" s="25"/>
      <c r="G16" s="25">
        <v>66000</v>
      </c>
      <c r="H16" s="25">
        <v>432000</v>
      </c>
      <c r="I16" s="25">
        <v>6000</v>
      </c>
      <c r="K16" s="25">
        <v>3000</v>
      </c>
      <c r="L16" s="25">
        <v>40000</v>
      </c>
      <c r="M16" s="25">
        <v>467000</v>
      </c>
      <c r="N16" s="25">
        <v>576000</v>
      </c>
      <c r="P16" s="25"/>
      <c r="Q16" s="25">
        <v>48000</v>
      </c>
      <c r="R16" s="25">
        <v>54000</v>
      </c>
      <c r="S16" s="25">
        <v>42000</v>
      </c>
    </row>
    <row r="17" spans="6:19" x14ac:dyDescent="0.2">
      <c r="F17" s="25"/>
      <c r="G17" s="25">
        <v>25714.2857</v>
      </c>
      <c r="H17" s="25">
        <v>582000</v>
      </c>
      <c r="I17" s="25">
        <v>21000</v>
      </c>
      <c r="K17" s="25">
        <v>3000</v>
      </c>
      <c r="L17" s="25">
        <v>378000</v>
      </c>
      <c r="M17" s="25">
        <v>130000</v>
      </c>
      <c r="N17" s="25">
        <v>52000</v>
      </c>
      <c r="P17" s="25"/>
      <c r="Q17" s="25">
        <v>89000</v>
      </c>
      <c r="R17" s="25">
        <v>90000</v>
      </c>
      <c r="S17" s="25">
        <v>49000</v>
      </c>
    </row>
    <row r="18" spans="6:19" x14ac:dyDescent="0.2">
      <c r="F18" s="25"/>
      <c r="G18" s="25">
        <v>126000</v>
      </c>
      <c r="H18" s="25">
        <v>364000</v>
      </c>
      <c r="I18" s="25"/>
      <c r="K18" s="25">
        <v>2000</v>
      </c>
      <c r="L18" s="25">
        <v>50000</v>
      </c>
      <c r="M18" s="25">
        <v>43000</v>
      </c>
      <c r="N18" s="25">
        <v>223000</v>
      </c>
      <c r="P18" s="25"/>
      <c r="Q18" s="25">
        <v>831000</v>
      </c>
      <c r="R18" s="25">
        <v>48000</v>
      </c>
      <c r="S18" s="25">
        <v>105000</v>
      </c>
    </row>
    <row r="19" spans="6:19" x14ac:dyDescent="0.2">
      <c r="F19" s="25"/>
      <c r="G19" s="25">
        <v>192857.14300000001</v>
      </c>
      <c r="H19" s="25">
        <v>736000</v>
      </c>
      <c r="I19" s="25"/>
      <c r="K19" s="25">
        <v>5000</v>
      </c>
      <c r="L19" s="25">
        <v>86000</v>
      </c>
      <c r="M19" s="25">
        <v>216000</v>
      </c>
      <c r="N19" s="25">
        <v>142000</v>
      </c>
      <c r="P19" s="25"/>
      <c r="Q19" s="25">
        <v>68000</v>
      </c>
      <c r="R19" s="25">
        <v>16000</v>
      </c>
      <c r="S19" s="25">
        <v>46000</v>
      </c>
    </row>
    <row r="20" spans="6:19" x14ac:dyDescent="0.2">
      <c r="F20" s="25"/>
      <c r="G20" s="25">
        <v>23000</v>
      </c>
      <c r="H20" s="25">
        <v>20000</v>
      </c>
      <c r="I20" s="25"/>
      <c r="L20" s="25">
        <v>44000</v>
      </c>
      <c r="M20" s="25">
        <v>249000</v>
      </c>
      <c r="N20" s="25">
        <v>241000</v>
      </c>
      <c r="P20" s="25"/>
      <c r="Q20" s="25">
        <v>124000</v>
      </c>
      <c r="R20" s="25">
        <v>19000</v>
      </c>
      <c r="S20" s="25">
        <v>58000</v>
      </c>
    </row>
    <row r="21" spans="6:19" x14ac:dyDescent="0.2">
      <c r="F21" s="25"/>
      <c r="G21" s="25">
        <v>30000</v>
      </c>
      <c r="H21" s="25">
        <v>61000</v>
      </c>
      <c r="I21" s="25"/>
      <c r="L21" s="25">
        <v>161000</v>
      </c>
      <c r="M21" s="25">
        <v>55000</v>
      </c>
      <c r="P21" s="25"/>
      <c r="Q21" s="25">
        <v>73000</v>
      </c>
      <c r="R21" s="25">
        <v>102000</v>
      </c>
      <c r="S21" s="25"/>
    </row>
    <row r="22" spans="6:19" x14ac:dyDescent="0.2">
      <c r="F22" s="25"/>
      <c r="G22" s="25">
        <v>158000</v>
      </c>
      <c r="H22" s="25">
        <v>86000</v>
      </c>
      <c r="I22" s="25"/>
      <c r="L22" s="25">
        <v>130000</v>
      </c>
      <c r="M22" s="25">
        <v>133000</v>
      </c>
      <c r="P22" s="25"/>
      <c r="Q22" s="25">
        <v>33000</v>
      </c>
      <c r="R22" s="25">
        <v>789000</v>
      </c>
      <c r="S22" s="25"/>
    </row>
    <row r="23" spans="6:19" x14ac:dyDescent="0.2">
      <c r="F23" s="25"/>
      <c r="G23" s="25"/>
      <c r="H23" s="25">
        <v>40000</v>
      </c>
      <c r="I23" s="25"/>
      <c r="L23" s="25">
        <v>160000</v>
      </c>
      <c r="M23" s="25">
        <v>22000</v>
      </c>
      <c r="P23" s="25"/>
      <c r="Q23" s="25">
        <v>170000</v>
      </c>
      <c r="R23" s="25">
        <v>28000</v>
      </c>
      <c r="S23" s="25"/>
    </row>
    <row r="24" spans="6:19" x14ac:dyDescent="0.2">
      <c r="F24" s="25"/>
      <c r="G24" s="25"/>
      <c r="H24" s="25"/>
      <c r="I24" s="25"/>
      <c r="M24" s="25">
        <v>538000</v>
      </c>
      <c r="Q24" s="25">
        <v>34000</v>
      </c>
      <c r="R24" s="25">
        <v>93000</v>
      </c>
      <c r="S24" s="25"/>
    </row>
    <row r="25" spans="6:19" x14ac:dyDescent="0.2">
      <c r="F25" s="25"/>
      <c r="G25" s="25"/>
      <c r="H25" s="25"/>
      <c r="I25" s="25"/>
      <c r="M25" s="25">
        <v>229000</v>
      </c>
      <c r="Q25" s="25">
        <v>31000</v>
      </c>
      <c r="R25" s="25">
        <v>26000</v>
      </c>
      <c r="S25" s="25"/>
    </row>
    <row r="26" spans="6:19" x14ac:dyDescent="0.2">
      <c r="F26" s="25"/>
      <c r="G26" s="25"/>
      <c r="H26" s="25"/>
      <c r="I26" s="25"/>
      <c r="M26" s="25">
        <v>24000</v>
      </c>
      <c r="Q26" s="25">
        <v>144000</v>
      </c>
      <c r="R26" s="25"/>
      <c r="S26" s="25"/>
    </row>
    <row r="27" spans="6:19" x14ac:dyDescent="0.2">
      <c r="F27" s="25"/>
      <c r="G27" s="25"/>
      <c r="H27" s="25"/>
      <c r="I27" s="25"/>
      <c r="M27" s="25">
        <v>64000</v>
      </c>
      <c r="Q27" s="25"/>
      <c r="R27" s="25"/>
      <c r="S27" s="25"/>
    </row>
    <row r="28" spans="6:19" x14ac:dyDescent="0.2">
      <c r="F28" s="25"/>
      <c r="G28" s="25"/>
      <c r="H28" s="25"/>
      <c r="I28" s="25"/>
      <c r="Q28" s="25"/>
      <c r="R28" s="25"/>
    </row>
    <row r="29" spans="6:19" x14ac:dyDescent="0.2">
      <c r="F29" s="25"/>
      <c r="G29" s="25"/>
      <c r="H29" s="25"/>
      <c r="I29" s="25"/>
      <c r="Q29" s="25"/>
      <c r="R29" s="25"/>
    </row>
    <row r="30" spans="6:19" x14ac:dyDescent="0.2">
      <c r="F30" s="25"/>
      <c r="G30" s="25"/>
      <c r="H30" s="25"/>
      <c r="I30" s="25"/>
      <c r="Q30" s="25"/>
      <c r="R30" s="25"/>
    </row>
    <row r="31" spans="6:19" x14ac:dyDescent="0.2">
      <c r="F31" s="25"/>
      <c r="G31" s="25"/>
      <c r="H31" s="25"/>
      <c r="I31" s="25"/>
      <c r="Q31" s="25"/>
      <c r="R31" s="25"/>
    </row>
    <row r="32" spans="6:19" x14ac:dyDescent="0.2">
      <c r="F32" s="25"/>
      <c r="G32" s="25"/>
      <c r="H32" s="25"/>
      <c r="I32" s="25"/>
      <c r="Q32" s="25"/>
      <c r="R32" s="25"/>
    </row>
    <row r="33" spans="5:19" x14ac:dyDescent="0.2">
      <c r="F33" s="25"/>
      <c r="G33" s="25"/>
      <c r="H33" s="25"/>
      <c r="I33" s="25"/>
      <c r="Q33" s="25"/>
      <c r="R33" s="25"/>
    </row>
    <row r="34" spans="5:19" x14ac:dyDescent="0.2">
      <c r="F34" s="25"/>
      <c r="G34" s="25"/>
      <c r="H34" s="25"/>
      <c r="I34" s="25"/>
      <c r="Q34" s="25"/>
      <c r="R34" s="25"/>
    </row>
    <row r="35" spans="5:19" x14ac:dyDescent="0.2">
      <c r="F35" s="25"/>
      <c r="G35" s="25"/>
      <c r="H35" s="25"/>
      <c r="I35" s="25"/>
      <c r="Q35" s="25"/>
      <c r="R35" s="25"/>
    </row>
    <row r="36" spans="5:19" x14ac:dyDescent="0.2">
      <c r="F36" s="25"/>
      <c r="G36" s="25"/>
      <c r="H36" s="25"/>
      <c r="I36" s="25"/>
      <c r="R36" s="25"/>
    </row>
    <row r="37" spans="5:19" x14ac:dyDescent="0.2">
      <c r="F37" s="25"/>
      <c r="G37" s="25"/>
      <c r="H37" s="25"/>
      <c r="I37" s="25"/>
    </row>
    <row r="38" spans="5:19" x14ac:dyDescent="0.2">
      <c r="E38" t="s">
        <v>44</v>
      </c>
      <c r="F38" s="25">
        <f>AVERAGE(F4:F36)</f>
        <v>9166.6666666666661</v>
      </c>
      <c r="G38" s="25">
        <f t="shared" ref="G38:S38" si="0">AVERAGE(G4:G36)</f>
        <v>57586.466147368417</v>
      </c>
      <c r="H38" s="25">
        <f t="shared" si="0"/>
        <v>212500</v>
      </c>
      <c r="I38" s="25">
        <f t="shared" si="0"/>
        <v>114071.42857142857</v>
      </c>
      <c r="J38" s="25"/>
      <c r="K38" s="25">
        <f t="shared" si="0"/>
        <v>6125</v>
      </c>
      <c r="L38" s="25">
        <f t="shared" si="0"/>
        <v>118842.26190499999</v>
      </c>
      <c r="M38" s="25">
        <f t="shared" si="0"/>
        <v>176791.66666666666</v>
      </c>
      <c r="N38" s="25">
        <f t="shared" si="0"/>
        <v>168117.64705882352</v>
      </c>
      <c r="O38" s="25"/>
      <c r="P38" s="25">
        <f t="shared" si="0"/>
        <v>5816.666666666667</v>
      </c>
      <c r="Q38" s="25">
        <f t="shared" si="0"/>
        <v>152608.69565217392</v>
      </c>
      <c r="R38" s="25">
        <f t="shared" si="0"/>
        <v>136545.45454545456</v>
      </c>
      <c r="S38" s="25">
        <f t="shared" si="0"/>
        <v>229470.58823529413</v>
      </c>
    </row>
    <row r="39" spans="5:19" x14ac:dyDescent="0.2">
      <c r="F39" s="25"/>
      <c r="G39" s="25"/>
      <c r="H39" s="25"/>
      <c r="I39" s="25"/>
    </row>
    <row r="40" spans="5:19" x14ac:dyDescent="0.2">
      <c r="F40" s="25"/>
      <c r="G40" s="25"/>
      <c r="H40" s="25"/>
      <c r="I40" s="25"/>
    </row>
    <row r="41" spans="5:19" x14ac:dyDescent="0.2">
      <c r="F41" s="25"/>
      <c r="G41" s="25"/>
      <c r="H41" s="25"/>
      <c r="I41" s="25"/>
    </row>
    <row r="42" spans="5:19" x14ac:dyDescent="0.2">
      <c r="F42" s="25"/>
      <c r="G42" s="25"/>
      <c r="H42" s="25"/>
      <c r="I42" s="25"/>
    </row>
    <row r="43" spans="5:19" x14ac:dyDescent="0.2">
      <c r="F43" s="25"/>
      <c r="G43" s="25"/>
      <c r="H43" s="25"/>
      <c r="I43" s="25"/>
    </row>
    <row r="44" spans="5:19" x14ac:dyDescent="0.2">
      <c r="F44" s="25"/>
      <c r="G44" s="25"/>
      <c r="H44" s="25"/>
      <c r="I44" s="25"/>
    </row>
    <row r="45" spans="5:19" x14ac:dyDescent="0.2">
      <c r="F45" s="25"/>
      <c r="G45" s="25"/>
      <c r="H45" s="25"/>
      <c r="I45" s="25"/>
    </row>
    <row r="46" spans="5:19" x14ac:dyDescent="0.2">
      <c r="F46" s="25"/>
      <c r="G46" s="25"/>
      <c r="H46" s="25"/>
      <c r="I46" s="25"/>
    </row>
    <row r="47" spans="5:19" x14ac:dyDescent="0.2">
      <c r="F47" s="25"/>
      <c r="G47" s="25"/>
      <c r="H47" s="25"/>
      <c r="I47" s="25"/>
    </row>
    <row r="48" spans="5:19" x14ac:dyDescent="0.2">
      <c r="F48" s="25"/>
      <c r="G48" s="25"/>
      <c r="H48" s="25"/>
      <c r="I48" s="25"/>
    </row>
    <row r="49" spans="6:9" x14ac:dyDescent="0.2">
      <c r="F49" s="25"/>
      <c r="G49" s="25"/>
      <c r="H49" s="25"/>
      <c r="I49" s="25"/>
    </row>
    <row r="50" spans="6:9" x14ac:dyDescent="0.2">
      <c r="F50" s="25"/>
      <c r="G50" s="25"/>
      <c r="H50" s="25"/>
      <c r="I50" s="25"/>
    </row>
    <row r="51" spans="6:9" x14ac:dyDescent="0.2">
      <c r="F51" s="25"/>
      <c r="G51" s="25"/>
      <c r="H51" s="25"/>
      <c r="I51" s="25"/>
    </row>
    <row r="52" spans="6:9" x14ac:dyDescent="0.2">
      <c r="F52" s="25"/>
      <c r="G52" s="25"/>
      <c r="H52" s="25"/>
      <c r="I52" s="25"/>
    </row>
    <row r="53" spans="6:9" x14ac:dyDescent="0.2">
      <c r="F53" s="25"/>
      <c r="G53" s="25"/>
      <c r="H53" s="25"/>
      <c r="I53" s="25"/>
    </row>
    <row r="54" spans="6:9" x14ac:dyDescent="0.2">
      <c r="F54" s="25"/>
      <c r="G54" s="25"/>
      <c r="H54" s="25"/>
      <c r="I54" s="25"/>
    </row>
    <row r="55" spans="6:9" x14ac:dyDescent="0.2">
      <c r="F55" s="25"/>
      <c r="G55" s="25"/>
      <c r="H55" s="25"/>
      <c r="I55" s="25"/>
    </row>
    <row r="56" spans="6:9" x14ac:dyDescent="0.2">
      <c r="F56" s="25"/>
      <c r="G56" s="25"/>
      <c r="H56" s="25"/>
      <c r="I56" s="25"/>
    </row>
    <row r="57" spans="6:9" x14ac:dyDescent="0.2">
      <c r="F57" s="25"/>
      <c r="G57" s="25"/>
      <c r="H57" s="25"/>
      <c r="I57" s="25"/>
    </row>
    <row r="58" spans="6:9" x14ac:dyDescent="0.2">
      <c r="F58" s="25"/>
      <c r="G58" s="25"/>
      <c r="H58" s="25"/>
      <c r="I58" s="25"/>
    </row>
    <row r="59" spans="6:9" x14ac:dyDescent="0.2">
      <c r="F59" s="25"/>
      <c r="G59" s="25"/>
      <c r="H59" s="25"/>
      <c r="I59" s="25"/>
    </row>
    <row r="60" spans="6:9" x14ac:dyDescent="0.2">
      <c r="F60" s="25"/>
      <c r="G60" s="25"/>
      <c r="H60" s="25"/>
      <c r="I60" s="25"/>
    </row>
    <row r="61" spans="6:9" x14ac:dyDescent="0.2">
      <c r="F61" s="25"/>
      <c r="G61" s="25"/>
      <c r="H61" s="25"/>
      <c r="I61" s="25"/>
    </row>
    <row r="62" spans="6:9" x14ac:dyDescent="0.2">
      <c r="F62" s="25"/>
      <c r="G62" s="25"/>
      <c r="H62" s="25"/>
      <c r="I62" s="25"/>
    </row>
    <row r="63" spans="6:9" x14ac:dyDescent="0.2">
      <c r="F63" s="25"/>
      <c r="G63" s="25"/>
      <c r="H63" s="25"/>
      <c r="I63" s="25"/>
    </row>
    <row r="64" spans="6:9" x14ac:dyDescent="0.2">
      <c r="F64" s="25"/>
      <c r="G64" s="25"/>
      <c r="H64" s="25"/>
      <c r="I64" s="25"/>
    </row>
    <row r="65" spans="6:9" x14ac:dyDescent="0.2">
      <c r="F65" s="25"/>
      <c r="G65" s="25"/>
      <c r="H65" s="25"/>
      <c r="I65" s="25"/>
    </row>
    <row r="66" spans="6:9" x14ac:dyDescent="0.2">
      <c r="F66" s="25"/>
      <c r="G66" s="25"/>
      <c r="H66" s="25"/>
      <c r="I66" s="25"/>
    </row>
    <row r="67" spans="6:9" x14ac:dyDescent="0.2">
      <c r="F67" s="25"/>
      <c r="G67" s="25"/>
      <c r="H67" s="25"/>
      <c r="I67" s="25"/>
    </row>
    <row r="68" spans="6:9" x14ac:dyDescent="0.2">
      <c r="F68" s="25"/>
      <c r="G68" s="25"/>
      <c r="H68" s="25"/>
      <c r="I68" s="25"/>
    </row>
    <row r="69" spans="6:9" x14ac:dyDescent="0.2">
      <c r="F69" s="25"/>
      <c r="G69" s="25"/>
      <c r="H69" s="25"/>
      <c r="I69" s="25"/>
    </row>
  </sheetData>
  <mergeCells count="4">
    <mergeCell ref="F1:I2"/>
    <mergeCell ref="P1:S2"/>
    <mergeCell ref="C6:D9"/>
    <mergeCell ref="K1:N2"/>
  </mergeCells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5:N6"/>
  <sheetViews>
    <sheetView topLeftCell="A4" workbookViewId="0">
      <selection activeCell="S19" sqref="S19"/>
    </sheetView>
  </sheetViews>
  <sheetFormatPr defaultRowHeight="14.25" x14ac:dyDescent="0.2"/>
  <sheetData>
    <row r="5" spans="4:14" x14ac:dyDescent="0.2">
      <c r="D5" s="72" t="s">
        <v>132</v>
      </c>
      <c r="E5" s="72"/>
      <c r="F5" s="72"/>
      <c r="H5" s="72" t="s">
        <v>133</v>
      </c>
      <c r="I5" s="72"/>
      <c r="J5" s="72"/>
      <c r="L5" s="72" t="s">
        <v>134</v>
      </c>
      <c r="M5" s="72"/>
      <c r="N5" s="72"/>
    </row>
    <row r="6" spans="4:14" x14ac:dyDescent="0.2">
      <c r="D6" s="72"/>
      <c r="E6" s="72"/>
      <c r="F6" s="72"/>
      <c r="H6" s="72"/>
      <c r="I6" s="72"/>
      <c r="J6" s="72"/>
      <c r="L6" s="72"/>
      <c r="M6" s="72"/>
      <c r="N6" s="72"/>
    </row>
  </sheetData>
  <mergeCells count="3">
    <mergeCell ref="D5:F6"/>
    <mergeCell ref="H5:J6"/>
    <mergeCell ref="L5:N6"/>
  </mergeCells>
  <phoneticPr fontId="1" type="noConversion"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69"/>
  <sheetViews>
    <sheetView workbookViewId="0">
      <selection activeCell="L28" sqref="L28"/>
    </sheetView>
  </sheetViews>
  <sheetFormatPr defaultRowHeight="14.25" x14ac:dyDescent="0.2"/>
  <cols>
    <col min="2" max="2" width="15.25" customWidth="1"/>
    <col min="5" max="5" width="13.25" customWidth="1"/>
    <col min="6" max="6" width="11.75" customWidth="1"/>
    <col min="7" max="7" width="14.625" customWidth="1"/>
    <col min="8" max="8" width="13.875" customWidth="1"/>
    <col min="9" max="9" width="10.375" customWidth="1"/>
    <col min="10" max="10" width="10.875" customWidth="1"/>
    <col min="11" max="11" width="18.875" customWidth="1"/>
    <col min="12" max="12" width="16.625" customWidth="1"/>
    <col min="13" max="13" width="11.75" customWidth="1"/>
    <col min="14" max="14" width="11.375" customWidth="1"/>
  </cols>
  <sheetData>
    <row r="2" spans="2:18" x14ac:dyDescent="0.2">
      <c r="B2" s="53" t="s">
        <v>135</v>
      </c>
      <c r="C2" s="53" t="s">
        <v>136</v>
      </c>
      <c r="D2" s="53" t="s">
        <v>137</v>
      </c>
      <c r="E2" s="53" t="s">
        <v>138</v>
      </c>
      <c r="F2" s="53" t="s">
        <v>139</v>
      </c>
      <c r="G2" s="53" t="s">
        <v>9</v>
      </c>
      <c r="H2" s="53" t="s">
        <v>10</v>
      </c>
      <c r="I2" s="53" t="s">
        <v>11</v>
      </c>
      <c r="J2" s="53" t="s">
        <v>21</v>
      </c>
      <c r="K2" s="53" t="s">
        <v>140</v>
      </c>
      <c r="L2" s="53" t="s">
        <v>141</v>
      </c>
      <c r="M2" s="53" t="s">
        <v>142</v>
      </c>
      <c r="N2" s="53" t="s">
        <v>143</v>
      </c>
    </row>
    <row r="3" spans="2:18" x14ac:dyDescent="0.2">
      <c r="B3" s="25">
        <v>7</v>
      </c>
      <c r="C3" s="25">
        <v>1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P3" s="72" t="s">
        <v>144</v>
      </c>
      <c r="Q3" s="72"/>
      <c r="R3" s="72"/>
    </row>
    <row r="4" spans="2:18" x14ac:dyDescent="0.2">
      <c r="B4" s="25">
        <v>8</v>
      </c>
      <c r="C4" s="25">
        <v>1</v>
      </c>
      <c r="D4" s="25"/>
      <c r="E4" s="25"/>
      <c r="F4" s="25"/>
      <c r="G4" s="25"/>
      <c r="H4" s="25"/>
      <c r="I4" s="25"/>
      <c r="J4" s="25"/>
      <c r="K4" s="25">
        <v>1</v>
      </c>
      <c r="L4" s="25">
        <v>1</v>
      </c>
      <c r="M4" s="25">
        <v>1</v>
      </c>
      <c r="N4" s="25"/>
      <c r="P4" s="72"/>
      <c r="Q4" s="72"/>
      <c r="R4" s="72"/>
    </row>
    <row r="5" spans="2:18" x14ac:dyDescent="0.2">
      <c r="B5" s="25">
        <v>8</v>
      </c>
      <c r="C5" s="25"/>
      <c r="D5" s="25"/>
      <c r="E5" s="25"/>
      <c r="F5" s="25"/>
      <c r="G5" s="25">
        <v>1</v>
      </c>
      <c r="H5" s="25"/>
      <c r="I5" s="25"/>
      <c r="J5" s="25"/>
      <c r="K5" s="25">
        <v>1</v>
      </c>
      <c r="L5" s="25"/>
      <c r="M5" s="25">
        <v>1</v>
      </c>
      <c r="N5" s="25"/>
      <c r="P5" s="72"/>
      <c r="Q5" s="72"/>
      <c r="R5" s="72"/>
    </row>
    <row r="6" spans="2:18" x14ac:dyDescent="0.2">
      <c r="B6" s="25">
        <v>8</v>
      </c>
      <c r="C6" s="25">
        <v>1</v>
      </c>
      <c r="D6" s="25"/>
      <c r="E6" s="25"/>
      <c r="F6" s="25"/>
      <c r="G6" s="25"/>
      <c r="H6" s="25"/>
      <c r="I6" s="25"/>
      <c r="J6" s="25"/>
      <c r="K6" s="25"/>
      <c r="L6" s="25"/>
      <c r="M6" s="25">
        <v>1</v>
      </c>
      <c r="N6" s="25"/>
      <c r="P6" s="72"/>
      <c r="Q6" s="72"/>
      <c r="R6" s="72"/>
    </row>
    <row r="7" spans="2:18" x14ac:dyDescent="0.2">
      <c r="B7" s="25">
        <v>8</v>
      </c>
      <c r="C7" s="25">
        <v>1</v>
      </c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</row>
    <row r="8" spans="2:18" x14ac:dyDescent="0.2">
      <c r="B8" s="25">
        <v>9</v>
      </c>
      <c r="C8" s="25">
        <v>1</v>
      </c>
      <c r="D8" s="25"/>
      <c r="E8" s="25"/>
      <c r="F8" s="25"/>
      <c r="G8" s="25"/>
      <c r="H8" s="25"/>
      <c r="I8" s="25"/>
      <c r="J8" s="25"/>
      <c r="K8" s="25">
        <v>1</v>
      </c>
      <c r="L8" s="25">
        <v>1</v>
      </c>
      <c r="M8" s="25">
        <v>1</v>
      </c>
      <c r="N8" s="25"/>
    </row>
    <row r="9" spans="2:18" x14ac:dyDescent="0.2">
      <c r="B9" s="25">
        <v>9</v>
      </c>
      <c r="C9" s="25"/>
      <c r="D9" s="25"/>
      <c r="E9" s="25"/>
      <c r="F9" s="25"/>
      <c r="G9" s="25"/>
      <c r="H9" s="25">
        <v>1</v>
      </c>
      <c r="I9" s="25"/>
      <c r="J9" s="25"/>
      <c r="K9" s="25">
        <v>1</v>
      </c>
      <c r="L9" s="25">
        <v>1</v>
      </c>
      <c r="M9" s="25">
        <v>1</v>
      </c>
      <c r="N9" s="25"/>
    </row>
    <row r="10" spans="2:18" x14ac:dyDescent="0.2">
      <c r="B10" s="25">
        <v>9</v>
      </c>
      <c r="C10" s="25"/>
      <c r="D10" s="25"/>
      <c r="E10" s="25"/>
      <c r="F10" s="25"/>
      <c r="G10" s="25">
        <v>1</v>
      </c>
      <c r="H10" s="25"/>
      <c r="I10" s="25"/>
      <c r="J10" s="25"/>
      <c r="K10" s="25">
        <v>1</v>
      </c>
      <c r="L10" s="25">
        <v>1</v>
      </c>
      <c r="M10" s="25"/>
      <c r="N10" s="25"/>
    </row>
    <row r="11" spans="2:18" x14ac:dyDescent="0.2">
      <c r="B11" s="25">
        <v>9</v>
      </c>
      <c r="C11" s="25"/>
      <c r="D11" s="25"/>
      <c r="E11" s="25"/>
      <c r="F11" s="25"/>
      <c r="G11" s="25">
        <v>1</v>
      </c>
      <c r="H11" s="25"/>
      <c r="I11" s="25"/>
      <c r="J11" s="25"/>
      <c r="K11" s="25"/>
      <c r="L11" s="25">
        <v>1</v>
      </c>
      <c r="M11" s="25"/>
      <c r="N11" s="25">
        <v>1</v>
      </c>
    </row>
    <row r="12" spans="2:18" x14ac:dyDescent="0.2">
      <c r="B12" s="25">
        <v>10</v>
      </c>
      <c r="C12" s="25"/>
      <c r="D12" s="25"/>
      <c r="E12" s="25"/>
      <c r="F12" s="25"/>
      <c r="G12" s="25"/>
      <c r="H12" s="25">
        <v>1</v>
      </c>
      <c r="I12" s="25"/>
      <c r="J12" s="25"/>
      <c r="K12" s="25"/>
      <c r="L12" s="25"/>
      <c r="M12" s="25"/>
      <c r="N12" s="25">
        <v>1</v>
      </c>
    </row>
    <row r="13" spans="2:18" x14ac:dyDescent="0.2">
      <c r="B13" s="25">
        <v>10</v>
      </c>
      <c r="C13" s="25"/>
      <c r="D13" s="25"/>
      <c r="E13" s="25"/>
      <c r="F13" s="25"/>
      <c r="G13" s="25"/>
      <c r="H13" s="25">
        <v>1</v>
      </c>
      <c r="I13" s="25"/>
      <c r="J13" s="25"/>
      <c r="K13" s="25"/>
      <c r="L13" s="25"/>
      <c r="M13" s="25"/>
      <c r="N13" s="25">
        <v>1</v>
      </c>
    </row>
    <row r="14" spans="2:18" x14ac:dyDescent="0.2">
      <c r="B14" s="25">
        <v>8</v>
      </c>
      <c r="C14" s="25"/>
      <c r="D14" s="25"/>
      <c r="E14" s="25"/>
      <c r="F14" s="25"/>
      <c r="G14" s="25"/>
      <c r="H14" s="25"/>
      <c r="I14" s="25">
        <v>1</v>
      </c>
      <c r="J14" s="25"/>
      <c r="K14" s="25"/>
      <c r="L14" s="25"/>
      <c r="M14" s="25"/>
      <c r="N14" s="25"/>
    </row>
    <row r="15" spans="2:18" x14ac:dyDescent="0.2">
      <c r="B15" s="25">
        <v>9</v>
      </c>
      <c r="C15" s="25"/>
      <c r="D15" s="25"/>
      <c r="E15" s="25">
        <v>1</v>
      </c>
      <c r="F15" s="25"/>
      <c r="G15" s="25"/>
      <c r="H15" s="25"/>
      <c r="I15" s="25"/>
      <c r="J15" s="25"/>
      <c r="K15" s="25"/>
      <c r="L15" s="25"/>
      <c r="M15" s="25"/>
      <c r="N15" s="25"/>
    </row>
    <row r="16" spans="2:18" x14ac:dyDescent="0.2">
      <c r="B16" s="25">
        <v>9</v>
      </c>
      <c r="C16" s="25"/>
      <c r="D16" s="25"/>
      <c r="E16" s="25"/>
      <c r="F16" s="25"/>
      <c r="G16" s="25">
        <v>1</v>
      </c>
      <c r="H16" s="25"/>
      <c r="I16" s="25"/>
      <c r="J16" s="25"/>
      <c r="K16" s="25"/>
      <c r="L16" s="25"/>
      <c r="M16" s="25"/>
      <c r="N16" s="25"/>
    </row>
    <row r="17" spans="2:14" x14ac:dyDescent="0.2">
      <c r="B17" s="25">
        <v>9</v>
      </c>
      <c r="C17" s="25"/>
      <c r="D17" s="25"/>
      <c r="E17" s="25"/>
      <c r="F17" s="25"/>
      <c r="G17" s="25">
        <v>1</v>
      </c>
      <c r="H17" s="25"/>
      <c r="I17" s="25"/>
      <c r="J17" s="25"/>
      <c r="K17" s="25"/>
      <c r="L17" s="25"/>
      <c r="M17" s="25"/>
      <c r="N17" s="25"/>
    </row>
    <row r="18" spans="2:14" x14ac:dyDescent="0.2">
      <c r="B18" s="25">
        <v>11</v>
      </c>
      <c r="C18" s="25"/>
      <c r="D18" s="25"/>
      <c r="E18" s="25"/>
      <c r="F18" s="25">
        <v>0</v>
      </c>
      <c r="G18" s="25"/>
      <c r="H18" s="25"/>
      <c r="I18" s="25"/>
      <c r="J18" s="25"/>
      <c r="K18" s="25"/>
      <c r="L18" s="25"/>
      <c r="M18" s="25"/>
      <c r="N18" s="25">
        <v>1</v>
      </c>
    </row>
    <row r="19" spans="2:14" x14ac:dyDescent="0.2">
      <c r="B19" s="25">
        <v>10</v>
      </c>
      <c r="C19" s="25"/>
      <c r="D19" s="25"/>
      <c r="E19" s="25"/>
      <c r="F19" s="25"/>
      <c r="G19" s="25"/>
      <c r="H19" s="25"/>
      <c r="I19" s="25"/>
      <c r="J19" s="25">
        <v>0</v>
      </c>
      <c r="K19" s="25"/>
      <c r="L19" s="25"/>
      <c r="M19" s="25"/>
      <c r="N19" s="25">
        <v>1</v>
      </c>
    </row>
    <row r="20" spans="2:14" x14ac:dyDescent="0.2">
      <c r="B20" s="25">
        <v>20</v>
      </c>
      <c r="C20" s="25"/>
      <c r="D20" s="25"/>
      <c r="E20" s="25"/>
      <c r="F20" s="25"/>
      <c r="G20" s="25"/>
      <c r="H20" s="25"/>
      <c r="I20" s="25"/>
      <c r="J20" s="25">
        <v>0</v>
      </c>
      <c r="K20" s="25"/>
      <c r="L20" s="25"/>
      <c r="M20" s="25"/>
      <c r="N20" s="25"/>
    </row>
    <row r="21" spans="2:14" x14ac:dyDescent="0.2">
      <c r="B21" s="25">
        <v>8</v>
      </c>
      <c r="C21" s="25"/>
      <c r="D21" s="25">
        <v>1</v>
      </c>
      <c r="E21" s="25"/>
      <c r="F21" s="25"/>
      <c r="G21" s="25"/>
      <c r="H21" s="25"/>
      <c r="I21" s="25"/>
      <c r="J21" s="25"/>
      <c r="K21" s="25"/>
      <c r="L21" s="25"/>
      <c r="M21" s="25"/>
      <c r="N21" s="25"/>
    </row>
    <row r="22" spans="2:14" x14ac:dyDescent="0.2">
      <c r="B22" s="25">
        <v>9</v>
      </c>
      <c r="C22" s="25"/>
      <c r="D22" s="25">
        <v>1</v>
      </c>
      <c r="E22" s="25"/>
      <c r="F22" s="25"/>
      <c r="G22" s="25"/>
      <c r="H22" s="25"/>
      <c r="I22" s="25"/>
      <c r="J22" s="25"/>
      <c r="K22" s="25"/>
      <c r="L22" s="25"/>
      <c r="M22" s="25"/>
      <c r="N22" s="25"/>
    </row>
    <row r="23" spans="2:14" x14ac:dyDescent="0.2">
      <c r="B23" s="25">
        <v>9</v>
      </c>
      <c r="C23" s="25"/>
      <c r="D23" s="25">
        <v>1</v>
      </c>
      <c r="E23" s="25"/>
      <c r="F23" s="25"/>
      <c r="G23" s="25"/>
      <c r="H23" s="25"/>
      <c r="I23" s="25"/>
      <c r="J23" s="25"/>
      <c r="K23" s="25"/>
      <c r="L23" s="25"/>
      <c r="M23" s="25"/>
      <c r="N23" s="25"/>
    </row>
    <row r="24" spans="2:14" x14ac:dyDescent="0.2">
      <c r="B24" s="25">
        <v>9</v>
      </c>
      <c r="C24" s="25"/>
      <c r="D24" s="25">
        <v>1</v>
      </c>
      <c r="E24" s="25"/>
      <c r="F24" s="25"/>
      <c r="G24" s="25"/>
      <c r="H24" s="25"/>
      <c r="I24" s="25"/>
      <c r="J24" s="25"/>
      <c r="K24" s="25"/>
      <c r="L24" s="25"/>
      <c r="M24" s="25"/>
      <c r="N24" s="25"/>
    </row>
    <row r="25" spans="2:14" x14ac:dyDescent="0.2">
      <c r="B25" s="25">
        <v>10</v>
      </c>
      <c r="C25" s="25"/>
      <c r="D25" s="25">
        <v>1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</row>
    <row r="26" spans="2:14" x14ac:dyDescent="0.2">
      <c r="B26" s="25">
        <v>8</v>
      </c>
      <c r="C26" s="25"/>
      <c r="D26" s="25"/>
      <c r="E26" s="25">
        <v>1</v>
      </c>
      <c r="F26" s="25"/>
      <c r="G26" s="25"/>
      <c r="H26" s="25"/>
      <c r="I26" s="25"/>
      <c r="J26" s="25"/>
      <c r="K26" s="25"/>
      <c r="L26" s="25"/>
      <c r="M26" s="25"/>
      <c r="N26" s="25"/>
    </row>
    <row r="27" spans="2:14" x14ac:dyDescent="0.2">
      <c r="B27" s="25">
        <v>8</v>
      </c>
      <c r="C27" s="25"/>
      <c r="D27" s="25"/>
      <c r="E27" s="25">
        <v>1</v>
      </c>
      <c r="F27" s="25"/>
      <c r="G27" s="25"/>
      <c r="H27" s="25"/>
      <c r="I27" s="25"/>
      <c r="J27" s="25"/>
      <c r="K27" s="25"/>
      <c r="L27" s="25"/>
      <c r="M27" s="25"/>
      <c r="N27" s="25"/>
    </row>
    <row r="28" spans="2:14" x14ac:dyDescent="0.2">
      <c r="B28" s="25">
        <v>8</v>
      </c>
      <c r="C28" s="25"/>
      <c r="D28" s="25"/>
      <c r="E28" s="25">
        <v>1</v>
      </c>
      <c r="F28" s="25"/>
      <c r="G28" s="25"/>
      <c r="H28" s="25"/>
      <c r="I28" s="25"/>
      <c r="J28" s="25"/>
      <c r="K28" s="25"/>
      <c r="L28" s="25"/>
      <c r="M28" s="25"/>
      <c r="N28" s="25"/>
    </row>
    <row r="29" spans="2:14" x14ac:dyDescent="0.2">
      <c r="B29" s="25">
        <v>8</v>
      </c>
      <c r="C29" s="25"/>
      <c r="D29" s="25"/>
      <c r="E29" s="25">
        <v>1</v>
      </c>
      <c r="F29" s="25"/>
      <c r="G29" s="25"/>
      <c r="H29" s="25"/>
      <c r="I29" s="25"/>
      <c r="J29" s="25"/>
      <c r="K29" s="25"/>
      <c r="L29" s="25"/>
      <c r="M29" s="25"/>
      <c r="N29" s="25"/>
    </row>
    <row r="30" spans="2:14" x14ac:dyDescent="0.2">
      <c r="B30" s="25">
        <v>11</v>
      </c>
      <c r="C30" s="25"/>
      <c r="D30" s="25"/>
      <c r="E30" s="25"/>
      <c r="F30" s="25"/>
      <c r="G30" s="25"/>
      <c r="H30" s="25">
        <v>1</v>
      </c>
      <c r="I30" s="25"/>
      <c r="J30" s="25"/>
      <c r="K30" s="25"/>
      <c r="L30" s="25"/>
      <c r="M30" s="25"/>
      <c r="N30" s="25"/>
    </row>
    <row r="31" spans="2:14" x14ac:dyDescent="0.2">
      <c r="B31" s="25">
        <v>11</v>
      </c>
      <c r="C31" s="25"/>
      <c r="D31" s="25"/>
      <c r="E31" s="25"/>
      <c r="F31" s="25"/>
      <c r="G31" s="25"/>
      <c r="H31" s="25">
        <v>1</v>
      </c>
      <c r="I31" s="25"/>
      <c r="J31" s="25"/>
      <c r="K31" s="25"/>
      <c r="L31" s="25"/>
      <c r="M31" s="25"/>
      <c r="N31" s="25"/>
    </row>
    <row r="32" spans="2:14" x14ac:dyDescent="0.2">
      <c r="B32" s="25">
        <v>19</v>
      </c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</row>
    <row r="33" spans="2:14" x14ac:dyDescent="0.2">
      <c r="B33" s="25">
        <v>20</v>
      </c>
      <c r="C33" s="25"/>
      <c r="D33" s="25"/>
      <c r="E33" s="25"/>
      <c r="F33" s="25">
        <v>0</v>
      </c>
      <c r="G33" s="25"/>
      <c r="H33" s="25"/>
      <c r="I33" s="25"/>
      <c r="J33" s="25"/>
      <c r="K33" s="25"/>
      <c r="L33" s="25"/>
      <c r="M33" s="25"/>
      <c r="N33" s="25"/>
    </row>
    <row r="41" spans="2:14" x14ac:dyDescent="0.2">
      <c r="B41" s="53" t="s">
        <v>145</v>
      </c>
      <c r="C41" s="53" t="s">
        <v>136</v>
      </c>
      <c r="D41" s="53" t="s">
        <v>137</v>
      </c>
      <c r="E41" s="53" t="s">
        <v>138</v>
      </c>
      <c r="F41" s="53" t="s">
        <v>139</v>
      </c>
      <c r="G41" s="53" t="s">
        <v>9</v>
      </c>
      <c r="H41" s="53" t="s">
        <v>10</v>
      </c>
      <c r="I41" s="53" t="s">
        <v>11</v>
      </c>
      <c r="J41" s="53" t="s">
        <v>21</v>
      </c>
      <c r="K41" s="53" t="s">
        <v>140</v>
      </c>
      <c r="L41" s="53" t="s">
        <v>141</v>
      </c>
      <c r="M41" s="53" t="s">
        <v>142</v>
      </c>
      <c r="N41" s="53" t="s">
        <v>143</v>
      </c>
    </row>
    <row r="42" spans="2:14" x14ac:dyDescent="0.2">
      <c r="B42" s="25">
        <v>7</v>
      </c>
      <c r="C42" s="25"/>
      <c r="D42" s="25"/>
      <c r="E42" s="25"/>
      <c r="F42" s="25"/>
      <c r="G42" s="25"/>
      <c r="H42" s="25"/>
      <c r="I42" s="25"/>
      <c r="J42" s="25"/>
      <c r="K42" s="25"/>
      <c r="M42">
        <v>1</v>
      </c>
    </row>
    <row r="43" spans="2:14" x14ac:dyDescent="0.2">
      <c r="B43" s="25">
        <v>8</v>
      </c>
      <c r="C43" s="25">
        <v>1</v>
      </c>
      <c r="D43" s="25"/>
      <c r="E43" s="25"/>
      <c r="F43" s="25"/>
      <c r="G43" s="25"/>
      <c r="H43" s="25"/>
      <c r="I43" s="25">
        <v>1</v>
      </c>
      <c r="J43" s="25"/>
      <c r="K43" s="25"/>
      <c r="M43">
        <v>1</v>
      </c>
    </row>
    <row r="44" spans="2:14" x14ac:dyDescent="0.2">
      <c r="B44" s="25">
        <v>8</v>
      </c>
      <c r="C44" s="25">
        <v>1</v>
      </c>
      <c r="D44" s="25">
        <v>1</v>
      </c>
      <c r="E44" s="25"/>
      <c r="F44" s="25"/>
      <c r="G44" s="25">
        <v>1</v>
      </c>
      <c r="H44" s="25"/>
      <c r="I44" s="25">
        <v>1</v>
      </c>
      <c r="J44" s="25"/>
      <c r="K44" s="25"/>
      <c r="L44">
        <v>1</v>
      </c>
      <c r="M44">
        <v>1</v>
      </c>
    </row>
    <row r="45" spans="2:14" x14ac:dyDescent="0.2">
      <c r="B45" s="25">
        <v>8</v>
      </c>
      <c r="C45" s="25">
        <v>1</v>
      </c>
      <c r="D45" s="25">
        <v>1</v>
      </c>
      <c r="E45" s="25"/>
      <c r="F45" s="25"/>
      <c r="G45" s="25">
        <v>1</v>
      </c>
      <c r="H45" s="25"/>
      <c r="I45" s="25"/>
      <c r="J45" s="25"/>
      <c r="K45" s="25">
        <v>1</v>
      </c>
      <c r="L45">
        <v>1</v>
      </c>
      <c r="N45">
        <v>1</v>
      </c>
    </row>
    <row r="46" spans="2:14" x14ac:dyDescent="0.2">
      <c r="B46" s="25">
        <v>9</v>
      </c>
      <c r="C46" s="25">
        <v>1</v>
      </c>
      <c r="D46" s="25"/>
      <c r="E46" s="25"/>
      <c r="F46" s="25"/>
      <c r="G46" s="25">
        <v>1</v>
      </c>
      <c r="H46" s="25"/>
      <c r="I46" s="25">
        <v>1</v>
      </c>
      <c r="J46" s="25"/>
      <c r="K46" s="25">
        <v>1</v>
      </c>
      <c r="N46">
        <v>1</v>
      </c>
    </row>
    <row r="47" spans="2:14" x14ac:dyDescent="0.2">
      <c r="B47" s="25">
        <v>9</v>
      </c>
      <c r="C47" s="25"/>
      <c r="D47" s="25"/>
      <c r="E47" s="25"/>
      <c r="F47" s="25"/>
      <c r="G47" s="25"/>
      <c r="H47" s="25"/>
      <c r="I47" s="25"/>
      <c r="J47" s="25"/>
      <c r="K47" s="25">
        <v>1</v>
      </c>
    </row>
    <row r="48" spans="2:14" x14ac:dyDescent="0.2">
      <c r="B48" s="25">
        <v>9</v>
      </c>
      <c r="C48" s="25"/>
      <c r="D48" s="25"/>
      <c r="E48" s="25"/>
      <c r="F48" s="25"/>
      <c r="G48" s="25"/>
      <c r="H48" s="25"/>
      <c r="I48" s="25"/>
      <c r="J48" s="25"/>
      <c r="K48" s="25"/>
      <c r="N48">
        <v>1</v>
      </c>
    </row>
    <row r="49" spans="2:14" x14ac:dyDescent="0.2">
      <c r="B49" s="25">
        <v>9</v>
      </c>
      <c r="C49" s="25"/>
      <c r="D49" s="25"/>
      <c r="E49" s="25"/>
      <c r="F49" s="25"/>
      <c r="G49" s="25"/>
      <c r="H49" s="25">
        <v>1</v>
      </c>
      <c r="I49" s="25"/>
      <c r="J49" s="25"/>
      <c r="K49" s="25"/>
    </row>
    <row r="50" spans="2:14" x14ac:dyDescent="0.2">
      <c r="B50" s="25">
        <v>10</v>
      </c>
      <c r="C50" s="25"/>
      <c r="D50" s="25"/>
      <c r="E50" s="25"/>
      <c r="F50" s="25"/>
      <c r="G50" s="25"/>
      <c r="H50" s="25">
        <v>1</v>
      </c>
      <c r="I50" s="25"/>
      <c r="J50" s="25"/>
      <c r="K50" s="25"/>
      <c r="N50">
        <v>1</v>
      </c>
    </row>
    <row r="51" spans="2:14" x14ac:dyDescent="0.2">
      <c r="B51" s="25">
        <v>10</v>
      </c>
      <c r="C51" s="25"/>
      <c r="D51" s="25"/>
      <c r="E51" s="25"/>
      <c r="F51" s="25"/>
      <c r="G51" s="25"/>
      <c r="H51" s="25"/>
      <c r="I51" s="25"/>
      <c r="J51" s="25"/>
      <c r="K51" s="25"/>
    </row>
    <row r="52" spans="2:14" x14ac:dyDescent="0.2">
      <c r="B52" s="25">
        <v>8</v>
      </c>
      <c r="C52" s="25">
        <v>1</v>
      </c>
      <c r="D52" s="25"/>
      <c r="E52" s="25">
        <v>1</v>
      </c>
      <c r="F52" s="25"/>
      <c r="G52" s="25">
        <v>1</v>
      </c>
      <c r="H52" s="25"/>
      <c r="I52" s="25">
        <v>1</v>
      </c>
      <c r="J52" s="25"/>
      <c r="K52" s="25"/>
      <c r="M52">
        <v>1</v>
      </c>
    </row>
    <row r="53" spans="2:14" x14ac:dyDescent="0.2">
      <c r="B53" s="25">
        <v>9</v>
      </c>
      <c r="C53" s="25"/>
      <c r="D53" s="25"/>
      <c r="E53" s="25">
        <v>1</v>
      </c>
      <c r="F53" s="25"/>
      <c r="G53" s="25">
        <v>1</v>
      </c>
      <c r="H53" s="25"/>
      <c r="I53" s="25">
        <v>1</v>
      </c>
      <c r="J53" s="25"/>
      <c r="K53" s="25"/>
      <c r="M53">
        <v>1</v>
      </c>
    </row>
    <row r="54" spans="2:14" x14ac:dyDescent="0.2">
      <c r="B54" s="25">
        <v>9</v>
      </c>
      <c r="C54" s="25"/>
      <c r="D54" s="25"/>
      <c r="E54" s="25">
        <v>1</v>
      </c>
      <c r="F54" s="25"/>
      <c r="G54" s="25"/>
      <c r="H54" s="25"/>
      <c r="I54" s="25"/>
      <c r="J54" s="25"/>
      <c r="K54" s="25">
        <v>1</v>
      </c>
      <c r="L54">
        <v>1</v>
      </c>
    </row>
    <row r="55" spans="2:14" x14ac:dyDescent="0.2">
      <c r="B55" s="25">
        <v>9</v>
      </c>
      <c r="C55" s="25"/>
      <c r="D55" s="25"/>
      <c r="E55" s="25">
        <v>1</v>
      </c>
      <c r="F55" s="25"/>
      <c r="G55" s="25"/>
      <c r="H55" s="25"/>
      <c r="I55" s="25"/>
      <c r="J55" s="25"/>
      <c r="K55" s="25">
        <v>1</v>
      </c>
      <c r="L55">
        <v>1</v>
      </c>
    </row>
    <row r="56" spans="2:14" x14ac:dyDescent="0.2">
      <c r="B56" s="25">
        <v>10</v>
      </c>
      <c r="C56" s="25"/>
      <c r="D56" s="25"/>
      <c r="E56" s="25"/>
      <c r="F56" s="25"/>
      <c r="G56" s="25"/>
      <c r="H56" s="25"/>
      <c r="I56" s="25"/>
      <c r="J56" s="25"/>
      <c r="K56" s="25"/>
      <c r="L56">
        <v>1</v>
      </c>
      <c r="N56">
        <v>1</v>
      </c>
    </row>
    <row r="57" spans="2:14" x14ac:dyDescent="0.2">
      <c r="B57" s="25">
        <v>20</v>
      </c>
      <c r="C57" s="25"/>
      <c r="D57" s="25"/>
      <c r="E57" s="25"/>
      <c r="F57" s="25"/>
      <c r="G57" s="25"/>
      <c r="H57" s="25"/>
      <c r="I57" s="25"/>
      <c r="J57" s="25"/>
      <c r="K57" s="25"/>
    </row>
    <row r="58" spans="2:14" x14ac:dyDescent="0.2">
      <c r="B58" s="25">
        <v>8</v>
      </c>
      <c r="C58" s="25"/>
      <c r="D58" s="25">
        <v>1</v>
      </c>
      <c r="E58" s="25"/>
      <c r="F58" s="25"/>
      <c r="G58" s="25"/>
      <c r="H58" s="25"/>
      <c r="I58" s="25"/>
      <c r="J58" s="25"/>
      <c r="K58" s="25"/>
    </row>
    <row r="59" spans="2:14" x14ac:dyDescent="0.2">
      <c r="B59" s="25">
        <v>9</v>
      </c>
      <c r="C59" s="25"/>
      <c r="D59" s="25">
        <v>1</v>
      </c>
      <c r="E59" s="25"/>
      <c r="F59" s="25"/>
      <c r="G59" s="25"/>
      <c r="H59" s="25"/>
      <c r="I59" s="25"/>
      <c r="J59" s="25"/>
      <c r="K59" s="25"/>
    </row>
    <row r="60" spans="2:14" x14ac:dyDescent="0.2">
      <c r="B60" s="25">
        <v>9</v>
      </c>
      <c r="C60" s="25"/>
      <c r="D60" s="25">
        <v>1</v>
      </c>
      <c r="E60" s="25"/>
      <c r="F60" s="25"/>
      <c r="G60" s="25"/>
      <c r="H60" s="25"/>
      <c r="I60" s="25"/>
      <c r="J60" s="25"/>
      <c r="K60" s="25"/>
    </row>
    <row r="61" spans="2:14" x14ac:dyDescent="0.2">
      <c r="B61" s="25">
        <v>9</v>
      </c>
      <c r="C61" s="25"/>
      <c r="D61" s="25"/>
      <c r="E61" s="25"/>
      <c r="F61" s="25"/>
      <c r="G61" s="25"/>
      <c r="H61" s="25"/>
      <c r="I61" s="25"/>
      <c r="J61" s="25"/>
      <c r="K61" s="25"/>
    </row>
    <row r="62" spans="2:14" x14ac:dyDescent="0.2">
      <c r="B62" s="25">
        <v>10</v>
      </c>
      <c r="C62" s="25"/>
      <c r="D62" s="25"/>
      <c r="E62" s="25"/>
      <c r="F62" s="25"/>
      <c r="G62" s="25"/>
      <c r="H62" s="25"/>
      <c r="I62" s="25"/>
      <c r="J62" s="25"/>
      <c r="K62" s="25"/>
    </row>
    <row r="63" spans="2:14" x14ac:dyDescent="0.2">
      <c r="B63" s="25">
        <v>9</v>
      </c>
      <c r="C63" s="25"/>
      <c r="D63" s="25"/>
      <c r="E63" s="25">
        <v>1</v>
      </c>
      <c r="F63" s="25"/>
      <c r="G63" s="25"/>
      <c r="H63" s="25"/>
      <c r="I63" s="25"/>
      <c r="J63" s="25"/>
      <c r="K63" s="25"/>
    </row>
    <row r="64" spans="2:14" x14ac:dyDescent="0.2">
      <c r="B64" s="25">
        <v>9</v>
      </c>
      <c r="C64" s="25"/>
      <c r="D64" s="25"/>
      <c r="E64" s="25"/>
      <c r="F64" s="25"/>
      <c r="G64" s="25"/>
      <c r="H64" s="25"/>
      <c r="I64" s="25"/>
      <c r="J64" s="25"/>
      <c r="K64" s="25"/>
    </row>
    <row r="65" spans="2:11" x14ac:dyDescent="0.2">
      <c r="B65" s="25">
        <v>10</v>
      </c>
      <c r="C65" s="25"/>
      <c r="D65" s="25"/>
      <c r="E65" s="25"/>
      <c r="F65" s="25"/>
      <c r="G65" s="25"/>
      <c r="H65" s="25">
        <v>1</v>
      </c>
      <c r="I65" s="25"/>
      <c r="J65" s="25"/>
      <c r="K65" s="25"/>
    </row>
    <row r="66" spans="2:11" x14ac:dyDescent="0.2">
      <c r="B66" s="25">
        <v>10</v>
      </c>
      <c r="C66" s="25"/>
      <c r="D66" s="25"/>
      <c r="E66" s="25"/>
      <c r="F66" s="25"/>
      <c r="G66" s="25"/>
      <c r="H66" s="25">
        <v>1</v>
      </c>
      <c r="I66" s="25"/>
      <c r="J66" s="25"/>
      <c r="K66" s="25"/>
    </row>
    <row r="67" spans="2:11" x14ac:dyDescent="0.2">
      <c r="B67" s="25">
        <v>11</v>
      </c>
      <c r="C67" s="25"/>
      <c r="D67" s="25"/>
      <c r="E67" s="25"/>
      <c r="F67" s="25"/>
      <c r="G67" s="25"/>
      <c r="H67" s="25">
        <v>1</v>
      </c>
      <c r="I67" s="25"/>
      <c r="J67" s="25"/>
      <c r="K67" s="25"/>
    </row>
    <row r="68" spans="2:11" x14ac:dyDescent="0.2">
      <c r="B68" s="25">
        <v>19</v>
      </c>
      <c r="C68" s="25"/>
      <c r="D68" s="25"/>
      <c r="E68" s="25"/>
      <c r="F68" s="25"/>
      <c r="G68" s="25"/>
      <c r="H68" s="25"/>
      <c r="I68" s="25"/>
      <c r="J68" s="25"/>
      <c r="K68" s="25"/>
    </row>
    <row r="69" spans="2:11" x14ac:dyDescent="0.2">
      <c r="B69" s="25">
        <v>20</v>
      </c>
      <c r="C69" s="25"/>
      <c r="D69" s="25"/>
      <c r="E69" s="25"/>
      <c r="F69" s="25"/>
      <c r="G69" s="25"/>
      <c r="H69" s="25"/>
      <c r="I69" s="25"/>
      <c r="J69" s="25"/>
      <c r="K69" s="25"/>
    </row>
  </sheetData>
  <mergeCells count="1">
    <mergeCell ref="P3:R6"/>
  </mergeCells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V81"/>
  <sheetViews>
    <sheetView workbookViewId="0">
      <selection activeCell="V18" sqref="V18"/>
    </sheetView>
  </sheetViews>
  <sheetFormatPr defaultRowHeight="14.25" x14ac:dyDescent="0.2"/>
  <sheetData>
    <row r="2" spans="2:22" x14ac:dyDescent="0.2">
      <c r="C2" s="74" t="s">
        <v>146</v>
      </c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</row>
    <row r="3" spans="2:22" x14ac:dyDescent="0.2"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</row>
    <row r="4" spans="2:22" s="31" customFormat="1" ht="60" x14ac:dyDescent="0.2">
      <c r="C4" s="54" t="s">
        <v>147</v>
      </c>
      <c r="D4" s="55" t="s">
        <v>19</v>
      </c>
      <c r="E4" s="54" t="s">
        <v>148</v>
      </c>
      <c r="F4" s="54" t="s">
        <v>149</v>
      </c>
      <c r="G4" s="54" t="s">
        <v>150</v>
      </c>
      <c r="H4" s="54" t="s">
        <v>151</v>
      </c>
      <c r="I4" s="54" t="s">
        <v>152</v>
      </c>
      <c r="J4" s="54" t="s">
        <v>153</v>
      </c>
      <c r="K4" s="54" t="s">
        <v>154</v>
      </c>
      <c r="L4" s="54" t="s">
        <v>155</v>
      </c>
      <c r="M4" s="54" t="s">
        <v>156</v>
      </c>
      <c r="N4" s="54" t="s">
        <v>157</v>
      </c>
      <c r="O4" s="54" t="s">
        <v>158</v>
      </c>
      <c r="P4" s="54" t="s">
        <v>159</v>
      </c>
      <c r="Q4" s="54" t="s">
        <v>160</v>
      </c>
      <c r="R4" s="54" t="s">
        <v>161</v>
      </c>
      <c r="S4" s="54" t="s">
        <v>162</v>
      </c>
      <c r="T4" s="54" t="s">
        <v>163</v>
      </c>
      <c r="U4" s="54" t="s">
        <v>164</v>
      </c>
      <c r="V4" s="54" t="s">
        <v>165</v>
      </c>
    </row>
    <row r="5" spans="2:22" s="48" customFormat="1" ht="15" x14ac:dyDescent="0.2">
      <c r="B5" s="105" t="s">
        <v>28</v>
      </c>
      <c r="C5" s="56">
        <v>98</v>
      </c>
      <c r="D5" s="56">
        <v>90</v>
      </c>
      <c r="E5" s="56">
        <v>93</v>
      </c>
      <c r="F5" s="56">
        <v>98</v>
      </c>
      <c r="G5" s="56">
        <v>65</v>
      </c>
      <c r="H5" s="56">
        <v>53</v>
      </c>
      <c r="I5" s="56">
        <v>93</v>
      </c>
      <c r="J5" s="56">
        <v>97</v>
      </c>
      <c r="K5" s="56">
        <v>98</v>
      </c>
      <c r="L5" s="56">
        <v>95</v>
      </c>
      <c r="M5" s="56">
        <v>62</v>
      </c>
      <c r="N5" s="56">
        <v>23</v>
      </c>
      <c r="O5" s="56">
        <v>52</v>
      </c>
      <c r="P5" s="56">
        <v>2</v>
      </c>
      <c r="Q5" s="56">
        <v>96</v>
      </c>
      <c r="R5" s="56">
        <v>10</v>
      </c>
      <c r="S5" s="56">
        <v>86</v>
      </c>
      <c r="T5" s="56">
        <v>13</v>
      </c>
      <c r="U5" s="56">
        <v>96</v>
      </c>
      <c r="V5" s="56">
        <v>0</v>
      </c>
    </row>
    <row r="6" spans="2:22" s="48" customFormat="1" ht="15" x14ac:dyDescent="0.2">
      <c r="B6" s="105"/>
      <c r="C6" s="56">
        <v>82</v>
      </c>
      <c r="D6" s="56">
        <v>92</v>
      </c>
      <c r="E6" s="56">
        <v>76</v>
      </c>
      <c r="F6" s="56">
        <v>76</v>
      </c>
      <c r="G6" s="56">
        <v>82</v>
      </c>
      <c r="H6" s="56">
        <v>56</v>
      </c>
      <c r="I6" s="56">
        <v>102</v>
      </c>
      <c r="J6" s="56">
        <v>76</v>
      </c>
      <c r="K6" s="56">
        <v>74</v>
      </c>
      <c r="L6" s="56">
        <v>76</v>
      </c>
      <c r="M6" s="56">
        <v>52</v>
      </c>
      <c r="N6" s="56">
        <v>46</v>
      </c>
      <c r="O6" s="56">
        <v>62</v>
      </c>
      <c r="P6" s="56">
        <v>0</v>
      </c>
      <c r="Q6" s="56">
        <v>98</v>
      </c>
      <c r="R6" s="56">
        <v>15</v>
      </c>
      <c r="S6" s="56">
        <v>95</v>
      </c>
      <c r="T6" s="56">
        <v>43</v>
      </c>
      <c r="U6" s="56">
        <v>85</v>
      </c>
      <c r="V6" s="56">
        <v>0</v>
      </c>
    </row>
    <row r="7" spans="2:22" s="48" customFormat="1" ht="15" x14ac:dyDescent="0.2">
      <c r="B7" s="105"/>
      <c r="C7" s="56">
        <v>76</v>
      </c>
      <c r="D7" s="56">
        <v>80</v>
      </c>
      <c r="E7" s="56">
        <v>62</v>
      </c>
      <c r="F7" s="56">
        <v>85</v>
      </c>
      <c r="G7" s="56">
        <v>71</v>
      </c>
      <c r="H7" s="56">
        <v>26</v>
      </c>
      <c r="I7" s="56">
        <v>53</v>
      </c>
      <c r="J7" s="56">
        <v>85</v>
      </c>
      <c r="K7" s="56">
        <v>95</v>
      </c>
      <c r="L7" s="56">
        <v>58</v>
      </c>
      <c r="M7" s="56">
        <v>70</v>
      </c>
      <c r="N7" s="56">
        <v>18</v>
      </c>
      <c r="O7" s="56">
        <v>75</v>
      </c>
      <c r="P7" s="56">
        <v>1</v>
      </c>
      <c r="Q7" s="56">
        <v>89</v>
      </c>
      <c r="R7" s="56">
        <v>30</v>
      </c>
      <c r="S7" s="56">
        <v>81</v>
      </c>
      <c r="T7" s="56">
        <v>26</v>
      </c>
      <c r="U7" s="56">
        <v>98</v>
      </c>
      <c r="V7" s="56">
        <v>0</v>
      </c>
    </row>
    <row r="8" spans="2:22" s="48" customFormat="1" ht="15" customHeight="1" x14ac:dyDescent="0.2">
      <c r="B8" s="105" t="s">
        <v>29</v>
      </c>
      <c r="C8" s="56">
        <v>106</v>
      </c>
      <c r="D8" s="56">
        <v>65</v>
      </c>
      <c r="E8" s="56">
        <v>98</v>
      </c>
      <c r="F8" s="56">
        <v>92</v>
      </c>
      <c r="G8" s="56">
        <v>100</v>
      </c>
      <c r="H8" s="56">
        <v>32</v>
      </c>
      <c r="I8" s="56">
        <v>98</v>
      </c>
      <c r="J8" s="56">
        <v>92</v>
      </c>
      <c r="K8" s="56">
        <v>82</v>
      </c>
      <c r="L8" s="56">
        <v>62</v>
      </c>
      <c r="M8" s="56">
        <v>98</v>
      </c>
      <c r="N8" s="56">
        <v>15</v>
      </c>
      <c r="O8" s="56">
        <v>91</v>
      </c>
      <c r="P8" s="56">
        <v>0</v>
      </c>
      <c r="Q8" s="56">
        <v>74</v>
      </c>
      <c r="R8" s="56">
        <v>28</v>
      </c>
      <c r="S8" s="56">
        <v>95</v>
      </c>
      <c r="T8" s="56">
        <v>32</v>
      </c>
      <c r="U8" s="56">
        <v>75</v>
      </c>
      <c r="V8" s="56">
        <v>0</v>
      </c>
    </row>
    <row r="9" spans="2:22" s="48" customFormat="1" ht="15" customHeight="1" x14ac:dyDescent="0.2">
      <c r="B9" s="105"/>
      <c r="C9" s="56">
        <v>65</v>
      </c>
      <c r="D9" s="56">
        <v>60</v>
      </c>
      <c r="E9" s="56">
        <v>86</v>
      </c>
      <c r="F9" s="56">
        <v>70</v>
      </c>
      <c r="G9" s="56">
        <v>60</v>
      </c>
      <c r="H9" s="56">
        <v>65</v>
      </c>
      <c r="I9" s="56">
        <v>86</v>
      </c>
      <c r="J9" s="56">
        <v>86</v>
      </c>
      <c r="K9" s="56">
        <v>86</v>
      </c>
      <c r="L9" s="56">
        <v>86</v>
      </c>
      <c r="M9" s="56">
        <v>95</v>
      </c>
      <c r="N9" s="56">
        <v>20</v>
      </c>
      <c r="O9" s="56">
        <v>89</v>
      </c>
      <c r="P9" s="56">
        <v>0</v>
      </c>
      <c r="Q9" s="56">
        <v>65</v>
      </c>
      <c r="R9" s="56">
        <v>40</v>
      </c>
      <c r="S9" s="56">
        <v>100</v>
      </c>
      <c r="T9" s="56">
        <v>26</v>
      </c>
      <c r="U9" s="56">
        <v>86</v>
      </c>
      <c r="V9" s="56">
        <v>0</v>
      </c>
    </row>
    <row r="10" spans="2:22" s="48" customFormat="1" ht="15" customHeight="1" x14ac:dyDescent="0.2">
      <c r="B10" s="105"/>
      <c r="C10" s="56">
        <v>89</v>
      </c>
      <c r="D10" s="56">
        <v>71</v>
      </c>
      <c r="E10" s="56">
        <v>72</v>
      </c>
      <c r="F10" s="56">
        <v>65</v>
      </c>
      <c r="G10" s="56">
        <v>69</v>
      </c>
      <c r="H10" s="56">
        <v>46</v>
      </c>
      <c r="I10" s="56">
        <v>72</v>
      </c>
      <c r="J10" s="56">
        <v>65</v>
      </c>
      <c r="K10" s="56">
        <v>53</v>
      </c>
      <c r="L10" s="56">
        <v>92</v>
      </c>
      <c r="M10" s="56">
        <v>98</v>
      </c>
      <c r="N10" s="56">
        <v>35</v>
      </c>
      <c r="O10" s="56">
        <v>92</v>
      </c>
      <c r="P10" s="56">
        <v>4</v>
      </c>
      <c r="Q10" s="56">
        <v>52</v>
      </c>
      <c r="R10" s="56">
        <v>19</v>
      </c>
      <c r="S10" s="56">
        <v>97</v>
      </c>
      <c r="T10" s="56">
        <v>15</v>
      </c>
      <c r="U10" s="56">
        <v>74</v>
      </c>
      <c r="V10" s="56">
        <v>0</v>
      </c>
    </row>
    <row r="11" spans="2:22" s="48" customFormat="1" ht="15" customHeight="1" x14ac:dyDescent="0.2">
      <c r="B11" s="105" t="s">
        <v>30</v>
      </c>
      <c r="C11" s="56">
        <v>101</v>
      </c>
      <c r="D11" s="56">
        <v>88</v>
      </c>
      <c r="E11" s="56">
        <v>75</v>
      </c>
      <c r="F11" s="56">
        <v>69</v>
      </c>
      <c r="G11" s="56">
        <v>85</v>
      </c>
      <c r="H11" s="56">
        <v>42</v>
      </c>
      <c r="I11" s="56">
        <v>82</v>
      </c>
      <c r="J11" s="56">
        <v>69</v>
      </c>
      <c r="K11" s="56">
        <v>86</v>
      </c>
      <c r="L11" s="56">
        <v>70</v>
      </c>
      <c r="M11" s="56">
        <v>125</v>
      </c>
      <c r="N11" s="56">
        <v>45</v>
      </c>
      <c r="O11" s="56">
        <v>75</v>
      </c>
      <c r="P11" s="56">
        <v>1</v>
      </c>
      <c r="Q11" s="56">
        <v>105</v>
      </c>
      <c r="R11" s="56">
        <v>40</v>
      </c>
      <c r="S11" s="56">
        <v>68</v>
      </c>
      <c r="T11" s="56">
        <v>10</v>
      </c>
      <c r="U11" s="56">
        <v>65</v>
      </c>
      <c r="V11" s="56">
        <v>0</v>
      </c>
    </row>
    <row r="12" spans="2:22" s="48" customFormat="1" ht="15" customHeight="1" x14ac:dyDescent="0.2">
      <c r="B12" s="105"/>
      <c r="C12" s="56">
        <v>68</v>
      </c>
      <c r="D12" s="56">
        <v>114</v>
      </c>
      <c r="E12" s="56">
        <v>60</v>
      </c>
      <c r="F12" s="56">
        <v>60</v>
      </c>
      <c r="G12" s="56">
        <v>94</v>
      </c>
      <c r="H12" s="56">
        <v>29</v>
      </c>
      <c r="I12" s="56">
        <v>120</v>
      </c>
      <c r="J12" s="56">
        <v>60</v>
      </c>
      <c r="K12" s="56">
        <v>96</v>
      </c>
      <c r="L12" s="56">
        <v>89</v>
      </c>
      <c r="M12" s="56">
        <v>112</v>
      </c>
      <c r="N12" s="56">
        <v>42</v>
      </c>
      <c r="O12" s="56">
        <v>84</v>
      </c>
      <c r="P12" s="56">
        <v>3</v>
      </c>
      <c r="Q12" s="56">
        <v>98</v>
      </c>
      <c r="R12" s="56">
        <v>36</v>
      </c>
      <c r="S12" s="56">
        <v>71</v>
      </c>
      <c r="T12" s="56">
        <v>5</v>
      </c>
      <c r="U12" s="56">
        <v>56</v>
      </c>
      <c r="V12" s="56">
        <v>0</v>
      </c>
    </row>
    <row r="13" spans="2:22" s="48" customFormat="1" ht="15" customHeight="1" x14ac:dyDescent="0.2">
      <c r="B13" s="105"/>
      <c r="C13" s="56">
        <v>91</v>
      </c>
      <c r="D13" s="56">
        <v>84</v>
      </c>
      <c r="E13" s="56">
        <v>76</v>
      </c>
      <c r="F13" s="56">
        <v>85</v>
      </c>
      <c r="G13" s="56">
        <v>86</v>
      </c>
      <c r="H13" s="56">
        <v>52</v>
      </c>
      <c r="I13" s="56">
        <v>105</v>
      </c>
      <c r="J13" s="56">
        <v>85</v>
      </c>
      <c r="K13" s="56">
        <v>85</v>
      </c>
      <c r="L13" s="56">
        <v>65</v>
      </c>
      <c r="M13" s="56">
        <v>92</v>
      </c>
      <c r="N13" s="56">
        <v>50</v>
      </c>
      <c r="O13" s="56">
        <v>83</v>
      </c>
      <c r="P13" s="56">
        <v>0</v>
      </c>
      <c r="Q13" s="56">
        <v>106</v>
      </c>
      <c r="R13" s="56">
        <v>50</v>
      </c>
      <c r="S13" s="56">
        <v>82</v>
      </c>
      <c r="T13" s="56">
        <v>9</v>
      </c>
      <c r="U13" s="56">
        <v>85</v>
      </c>
      <c r="V13" s="56">
        <v>0</v>
      </c>
    </row>
    <row r="14" spans="2:22" ht="15" x14ac:dyDescent="0.2">
      <c r="I14" s="56"/>
    </row>
    <row r="15" spans="2:22" x14ac:dyDescent="0.2">
      <c r="D15" s="87" t="s">
        <v>166</v>
      </c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</row>
    <row r="16" spans="2:22" x14ac:dyDescent="0.2"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</row>
    <row r="22" spans="2:22" ht="14.25" customHeight="1" x14ac:dyDescent="0.2">
      <c r="B22" s="74" t="s">
        <v>167</v>
      </c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</row>
    <row r="23" spans="2:22" ht="14.25" customHeight="1" x14ac:dyDescent="0.2"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</row>
    <row r="24" spans="2:22" s="31" customFormat="1" ht="60" x14ac:dyDescent="0.2">
      <c r="C24" s="54" t="s">
        <v>147</v>
      </c>
      <c r="D24" s="55" t="s">
        <v>19</v>
      </c>
      <c r="E24" s="54" t="s">
        <v>148</v>
      </c>
      <c r="F24" s="54" t="s">
        <v>149</v>
      </c>
      <c r="G24" s="54" t="s">
        <v>150</v>
      </c>
      <c r="H24" s="54" t="s">
        <v>151</v>
      </c>
      <c r="I24" s="54" t="s">
        <v>152</v>
      </c>
      <c r="J24" s="54" t="s">
        <v>153</v>
      </c>
      <c r="K24" s="54" t="s">
        <v>154</v>
      </c>
      <c r="L24" s="54" t="s">
        <v>155</v>
      </c>
      <c r="M24" s="54" t="s">
        <v>156</v>
      </c>
      <c r="N24" s="54" t="s">
        <v>157</v>
      </c>
      <c r="O24" s="54" t="s">
        <v>158</v>
      </c>
      <c r="P24" s="54" t="s">
        <v>159</v>
      </c>
      <c r="Q24" s="54" t="s">
        <v>160</v>
      </c>
      <c r="R24" s="54" t="s">
        <v>161</v>
      </c>
      <c r="S24" s="54" t="s">
        <v>168</v>
      </c>
      <c r="T24" s="54" t="s">
        <v>163</v>
      </c>
      <c r="U24" s="54" t="s">
        <v>164</v>
      </c>
      <c r="V24" s="54" t="s">
        <v>165</v>
      </c>
    </row>
    <row r="25" spans="2:22" s="48" customFormat="1" ht="15" customHeight="1" x14ac:dyDescent="0.2">
      <c r="B25" s="104" t="s">
        <v>28</v>
      </c>
      <c r="C25" s="56">
        <v>98.36</v>
      </c>
      <c r="D25" s="56">
        <v>105.64</v>
      </c>
      <c r="E25" s="56">
        <v>95.59</v>
      </c>
      <c r="F25" s="56">
        <v>115.98</v>
      </c>
      <c r="G25" s="56">
        <v>79.260000000000005</v>
      </c>
      <c r="H25" s="56">
        <v>16.98</v>
      </c>
      <c r="I25" s="56">
        <v>126.2</v>
      </c>
      <c r="J25" s="56">
        <v>96.2</v>
      </c>
      <c r="K25" s="56">
        <v>129.24</v>
      </c>
      <c r="L25" s="56">
        <v>115.95</v>
      </c>
      <c r="M25" s="56">
        <v>79.89</v>
      </c>
      <c r="N25" s="56">
        <v>16</v>
      </c>
      <c r="O25" s="56">
        <v>115.98</v>
      </c>
      <c r="P25" s="56">
        <v>5.62</v>
      </c>
      <c r="Q25" s="56">
        <v>98.56</v>
      </c>
      <c r="R25" s="56">
        <v>15</v>
      </c>
      <c r="S25" s="56">
        <v>105.62</v>
      </c>
      <c r="T25" s="56">
        <v>15.45</v>
      </c>
      <c r="U25" s="56">
        <v>102.9</v>
      </c>
      <c r="V25" s="56">
        <v>0</v>
      </c>
    </row>
    <row r="26" spans="2:22" s="48" customFormat="1" ht="15" customHeight="1" x14ac:dyDescent="0.2">
      <c r="B26" s="104"/>
      <c r="C26" s="56">
        <v>78.52</v>
      </c>
      <c r="D26" s="56">
        <v>79.98</v>
      </c>
      <c r="E26" s="56">
        <v>78.95</v>
      </c>
      <c r="F26" s="56">
        <v>48.98</v>
      </c>
      <c r="G26" s="56">
        <v>105.62</v>
      </c>
      <c r="H26" s="56">
        <v>10.56</v>
      </c>
      <c r="I26" s="56">
        <v>98.95</v>
      </c>
      <c r="J26" s="56">
        <v>78.95</v>
      </c>
      <c r="K26" s="56">
        <v>105.62</v>
      </c>
      <c r="L26" s="56">
        <v>78.95</v>
      </c>
      <c r="M26" s="56">
        <v>85.45</v>
      </c>
      <c r="N26" s="56">
        <v>26.5</v>
      </c>
      <c r="O26" s="56">
        <v>98.47</v>
      </c>
      <c r="P26" s="56">
        <v>4.1500000000000004</v>
      </c>
      <c r="Q26" s="56">
        <v>105.75</v>
      </c>
      <c r="R26" s="56">
        <v>10.25</v>
      </c>
      <c r="S26" s="56">
        <v>78.94</v>
      </c>
      <c r="T26" s="56">
        <v>36.54</v>
      </c>
      <c r="U26" s="56">
        <v>95.8</v>
      </c>
      <c r="V26" s="56">
        <v>0</v>
      </c>
    </row>
    <row r="27" spans="2:22" s="48" customFormat="1" ht="15" customHeight="1" x14ac:dyDescent="0.2">
      <c r="B27" s="104"/>
      <c r="C27" s="56">
        <v>85.6</v>
      </c>
      <c r="D27" s="56">
        <v>89.85</v>
      </c>
      <c r="E27" s="56">
        <v>69.56</v>
      </c>
      <c r="F27" s="56">
        <v>86.56</v>
      </c>
      <c r="G27" s="56">
        <v>98.65</v>
      </c>
      <c r="H27" s="56">
        <v>19.95</v>
      </c>
      <c r="I27" s="56">
        <v>112.52</v>
      </c>
      <c r="J27" s="56">
        <v>95.95</v>
      </c>
      <c r="K27" s="56">
        <v>98.65</v>
      </c>
      <c r="L27" s="56">
        <v>95.75</v>
      </c>
      <c r="M27" s="56">
        <v>85.65</v>
      </c>
      <c r="N27" s="56">
        <v>15.2</v>
      </c>
      <c r="O27" s="56">
        <v>90.25</v>
      </c>
      <c r="P27" s="56">
        <v>0</v>
      </c>
      <c r="Q27" s="56">
        <v>110.5</v>
      </c>
      <c r="R27" s="56">
        <v>35.42</v>
      </c>
      <c r="S27" s="56">
        <v>95.45</v>
      </c>
      <c r="T27" s="56">
        <v>25.62</v>
      </c>
      <c r="U27" s="56">
        <v>78.400000000000006</v>
      </c>
      <c r="V27" s="56">
        <v>0</v>
      </c>
    </row>
    <row r="28" spans="2:22" s="48" customFormat="1" ht="15" customHeight="1" x14ac:dyDescent="0.2">
      <c r="B28" s="104"/>
      <c r="C28" s="56">
        <v>103</v>
      </c>
      <c r="D28" s="56">
        <v>117.31</v>
      </c>
      <c r="E28" s="56">
        <v>112.36</v>
      </c>
      <c r="F28" s="56">
        <v>126.54</v>
      </c>
      <c r="G28" s="56">
        <v>126.25</v>
      </c>
      <c r="H28" s="56">
        <v>28.95</v>
      </c>
      <c r="I28" s="56">
        <v>120.4</v>
      </c>
      <c r="J28" s="56">
        <v>80.400000000000006</v>
      </c>
      <c r="K28" s="56">
        <v>114.3</v>
      </c>
      <c r="L28" s="56">
        <v>98.89</v>
      </c>
      <c r="M28" s="56">
        <v>95.68</v>
      </c>
      <c r="N28" s="56">
        <v>18</v>
      </c>
      <c r="O28" s="56">
        <v>126.54</v>
      </c>
      <c r="P28" s="56">
        <v>4.78</v>
      </c>
      <c r="Q28" s="56">
        <v>106.5</v>
      </c>
      <c r="R28" s="56">
        <v>26</v>
      </c>
      <c r="S28" s="56">
        <v>112.03</v>
      </c>
      <c r="T28" s="56">
        <v>25</v>
      </c>
      <c r="U28" s="56">
        <v>114.56</v>
      </c>
      <c r="V28" s="56">
        <v>0</v>
      </c>
    </row>
    <row r="29" spans="2:22" s="48" customFormat="1" ht="15" customHeight="1" x14ac:dyDescent="0.2">
      <c r="B29" s="104"/>
      <c r="C29" s="56">
        <v>115</v>
      </c>
      <c r="D29" s="56">
        <v>105.62</v>
      </c>
      <c r="E29" s="56">
        <v>102.65</v>
      </c>
      <c r="F29" s="56">
        <v>102.36</v>
      </c>
      <c r="G29" s="56">
        <v>115.62</v>
      </c>
      <c r="H29" s="56">
        <v>20.62</v>
      </c>
      <c r="I29" s="56">
        <v>98.625</v>
      </c>
      <c r="J29" s="56">
        <v>78.95</v>
      </c>
      <c r="K29" s="56">
        <v>105.62</v>
      </c>
      <c r="L29" s="56">
        <v>85.65</v>
      </c>
      <c r="M29" s="56">
        <v>95.625</v>
      </c>
      <c r="N29" s="56">
        <v>29.85</v>
      </c>
      <c r="O29" s="56">
        <v>85.45</v>
      </c>
      <c r="P29" s="56">
        <v>0</v>
      </c>
      <c r="Q29" s="56">
        <v>94.51</v>
      </c>
      <c r="R29" s="56">
        <v>46.51</v>
      </c>
      <c r="S29" s="56">
        <v>87.84</v>
      </c>
      <c r="T29" s="56">
        <v>10.95</v>
      </c>
      <c r="U29" s="56">
        <v>94.5</v>
      </c>
      <c r="V29" s="56">
        <v>0</v>
      </c>
    </row>
    <row r="30" spans="2:22" s="48" customFormat="1" ht="15" customHeight="1" x14ac:dyDescent="0.2">
      <c r="B30" s="104"/>
      <c r="C30" s="56">
        <v>86.62</v>
      </c>
      <c r="D30" s="56">
        <v>97.6</v>
      </c>
      <c r="E30" s="56">
        <v>86.9</v>
      </c>
      <c r="F30" s="56">
        <v>85.65</v>
      </c>
      <c r="G30" s="56">
        <v>78.95</v>
      </c>
      <c r="H30" s="56">
        <v>10.62</v>
      </c>
      <c r="I30" s="56">
        <v>78.95</v>
      </c>
      <c r="J30" s="56">
        <v>61.75</v>
      </c>
      <c r="K30" s="56">
        <v>95.62</v>
      </c>
      <c r="L30" s="56">
        <v>79.849999999999994</v>
      </c>
      <c r="M30" s="56">
        <v>78.849999999999994</v>
      </c>
      <c r="N30" s="56">
        <v>25.62</v>
      </c>
      <c r="O30" s="56">
        <v>75</v>
      </c>
      <c r="P30" s="56">
        <v>0</v>
      </c>
      <c r="Q30" s="56">
        <v>79.385000000000005</v>
      </c>
      <c r="R30" s="56">
        <v>36.25</v>
      </c>
      <c r="S30" s="56">
        <v>104.51</v>
      </c>
      <c r="T30" s="56">
        <v>39.54</v>
      </c>
      <c r="U30" s="56">
        <v>90.2</v>
      </c>
      <c r="V30" s="56">
        <v>0</v>
      </c>
    </row>
    <row r="31" spans="2:22" s="48" customFormat="1" ht="15" customHeight="1" x14ac:dyDescent="0.2">
      <c r="B31" s="104"/>
      <c r="C31" s="56">
        <v>86.35</v>
      </c>
      <c r="D31" s="56">
        <v>105.6</v>
      </c>
      <c r="E31" s="56">
        <v>126.57</v>
      </c>
      <c r="F31" s="56">
        <v>98.56</v>
      </c>
      <c r="G31" s="56">
        <v>79.56</v>
      </c>
      <c r="H31" s="56">
        <v>36.78</v>
      </c>
      <c r="I31" s="56">
        <v>110.6</v>
      </c>
      <c r="J31" s="56">
        <v>106.2</v>
      </c>
      <c r="K31" s="56">
        <v>102.65</v>
      </c>
      <c r="L31" s="56">
        <v>126.58</v>
      </c>
      <c r="M31" s="56">
        <v>86.26</v>
      </c>
      <c r="N31" s="56">
        <v>15.2</v>
      </c>
      <c r="O31" s="56">
        <v>98.56</v>
      </c>
      <c r="P31" s="56">
        <v>0</v>
      </c>
      <c r="Q31" s="56">
        <v>76.59</v>
      </c>
      <c r="R31" s="56">
        <v>10.25</v>
      </c>
      <c r="S31" s="56">
        <v>98.56</v>
      </c>
      <c r="T31" s="56">
        <v>25.64</v>
      </c>
      <c r="U31" s="56">
        <v>96.65</v>
      </c>
      <c r="V31" s="56">
        <v>0</v>
      </c>
    </row>
    <row r="32" spans="2:22" s="48" customFormat="1" ht="15" customHeight="1" x14ac:dyDescent="0.2">
      <c r="B32" s="104"/>
      <c r="C32" s="56">
        <v>115.9</v>
      </c>
      <c r="D32" s="56">
        <v>89.52</v>
      </c>
      <c r="E32" s="56">
        <v>98.95</v>
      </c>
      <c r="F32" s="56">
        <v>78.956000000000003</v>
      </c>
      <c r="G32" s="56">
        <v>85.62</v>
      </c>
      <c r="H32" s="56">
        <v>26.56</v>
      </c>
      <c r="I32" s="56">
        <v>85.12</v>
      </c>
      <c r="J32" s="56">
        <v>115.5</v>
      </c>
      <c r="K32" s="56">
        <v>78.95</v>
      </c>
      <c r="L32" s="56">
        <v>78.94</v>
      </c>
      <c r="M32" s="56">
        <v>102.52</v>
      </c>
      <c r="N32" s="56">
        <v>17.850000000000001</v>
      </c>
      <c r="O32" s="56">
        <v>84.5</v>
      </c>
      <c r="P32" s="56">
        <v>0</v>
      </c>
      <c r="Q32" s="56">
        <v>89.54</v>
      </c>
      <c r="R32" s="56">
        <v>41.12</v>
      </c>
      <c r="S32" s="56">
        <v>78.58</v>
      </c>
      <c r="T32" s="56">
        <v>22.5</v>
      </c>
      <c r="U32" s="56">
        <v>125.41</v>
      </c>
      <c r="V32" s="56">
        <v>0</v>
      </c>
    </row>
    <row r="33" spans="2:22" s="48" customFormat="1" ht="15" customHeight="1" x14ac:dyDescent="0.2">
      <c r="B33" s="104"/>
      <c r="C33" s="56">
        <v>105.6</v>
      </c>
      <c r="D33" s="56">
        <v>77.650000000000006</v>
      </c>
      <c r="E33" s="56">
        <v>79.98</v>
      </c>
      <c r="F33" s="56">
        <v>85.65</v>
      </c>
      <c r="G33" s="56">
        <v>98.65</v>
      </c>
      <c r="H33" s="56">
        <v>10.26</v>
      </c>
      <c r="I33" s="56">
        <v>79.650000000000006</v>
      </c>
      <c r="J33" s="56">
        <v>105.25</v>
      </c>
      <c r="K33" s="56">
        <v>68.52</v>
      </c>
      <c r="L33" s="56">
        <v>84.51</v>
      </c>
      <c r="M33" s="56">
        <v>115.2</v>
      </c>
      <c r="N33" s="56">
        <v>10.25</v>
      </c>
      <c r="O33" s="56">
        <v>80.12</v>
      </c>
      <c r="P33" s="56">
        <v>0</v>
      </c>
      <c r="Q33" s="56">
        <v>88.52</v>
      </c>
      <c r="R33" s="56">
        <v>15.2</v>
      </c>
      <c r="S33" s="56">
        <v>94.51</v>
      </c>
      <c r="T33" s="56">
        <v>41.51</v>
      </c>
      <c r="U33" s="56">
        <v>135.62</v>
      </c>
      <c r="V33" s="56">
        <v>0</v>
      </c>
    </row>
    <row r="34" spans="2:22" s="48" customFormat="1" ht="15" customHeight="1" x14ac:dyDescent="0.2">
      <c r="B34" s="104"/>
      <c r="C34" s="56">
        <v>76.260000000000005</v>
      </c>
      <c r="D34" s="56">
        <v>89.45</v>
      </c>
      <c r="E34" s="56">
        <v>56.95</v>
      </c>
      <c r="F34" s="56">
        <v>105.26</v>
      </c>
      <c r="G34" s="56">
        <v>105.62</v>
      </c>
      <c r="H34" s="56">
        <v>15.26</v>
      </c>
      <c r="I34" s="56">
        <v>105.95</v>
      </c>
      <c r="J34" s="56">
        <v>84.52</v>
      </c>
      <c r="K34" s="56">
        <v>102.26</v>
      </c>
      <c r="L34" s="56">
        <v>105.62</v>
      </c>
      <c r="M34" s="56">
        <v>89.95</v>
      </c>
      <c r="N34" s="56">
        <v>12.25</v>
      </c>
      <c r="O34" s="56">
        <v>95.68</v>
      </c>
      <c r="P34" s="56">
        <v>0</v>
      </c>
      <c r="Q34" s="56">
        <v>95.62</v>
      </c>
      <c r="R34" s="56">
        <v>15.24</v>
      </c>
      <c r="S34" s="56">
        <v>95.62</v>
      </c>
      <c r="T34" s="56">
        <v>25.65</v>
      </c>
      <c r="U34" s="56">
        <v>95.68</v>
      </c>
      <c r="V34" s="56">
        <v>0</v>
      </c>
    </row>
    <row r="35" spans="2:22" s="48" customFormat="1" ht="15" customHeight="1" x14ac:dyDescent="0.2">
      <c r="B35" s="104"/>
      <c r="C35" s="56">
        <v>98.95</v>
      </c>
      <c r="D35" s="56">
        <v>95.64</v>
      </c>
      <c r="E35" s="56">
        <v>78.95</v>
      </c>
      <c r="F35" s="56">
        <v>95.65</v>
      </c>
      <c r="G35" s="56">
        <v>98.95</v>
      </c>
      <c r="H35" s="56">
        <v>28.64</v>
      </c>
      <c r="I35" s="56">
        <v>98.95</v>
      </c>
      <c r="J35" s="56">
        <v>69.86</v>
      </c>
      <c r="K35" s="56">
        <v>97.98</v>
      </c>
      <c r="L35" s="56">
        <v>95.62</v>
      </c>
      <c r="M35" s="56">
        <v>96.59</v>
      </c>
      <c r="N35" s="56">
        <v>27.69</v>
      </c>
      <c r="O35" s="56">
        <v>89.65</v>
      </c>
      <c r="P35" s="56">
        <v>0</v>
      </c>
      <c r="Q35" s="56">
        <v>97.45</v>
      </c>
      <c r="R35" s="56">
        <v>19.54</v>
      </c>
      <c r="S35" s="56">
        <v>104.29</v>
      </c>
      <c r="T35" s="56">
        <v>32.64</v>
      </c>
      <c r="U35" s="56">
        <v>108.59</v>
      </c>
      <c r="V35" s="56">
        <v>0</v>
      </c>
    </row>
    <row r="36" spans="2:22" s="48" customFormat="1" ht="15" customHeight="1" x14ac:dyDescent="0.2">
      <c r="B36" s="104"/>
      <c r="C36" s="56">
        <v>105.85</v>
      </c>
      <c r="D36" s="56">
        <v>75.62</v>
      </c>
      <c r="E36" s="56">
        <v>95.26</v>
      </c>
      <c r="F36" s="56">
        <v>78.94</v>
      </c>
      <c r="G36" s="56">
        <v>78.459999999999994</v>
      </c>
      <c r="H36" s="56">
        <v>35.619999999999997</v>
      </c>
      <c r="I36" s="56">
        <v>86.95</v>
      </c>
      <c r="J36" s="56">
        <v>99.86</v>
      </c>
      <c r="K36" s="56">
        <v>58.95</v>
      </c>
      <c r="L36" s="56">
        <v>87.46</v>
      </c>
      <c r="M36" s="56">
        <v>79.52</v>
      </c>
      <c r="N36" s="56">
        <v>24.26</v>
      </c>
      <c r="O36" s="56">
        <v>102.62</v>
      </c>
      <c r="P36" s="56">
        <v>0</v>
      </c>
      <c r="Q36" s="56">
        <v>85.16</v>
      </c>
      <c r="R36" s="56">
        <v>28.65</v>
      </c>
      <c r="S36" s="56">
        <v>76.95</v>
      </c>
      <c r="T36" s="56">
        <v>32.61</v>
      </c>
      <c r="U36" s="56">
        <v>79.540000000000006</v>
      </c>
      <c r="V36" s="56">
        <v>0</v>
      </c>
    </row>
    <row r="37" spans="2:22" s="48" customFormat="1" ht="15" customHeight="1" x14ac:dyDescent="0.2">
      <c r="B37" s="104"/>
      <c r="C37" s="56">
        <v>69.87</v>
      </c>
      <c r="D37" s="56">
        <v>105.46</v>
      </c>
      <c r="E37" s="56">
        <v>76.650000000000006</v>
      </c>
      <c r="F37" s="56">
        <v>56.95</v>
      </c>
      <c r="G37" s="56">
        <v>85.94</v>
      </c>
      <c r="H37" s="56">
        <v>24.15</v>
      </c>
      <c r="I37" s="56">
        <v>115.62</v>
      </c>
      <c r="J37" s="56">
        <v>105.97</v>
      </c>
      <c r="K37" s="56">
        <v>68.45</v>
      </c>
      <c r="L37" s="56">
        <v>95.91</v>
      </c>
      <c r="M37" s="56">
        <v>105.62</v>
      </c>
      <c r="N37" s="56">
        <v>16.84</v>
      </c>
      <c r="O37" s="56">
        <v>91.25</v>
      </c>
      <c r="P37" s="56">
        <v>0</v>
      </c>
      <c r="Q37" s="56">
        <v>105.49</v>
      </c>
      <c r="R37" s="56">
        <v>10.24</v>
      </c>
      <c r="S37" s="56">
        <v>95.45</v>
      </c>
      <c r="T37" s="56">
        <v>19.54</v>
      </c>
      <c r="U37" s="56">
        <v>94.84</v>
      </c>
      <c r="V37" s="56">
        <v>0</v>
      </c>
    </row>
    <row r="38" spans="2:22" s="48" customFormat="1" ht="15" customHeight="1" x14ac:dyDescent="0.2">
      <c r="B38" s="104"/>
      <c r="C38" s="56">
        <v>59.84</v>
      </c>
      <c r="D38" s="56">
        <v>85.26</v>
      </c>
      <c r="E38" s="56">
        <v>58.94</v>
      </c>
      <c r="F38" s="56">
        <v>104.26</v>
      </c>
      <c r="G38" s="56">
        <v>84.12</v>
      </c>
      <c r="H38" s="56">
        <v>12.26</v>
      </c>
      <c r="I38" s="56">
        <v>92.12</v>
      </c>
      <c r="J38" s="56">
        <v>97.54</v>
      </c>
      <c r="K38" s="56">
        <v>89.56</v>
      </c>
      <c r="L38" s="56">
        <v>107.94</v>
      </c>
      <c r="M38" s="56">
        <v>100.24</v>
      </c>
      <c r="N38" s="56">
        <v>15.2</v>
      </c>
      <c r="O38" s="56">
        <v>109.15</v>
      </c>
      <c r="P38" s="56">
        <v>0</v>
      </c>
      <c r="Q38" s="56">
        <v>97.84</v>
      </c>
      <c r="R38" s="56">
        <v>17.95</v>
      </c>
      <c r="S38" s="56">
        <v>93.27</v>
      </c>
      <c r="T38" s="56">
        <v>24.69</v>
      </c>
      <c r="U38" s="56">
        <v>95.26</v>
      </c>
      <c r="V38" s="56">
        <v>0</v>
      </c>
    </row>
    <row r="39" spans="2:22" s="48" customFormat="1" ht="15" customHeight="1" x14ac:dyDescent="0.2">
      <c r="B39" s="104"/>
      <c r="C39" s="56">
        <v>95.12</v>
      </c>
      <c r="D39" s="56">
        <v>92.62</v>
      </c>
      <c r="E39" s="56">
        <v>68.56</v>
      </c>
      <c r="F39" s="56">
        <v>94.58</v>
      </c>
      <c r="G39" s="56">
        <v>109.65</v>
      </c>
      <c r="H39" s="56">
        <v>14.95</v>
      </c>
      <c r="I39" s="56">
        <v>100.58</v>
      </c>
      <c r="J39" s="56">
        <v>85.16</v>
      </c>
      <c r="K39" s="56">
        <v>105.96</v>
      </c>
      <c r="L39" s="56">
        <v>89.65</v>
      </c>
      <c r="M39" s="56">
        <v>95.62</v>
      </c>
      <c r="N39" s="56">
        <v>10.25</v>
      </c>
      <c r="O39" s="56">
        <v>86.59</v>
      </c>
      <c r="P39" s="56">
        <v>0</v>
      </c>
      <c r="Q39" s="56">
        <v>100.26</v>
      </c>
      <c r="R39" s="56">
        <v>14.68</v>
      </c>
      <c r="S39" s="56">
        <v>79.84</v>
      </c>
      <c r="T39" s="56">
        <v>15.68</v>
      </c>
      <c r="U39" s="56">
        <v>64.16</v>
      </c>
      <c r="V39" s="56">
        <v>0</v>
      </c>
    </row>
    <row r="40" spans="2:22" s="48" customFormat="1" ht="15" customHeight="1" x14ac:dyDescent="0.2">
      <c r="B40" s="104"/>
      <c r="C40" s="56">
        <v>68.95</v>
      </c>
      <c r="D40" s="56">
        <v>107.45</v>
      </c>
      <c r="E40" s="56">
        <v>89.95</v>
      </c>
      <c r="F40" s="56">
        <v>76.52</v>
      </c>
      <c r="G40" s="56">
        <v>95.84</v>
      </c>
      <c r="H40" s="56">
        <v>13.62</v>
      </c>
      <c r="I40" s="56">
        <v>85.95</v>
      </c>
      <c r="J40" s="56">
        <v>99.56</v>
      </c>
      <c r="K40" s="56">
        <v>109.78</v>
      </c>
      <c r="L40" s="56">
        <v>110.24</v>
      </c>
      <c r="M40" s="56">
        <v>85.45</v>
      </c>
      <c r="N40" s="56">
        <v>17.86</v>
      </c>
      <c r="O40" s="56">
        <v>94.26</v>
      </c>
      <c r="P40" s="56">
        <v>0</v>
      </c>
      <c r="Q40" s="56">
        <v>91.26</v>
      </c>
      <c r="R40" s="56">
        <v>21.25</v>
      </c>
      <c r="S40" s="56">
        <v>95.62</v>
      </c>
      <c r="T40" s="56">
        <v>34.25</v>
      </c>
      <c r="U40" s="56">
        <v>95.26</v>
      </c>
      <c r="V40" s="56">
        <v>0</v>
      </c>
    </row>
    <row r="41" spans="2:22" s="48" customFormat="1" ht="15" customHeight="1" x14ac:dyDescent="0.2">
      <c r="B41" s="45" t="s">
        <v>44</v>
      </c>
      <c r="C41" s="56">
        <f>AVERAGE(C25:C40)</f>
        <v>90.611875000000012</v>
      </c>
      <c r="D41" s="56">
        <f t="shared" ref="D41:V41" si="0">AVERAGE(D25:D40)</f>
        <v>95.016875000000013</v>
      </c>
      <c r="E41" s="56">
        <f t="shared" si="0"/>
        <v>86.048125000000013</v>
      </c>
      <c r="F41" s="56">
        <f t="shared" si="0"/>
        <v>90.087250000000012</v>
      </c>
      <c r="G41" s="56">
        <f t="shared" si="0"/>
        <v>95.422499999999999</v>
      </c>
      <c r="H41" s="56">
        <f t="shared" si="0"/>
        <v>20.361249999999998</v>
      </c>
      <c r="I41" s="56">
        <f t="shared" si="0"/>
        <v>99.820937499999999</v>
      </c>
      <c r="J41" s="56">
        <f t="shared" si="0"/>
        <v>91.351249999999993</v>
      </c>
      <c r="K41" s="56">
        <f t="shared" si="0"/>
        <v>95.756875000000008</v>
      </c>
      <c r="L41" s="56">
        <f t="shared" si="0"/>
        <v>96.094375000000014</v>
      </c>
      <c r="M41" s="56">
        <f t="shared" si="0"/>
        <v>92.382187500000029</v>
      </c>
      <c r="N41" s="56">
        <f t="shared" si="0"/>
        <v>18.67625</v>
      </c>
      <c r="O41" s="56">
        <f t="shared" si="0"/>
        <v>95.25437500000001</v>
      </c>
      <c r="P41" s="56">
        <f t="shared" si="0"/>
        <v>0.90937500000000004</v>
      </c>
      <c r="Q41" s="56">
        <f t="shared" si="0"/>
        <v>95.183437499999997</v>
      </c>
      <c r="R41" s="56">
        <f t="shared" si="0"/>
        <v>22.721875000000001</v>
      </c>
      <c r="S41" s="56">
        <f t="shared" si="0"/>
        <v>93.567499999999995</v>
      </c>
      <c r="T41" s="56">
        <f t="shared" si="0"/>
        <v>26.738125</v>
      </c>
      <c r="U41" s="56">
        <f t="shared" si="0"/>
        <v>97.960624999999993</v>
      </c>
      <c r="V41" s="56">
        <f t="shared" si="0"/>
        <v>0</v>
      </c>
    </row>
    <row r="42" spans="2:22" s="48" customFormat="1" ht="15" customHeight="1" x14ac:dyDescent="0.2">
      <c r="B42" s="45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</row>
    <row r="43" spans="2:22" s="48" customFormat="1" ht="15" customHeight="1" x14ac:dyDescent="0.2">
      <c r="B43" s="104" t="s">
        <v>29</v>
      </c>
      <c r="C43" s="56">
        <v>118.02</v>
      </c>
      <c r="D43" s="56">
        <v>78.69</v>
      </c>
      <c r="E43" s="56">
        <v>56.26</v>
      </c>
      <c r="F43" s="56">
        <v>87.95</v>
      </c>
      <c r="G43" s="56">
        <v>98.48</v>
      </c>
      <c r="H43" s="56">
        <v>36.520000000000003</v>
      </c>
      <c r="I43" s="56">
        <v>106.7</v>
      </c>
      <c r="J43" s="56">
        <v>125.4</v>
      </c>
      <c r="K43" s="56">
        <v>98.5</v>
      </c>
      <c r="L43" s="56">
        <v>87.65</v>
      </c>
      <c r="M43" s="56">
        <v>112.26</v>
      </c>
      <c r="N43" s="56">
        <v>21.15</v>
      </c>
      <c r="O43" s="56">
        <v>87.95</v>
      </c>
      <c r="P43" s="56">
        <v>9.56</v>
      </c>
      <c r="Q43" s="56">
        <v>95.61</v>
      </c>
      <c r="R43" s="56">
        <v>28.47</v>
      </c>
      <c r="S43" s="56">
        <v>87.45</v>
      </c>
      <c r="T43" s="56">
        <v>17.84</v>
      </c>
      <c r="U43" s="56">
        <v>97.26</v>
      </c>
      <c r="V43" s="56">
        <v>0</v>
      </c>
    </row>
    <row r="44" spans="2:22" s="48" customFormat="1" ht="15" customHeight="1" x14ac:dyDescent="0.2">
      <c r="B44" s="104"/>
      <c r="C44" s="56">
        <v>79.52</v>
      </c>
      <c r="D44" s="56">
        <v>98.65</v>
      </c>
      <c r="E44" s="56">
        <v>65.62</v>
      </c>
      <c r="F44" s="56">
        <v>65.650000000000006</v>
      </c>
      <c r="G44" s="56">
        <v>89.65</v>
      </c>
      <c r="H44" s="56">
        <v>26.96</v>
      </c>
      <c r="I44" s="56">
        <v>95.62</v>
      </c>
      <c r="J44" s="56">
        <v>98.52</v>
      </c>
      <c r="K44" s="56">
        <v>98.56</v>
      </c>
      <c r="L44" s="56">
        <v>95.85</v>
      </c>
      <c r="M44" s="56">
        <v>98.52</v>
      </c>
      <c r="N44" s="56">
        <v>38.520000000000003</v>
      </c>
      <c r="O44" s="56">
        <v>102.54</v>
      </c>
      <c r="P44" s="56">
        <v>8.4499999999999993</v>
      </c>
      <c r="Q44" s="56">
        <v>79.849999999999994</v>
      </c>
      <c r="R44" s="56">
        <v>39.85</v>
      </c>
      <c r="S44" s="56">
        <v>85.54</v>
      </c>
      <c r="T44" s="56">
        <v>11.1</v>
      </c>
      <c r="U44" s="56">
        <v>90.12</v>
      </c>
      <c r="V44" s="56">
        <v>0</v>
      </c>
    </row>
    <row r="45" spans="2:22" s="48" customFormat="1" ht="15" customHeight="1" x14ac:dyDescent="0.2">
      <c r="B45" s="104"/>
      <c r="C45" s="56">
        <v>69.540000000000006</v>
      </c>
      <c r="D45" s="56">
        <v>67.52</v>
      </c>
      <c r="E45" s="56">
        <v>89.95</v>
      </c>
      <c r="F45" s="56">
        <v>69.650000000000006</v>
      </c>
      <c r="G45" s="56">
        <v>102.65</v>
      </c>
      <c r="H45" s="56">
        <v>32.25</v>
      </c>
      <c r="I45" s="56">
        <v>102.65</v>
      </c>
      <c r="J45" s="56">
        <v>78.45</v>
      </c>
      <c r="K45" s="56">
        <v>89.75</v>
      </c>
      <c r="L45" s="56">
        <v>97.12</v>
      </c>
      <c r="M45" s="56">
        <v>104.5</v>
      </c>
      <c r="N45" s="56">
        <v>23.65</v>
      </c>
      <c r="O45" s="56">
        <v>110.85</v>
      </c>
      <c r="P45" s="56">
        <v>1.52</v>
      </c>
      <c r="Q45" s="56">
        <v>102.54</v>
      </c>
      <c r="R45" s="56">
        <v>10.54</v>
      </c>
      <c r="S45" s="56">
        <v>95.64</v>
      </c>
      <c r="T45" s="56">
        <v>18.54</v>
      </c>
      <c r="U45" s="56">
        <v>97.89</v>
      </c>
      <c r="V45" s="56">
        <v>0</v>
      </c>
    </row>
    <row r="46" spans="2:22" s="48" customFormat="1" ht="15" customHeight="1" x14ac:dyDescent="0.2">
      <c r="B46" s="104"/>
      <c r="C46" s="56">
        <v>86.26</v>
      </c>
      <c r="D46" s="56">
        <v>96.58</v>
      </c>
      <c r="E46" s="56">
        <v>84.26</v>
      </c>
      <c r="F46" s="56">
        <v>80.25</v>
      </c>
      <c r="G46" s="56">
        <v>85.67</v>
      </c>
      <c r="H46" s="56">
        <v>37.46</v>
      </c>
      <c r="I46" s="56">
        <v>98.2</v>
      </c>
      <c r="J46" s="56">
        <v>110.8</v>
      </c>
      <c r="K46" s="56">
        <v>76.8</v>
      </c>
      <c r="L46" s="56">
        <v>89.25</v>
      </c>
      <c r="M46" s="56">
        <v>102.25</v>
      </c>
      <c r="N46" s="56">
        <v>29.56</v>
      </c>
      <c r="O46" s="56">
        <v>80.25</v>
      </c>
      <c r="P46" s="56">
        <v>0</v>
      </c>
      <c r="Q46" s="56">
        <v>84.62</v>
      </c>
      <c r="R46" s="56">
        <v>28.78</v>
      </c>
      <c r="S46" s="56">
        <v>88.56</v>
      </c>
      <c r="T46" s="56">
        <v>26.58</v>
      </c>
      <c r="U46" s="56">
        <v>84.95</v>
      </c>
      <c r="V46" s="56">
        <v>0</v>
      </c>
    </row>
    <row r="47" spans="2:22" s="48" customFormat="1" ht="15" customHeight="1" x14ac:dyDescent="0.2">
      <c r="B47" s="104"/>
      <c r="C47" s="56">
        <v>98.65</v>
      </c>
      <c r="D47" s="56">
        <v>89.56</v>
      </c>
      <c r="E47" s="56">
        <v>78.95</v>
      </c>
      <c r="F47" s="56">
        <v>89.95</v>
      </c>
      <c r="G47" s="56">
        <v>78.95</v>
      </c>
      <c r="H47" s="56">
        <v>30.62</v>
      </c>
      <c r="I47" s="56">
        <v>95.25</v>
      </c>
      <c r="J47" s="56">
        <v>95.26</v>
      </c>
      <c r="K47" s="56">
        <v>85.45</v>
      </c>
      <c r="L47" s="56">
        <v>102.46</v>
      </c>
      <c r="M47" s="56">
        <v>97.5</v>
      </c>
      <c r="N47" s="56">
        <v>17.52</v>
      </c>
      <c r="O47" s="56">
        <v>97.56</v>
      </c>
      <c r="P47" s="56">
        <v>0</v>
      </c>
      <c r="Q47" s="56">
        <v>87.85</v>
      </c>
      <c r="R47" s="56">
        <v>29.54</v>
      </c>
      <c r="S47" s="56">
        <v>48.58</v>
      </c>
      <c r="T47" s="56">
        <v>25.41</v>
      </c>
      <c r="U47" s="56">
        <v>104.51</v>
      </c>
      <c r="V47" s="56">
        <v>0</v>
      </c>
    </row>
    <row r="48" spans="2:22" s="48" customFormat="1" ht="15" customHeight="1" x14ac:dyDescent="0.2">
      <c r="B48" s="104"/>
      <c r="C48" s="56">
        <v>87.95</v>
      </c>
      <c r="D48" s="56">
        <v>88.95</v>
      </c>
      <c r="E48" s="56">
        <v>102.62</v>
      </c>
      <c r="F48" s="56">
        <v>78.95</v>
      </c>
      <c r="G48" s="56">
        <v>89.65</v>
      </c>
      <c r="H48" s="56">
        <v>15.62</v>
      </c>
      <c r="I48" s="56">
        <v>78.95</v>
      </c>
      <c r="J48" s="56">
        <v>106.25</v>
      </c>
      <c r="K48" s="56">
        <v>78.849999999999994</v>
      </c>
      <c r="L48" s="56">
        <v>100.75</v>
      </c>
      <c r="M48" s="56">
        <v>89</v>
      </c>
      <c r="N48" s="56">
        <v>10.25</v>
      </c>
      <c r="O48" s="56">
        <v>90.25</v>
      </c>
      <c r="P48" s="56">
        <v>0</v>
      </c>
      <c r="Q48" s="56">
        <v>48.95</v>
      </c>
      <c r="R48" s="56">
        <v>34.58</v>
      </c>
      <c r="S48" s="56">
        <v>78.95</v>
      </c>
      <c r="T48" s="56">
        <v>34.619999999999997</v>
      </c>
      <c r="U48" s="56">
        <v>95.62</v>
      </c>
      <c r="V48" s="56">
        <v>0</v>
      </c>
    </row>
    <row r="49" spans="2:22" s="48" customFormat="1" ht="15" customHeight="1" x14ac:dyDescent="0.2">
      <c r="B49" s="104"/>
      <c r="C49" s="56">
        <v>98.62</v>
      </c>
      <c r="D49" s="56">
        <v>98.52</v>
      </c>
      <c r="E49" s="56">
        <v>95.56</v>
      </c>
      <c r="F49" s="56">
        <v>95.36</v>
      </c>
      <c r="G49" s="56">
        <v>85.98</v>
      </c>
      <c r="H49" s="56">
        <v>17.260000000000002</v>
      </c>
      <c r="I49" s="56">
        <v>76.099999999999994</v>
      </c>
      <c r="J49" s="56">
        <v>106.7</v>
      </c>
      <c r="K49" s="56">
        <v>95.6</v>
      </c>
      <c r="L49" s="56">
        <v>65.260000000000005</v>
      </c>
      <c r="M49" s="56">
        <v>98.56</v>
      </c>
      <c r="N49" s="56">
        <v>14.52</v>
      </c>
      <c r="O49" s="56">
        <v>95.36</v>
      </c>
      <c r="P49" s="56">
        <v>0</v>
      </c>
      <c r="Q49" s="56">
        <v>82.26</v>
      </c>
      <c r="R49" s="56">
        <v>39.58</v>
      </c>
      <c r="S49" s="56">
        <v>95.62</v>
      </c>
      <c r="T49" s="56">
        <v>15.41</v>
      </c>
      <c r="U49" s="56">
        <v>89.56</v>
      </c>
      <c r="V49" s="56">
        <v>0</v>
      </c>
    </row>
    <row r="50" spans="2:22" s="48" customFormat="1" ht="15" customHeight="1" x14ac:dyDescent="0.2">
      <c r="B50" s="104"/>
      <c r="C50" s="56">
        <v>85.64</v>
      </c>
      <c r="D50" s="56">
        <v>102.6</v>
      </c>
      <c r="E50" s="56">
        <v>89.95</v>
      </c>
      <c r="F50" s="56">
        <v>89.65</v>
      </c>
      <c r="G50" s="56">
        <v>95.65</v>
      </c>
      <c r="H50" s="56">
        <v>18.649999999999999</v>
      </c>
      <c r="I50" s="56">
        <v>89.65</v>
      </c>
      <c r="J50" s="56">
        <v>89.95</v>
      </c>
      <c r="K50" s="56">
        <v>102.52</v>
      </c>
      <c r="L50" s="56">
        <v>85.95</v>
      </c>
      <c r="M50" s="56">
        <v>79.5</v>
      </c>
      <c r="N50" s="56">
        <v>10.78</v>
      </c>
      <c r="O50" s="56">
        <v>78.45</v>
      </c>
      <c r="P50" s="56">
        <v>4.51</v>
      </c>
      <c r="Q50" s="56">
        <v>59.85</v>
      </c>
      <c r="R50" s="56">
        <v>22.2</v>
      </c>
      <c r="S50" s="56">
        <v>118.65</v>
      </c>
      <c r="T50" s="56">
        <v>52.41</v>
      </c>
      <c r="U50" s="56">
        <v>104.68</v>
      </c>
      <c r="V50" s="56">
        <v>0</v>
      </c>
    </row>
    <row r="51" spans="2:22" s="48" customFormat="1" ht="15" customHeight="1" x14ac:dyDescent="0.2">
      <c r="B51" s="104"/>
      <c r="C51" s="56">
        <v>45.6</v>
      </c>
      <c r="D51" s="56">
        <v>121.3</v>
      </c>
      <c r="E51" s="56">
        <v>75.599999999999994</v>
      </c>
      <c r="F51" s="56">
        <v>95.62</v>
      </c>
      <c r="G51" s="56">
        <v>85.62</v>
      </c>
      <c r="H51" s="56">
        <v>9.56</v>
      </c>
      <c r="I51" s="56">
        <v>78.95</v>
      </c>
      <c r="J51" s="56">
        <v>112.42</v>
      </c>
      <c r="K51" s="56">
        <v>107.2</v>
      </c>
      <c r="L51" s="56">
        <v>97.54</v>
      </c>
      <c r="M51" s="56">
        <v>78.45</v>
      </c>
      <c r="N51" s="56">
        <v>19.84</v>
      </c>
      <c r="O51" s="56">
        <v>90.8</v>
      </c>
      <c r="P51" s="56"/>
      <c r="Q51" s="56">
        <v>94.52</v>
      </c>
      <c r="R51" s="56">
        <v>58.41</v>
      </c>
      <c r="S51" s="56">
        <v>115.6</v>
      </c>
      <c r="T51" s="56">
        <v>16.239999999999998</v>
      </c>
      <c r="U51" s="56">
        <v>110.54</v>
      </c>
      <c r="V51" s="56">
        <v>0</v>
      </c>
    </row>
    <row r="52" spans="2:22" s="48" customFormat="1" ht="15" customHeight="1" x14ac:dyDescent="0.2">
      <c r="B52" s="104"/>
      <c r="C52" s="56">
        <v>94.56</v>
      </c>
      <c r="D52" s="56">
        <v>89.56</v>
      </c>
      <c r="E52" s="56">
        <v>56.29</v>
      </c>
      <c r="F52" s="56">
        <v>98.56</v>
      </c>
      <c r="G52" s="56">
        <v>104.26</v>
      </c>
      <c r="H52" s="56">
        <v>26.48</v>
      </c>
      <c r="I52" s="56">
        <v>95.89</v>
      </c>
      <c r="J52" s="56">
        <v>102.36</v>
      </c>
      <c r="K52" s="56">
        <v>94.56</v>
      </c>
      <c r="L52" s="56">
        <v>95.65</v>
      </c>
      <c r="M52" s="56">
        <v>94.59</v>
      </c>
      <c r="N52" s="56">
        <v>12.56</v>
      </c>
      <c r="O52" s="56">
        <v>94.58</v>
      </c>
      <c r="P52" s="56"/>
      <c r="Q52" s="56">
        <v>69.94</v>
      </c>
      <c r="R52" s="56">
        <v>56.65</v>
      </c>
      <c r="S52" s="56">
        <v>110.26</v>
      </c>
      <c r="T52" s="56">
        <v>26.56</v>
      </c>
      <c r="U52" s="56">
        <v>102.45</v>
      </c>
      <c r="V52" s="56">
        <v>0</v>
      </c>
    </row>
    <row r="53" spans="2:22" s="48" customFormat="1" ht="15" customHeight="1" x14ac:dyDescent="0.2">
      <c r="B53" s="104"/>
      <c r="C53" s="56">
        <v>105.64</v>
      </c>
      <c r="D53" s="56">
        <v>95.62</v>
      </c>
      <c r="E53" s="56">
        <v>68.94</v>
      </c>
      <c r="F53" s="56">
        <v>97.95</v>
      </c>
      <c r="G53" s="56">
        <v>95.65</v>
      </c>
      <c r="H53" s="56">
        <v>26.56</v>
      </c>
      <c r="I53" s="56">
        <v>95.65</v>
      </c>
      <c r="J53" s="56">
        <v>94.26</v>
      </c>
      <c r="K53" s="56">
        <v>106.23</v>
      </c>
      <c r="L53" s="56">
        <v>94.58</v>
      </c>
      <c r="M53" s="56">
        <v>69.58</v>
      </c>
      <c r="N53" s="56">
        <v>26.69</v>
      </c>
      <c r="O53" s="56">
        <v>79.45</v>
      </c>
      <c r="P53" s="56"/>
      <c r="Q53" s="56">
        <v>95.68</v>
      </c>
      <c r="R53" s="56">
        <v>25.65</v>
      </c>
      <c r="S53" s="56">
        <v>69.59</v>
      </c>
      <c r="T53" s="56">
        <v>32.26</v>
      </c>
      <c r="U53" s="56">
        <v>95.84</v>
      </c>
      <c r="V53" s="56">
        <v>0</v>
      </c>
    </row>
    <row r="54" spans="2:22" s="48" customFormat="1" ht="15" customHeight="1" x14ac:dyDescent="0.2">
      <c r="B54" s="104"/>
      <c r="C54" s="56">
        <v>85.94</v>
      </c>
      <c r="D54" s="56">
        <v>104.29</v>
      </c>
      <c r="E54" s="56">
        <v>97.95</v>
      </c>
      <c r="F54" s="56">
        <v>89.65</v>
      </c>
      <c r="G54" s="56">
        <v>94.51</v>
      </c>
      <c r="H54" s="56">
        <v>39.56</v>
      </c>
      <c r="I54" s="56">
        <v>78.489999999999995</v>
      </c>
      <c r="J54" s="56">
        <v>84.65</v>
      </c>
      <c r="K54" s="56">
        <v>98.56</v>
      </c>
      <c r="L54" s="56">
        <v>69.48</v>
      </c>
      <c r="M54" s="56">
        <v>94.89</v>
      </c>
      <c r="N54" s="56">
        <v>31.199000000000002</v>
      </c>
      <c r="O54" s="56">
        <v>84.12</v>
      </c>
      <c r="P54" s="56"/>
      <c r="Q54" s="56">
        <v>79.59</v>
      </c>
      <c r="R54" s="56">
        <v>39.64</v>
      </c>
      <c r="S54" s="56">
        <v>94.58</v>
      </c>
      <c r="T54" s="56">
        <v>15.45</v>
      </c>
      <c r="U54" s="56">
        <v>78.95</v>
      </c>
      <c r="V54" s="56">
        <v>0</v>
      </c>
    </row>
    <row r="55" spans="2:22" s="48" customFormat="1" ht="15" customHeight="1" x14ac:dyDescent="0.2">
      <c r="B55" s="104"/>
      <c r="C55" s="56">
        <v>89.56</v>
      </c>
      <c r="D55" s="56">
        <v>115.62</v>
      </c>
      <c r="E55" s="56">
        <v>94.56</v>
      </c>
      <c r="F55" s="56">
        <v>78.45</v>
      </c>
      <c r="G55" s="56">
        <v>78.94</v>
      </c>
      <c r="H55" s="56">
        <v>27.45</v>
      </c>
      <c r="I55" s="56">
        <v>65.290000000000006</v>
      </c>
      <c r="J55" s="56">
        <v>78.69</v>
      </c>
      <c r="K55" s="56">
        <v>84.26</v>
      </c>
      <c r="L55" s="56">
        <v>94.47</v>
      </c>
      <c r="M55" s="56">
        <v>96.36</v>
      </c>
      <c r="N55" s="56">
        <v>27.45</v>
      </c>
      <c r="O55" s="56">
        <v>92.12</v>
      </c>
      <c r="P55" s="56"/>
      <c r="Q55" s="56">
        <v>78.25</v>
      </c>
      <c r="R55" s="56">
        <v>12.54</v>
      </c>
      <c r="S55" s="56">
        <v>87.56</v>
      </c>
      <c r="T55" s="56">
        <v>25.62</v>
      </c>
      <c r="U55" s="56">
        <v>98.594999999999999</v>
      </c>
      <c r="V55" s="56">
        <v>0</v>
      </c>
    </row>
    <row r="56" spans="2:22" s="48" customFormat="1" ht="15" customHeight="1" x14ac:dyDescent="0.2">
      <c r="B56" s="104"/>
      <c r="C56" s="56">
        <v>93.26</v>
      </c>
      <c r="D56" s="56">
        <v>85.64</v>
      </c>
      <c r="E56" s="56">
        <v>97.45</v>
      </c>
      <c r="F56" s="56">
        <v>94.56</v>
      </c>
      <c r="G56" s="56">
        <v>102.62</v>
      </c>
      <c r="H56" s="56">
        <v>34.15</v>
      </c>
      <c r="I56" s="56">
        <v>68.59</v>
      </c>
      <c r="J56" s="56">
        <v>85.13</v>
      </c>
      <c r="K56" s="56">
        <v>94.51</v>
      </c>
      <c r="L56" s="56">
        <v>78.95</v>
      </c>
      <c r="M56" s="56">
        <v>69.84</v>
      </c>
      <c r="N56" s="56">
        <v>18.649999999999999</v>
      </c>
      <c r="O56" s="56">
        <v>96.45</v>
      </c>
      <c r="P56" s="56"/>
      <c r="Q56" s="56">
        <v>71.260000000000005</v>
      </c>
      <c r="R56" s="56">
        <v>15.26</v>
      </c>
      <c r="S56" s="56">
        <v>98.56</v>
      </c>
      <c r="T56" s="56">
        <v>34.15</v>
      </c>
      <c r="U56" s="56">
        <v>68.94</v>
      </c>
      <c r="V56" s="56">
        <v>0</v>
      </c>
    </row>
    <row r="57" spans="2:22" s="48" customFormat="1" ht="15" customHeight="1" x14ac:dyDescent="0.2">
      <c r="B57" s="104"/>
      <c r="C57" s="56">
        <v>98.45</v>
      </c>
      <c r="D57" s="56">
        <v>89.54</v>
      </c>
      <c r="E57" s="56">
        <v>102.25</v>
      </c>
      <c r="F57" s="56">
        <v>93</v>
      </c>
      <c r="G57" s="56">
        <v>84.56</v>
      </c>
      <c r="H57" s="56">
        <v>39.65</v>
      </c>
      <c r="I57" s="56">
        <v>97.45</v>
      </c>
      <c r="J57" s="56">
        <v>67.59</v>
      </c>
      <c r="K57" s="56">
        <v>97.26</v>
      </c>
      <c r="L57" s="56">
        <v>85.94</v>
      </c>
      <c r="M57" s="56">
        <v>78.489999999999995</v>
      </c>
      <c r="N57" s="56">
        <v>14.26</v>
      </c>
      <c r="O57" s="56">
        <v>85.18</v>
      </c>
      <c r="P57" s="56"/>
      <c r="Q57" s="56">
        <v>94.16</v>
      </c>
      <c r="R57" s="56">
        <v>26.67</v>
      </c>
      <c r="S57" s="56">
        <v>86.26</v>
      </c>
      <c r="T57" s="56">
        <v>25.62</v>
      </c>
      <c r="U57" s="56">
        <v>79.52</v>
      </c>
      <c r="V57" s="56">
        <v>0</v>
      </c>
    </row>
    <row r="58" spans="2:22" s="48" customFormat="1" ht="15" customHeight="1" x14ac:dyDescent="0.2">
      <c r="B58" s="104"/>
      <c r="C58" s="56">
        <v>105.95</v>
      </c>
      <c r="D58" s="56">
        <v>79.540000000000006</v>
      </c>
      <c r="E58" s="56">
        <v>107.94</v>
      </c>
      <c r="F58" s="56">
        <v>102.25</v>
      </c>
      <c r="G58" s="56">
        <v>94.51</v>
      </c>
      <c r="H58" s="56">
        <v>28.56</v>
      </c>
      <c r="I58" s="56">
        <v>84.65</v>
      </c>
      <c r="J58" s="56">
        <v>84.56</v>
      </c>
      <c r="K58" s="56">
        <v>68.48</v>
      </c>
      <c r="L58" s="56">
        <v>69.84</v>
      </c>
      <c r="M58" s="56">
        <v>84.69</v>
      </c>
      <c r="N58" s="56">
        <v>20.94</v>
      </c>
      <c r="O58" s="56">
        <v>59.65</v>
      </c>
      <c r="P58" s="56"/>
      <c r="Q58" s="56">
        <v>95.68</v>
      </c>
      <c r="R58" s="56">
        <v>34.119999999999997</v>
      </c>
      <c r="S58" s="56">
        <v>75.260000000000005</v>
      </c>
      <c r="T58" s="56">
        <v>18.940000000000001</v>
      </c>
      <c r="U58" s="56">
        <v>94.58</v>
      </c>
      <c r="V58" s="56">
        <v>0</v>
      </c>
    </row>
    <row r="59" spans="2:22" s="48" customFormat="1" ht="15" customHeight="1" x14ac:dyDescent="0.2">
      <c r="B59" s="104"/>
      <c r="C59" s="56">
        <v>107.52</v>
      </c>
      <c r="D59" s="56">
        <v>89.56</v>
      </c>
      <c r="E59" s="56">
        <v>95.62</v>
      </c>
      <c r="F59" s="56">
        <v>48.96</v>
      </c>
      <c r="G59" s="56">
        <v>87.56</v>
      </c>
      <c r="H59" s="56">
        <v>15.26</v>
      </c>
      <c r="I59" s="56">
        <v>95.26</v>
      </c>
      <c r="J59" s="56">
        <v>69.48</v>
      </c>
      <c r="K59" s="56">
        <v>95.65</v>
      </c>
      <c r="L59" s="56">
        <v>89.58</v>
      </c>
      <c r="M59" s="56">
        <v>84.16</v>
      </c>
      <c r="N59" s="56">
        <v>25.61</v>
      </c>
      <c r="O59" s="56">
        <v>95.65</v>
      </c>
      <c r="P59" s="56"/>
      <c r="Q59" s="56">
        <v>95.68</v>
      </c>
      <c r="R59" s="56">
        <v>30.974</v>
      </c>
      <c r="S59" s="56">
        <v>95</v>
      </c>
      <c r="T59" s="56">
        <v>11.25</v>
      </c>
      <c r="U59" s="56">
        <v>93.36</v>
      </c>
      <c r="V59" s="56">
        <v>0</v>
      </c>
    </row>
    <row r="60" spans="2:22" s="48" customFormat="1" ht="15" customHeight="1" x14ac:dyDescent="0.2">
      <c r="B60" s="104"/>
      <c r="C60" s="56">
        <v>94.51</v>
      </c>
      <c r="D60" s="56">
        <v>87.94</v>
      </c>
      <c r="E60" s="56">
        <v>84.56</v>
      </c>
      <c r="F60" s="56">
        <v>94.51</v>
      </c>
      <c r="G60" s="56">
        <v>76.260000000000005</v>
      </c>
      <c r="H60" s="56">
        <v>17.45</v>
      </c>
      <c r="I60" s="56">
        <v>85.69</v>
      </c>
      <c r="J60" s="56">
        <v>89.65</v>
      </c>
      <c r="K60" s="56">
        <v>67.58</v>
      </c>
      <c r="L60" s="56">
        <v>94.69</v>
      </c>
      <c r="M60" s="56">
        <v>90.12</v>
      </c>
      <c r="N60" s="56">
        <v>13.48</v>
      </c>
      <c r="O60" s="56">
        <v>84.5</v>
      </c>
      <c r="P60" s="56"/>
      <c r="Q60" s="56">
        <v>96.65</v>
      </c>
      <c r="R60" s="56">
        <v>35.619999999999997</v>
      </c>
      <c r="S60" s="56">
        <v>75.650000000000006</v>
      </c>
      <c r="T60" s="56">
        <v>24.65</v>
      </c>
      <c r="U60" s="56">
        <v>67.58</v>
      </c>
      <c r="V60" s="56">
        <v>0</v>
      </c>
    </row>
    <row r="61" spans="2:22" s="48" customFormat="1" ht="15" customHeight="1" x14ac:dyDescent="0.2">
      <c r="B61" s="45" t="s">
        <v>44</v>
      </c>
      <c r="C61" s="56">
        <f>AVERAGE(C43:C60)</f>
        <v>91.399444444444441</v>
      </c>
      <c r="D61" s="56">
        <f t="shared" ref="D61:V61" si="1">AVERAGE(D43:D60)</f>
        <v>93.315555555555562</v>
      </c>
      <c r="E61" s="56">
        <f t="shared" si="1"/>
        <v>85.796111111111102</v>
      </c>
      <c r="F61" s="56">
        <f t="shared" si="1"/>
        <v>86.162222222222226</v>
      </c>
      <c r="G61" s="56">
        <f t="shared" si="1"/>
        <v>90.620555555555555</v>
      </c>
      <c r="H61" s="56">
        <f t="shared" si="1"/>
        <v>26.667777777777772</v>
      </c>
      <c r="I61" s="56">
        <f t="shared" si="1"/>
        <v>88.279444444444437</v>
      </c>
      <c r="J61" s="56">
        <f t="shared" si="1"/>
        <v>93.34</v>
      </c>
      <c r="K61" s="56">
        <f t="shared" si="1"/>
        <v>91.128888888888881</v>
      </c>
      <c r="L61" s="56">
        <f t="shared" si="1"/>
        <v>88.611666666666665</v>
      </c>
      <c r="M61" s="56">
        <f t="shared" si="1"/>
        <v>90.181111111111122</v>
      </c>
      <c r="N61" s="56">
        <f t="shared" si="1"/>
        <v>20.923833333333334</v>
      </c>
      <c r="O61" s="56">
        <f t="shared" si="1"/>
        <v>89.206111111111142</v>
      </c>
      <c r="P61" s="56">
        <f t="shared" si="1"/>
        <v>3.0049999999999999</v>
      </c>
      <c r="Q61" s="56">
        <f t="shared" si="1"/>
        <v>84.052222222222255</v>
      </c>
      <c r="R61" s="56">
        <f t="shared" si="1"/>
        <v>31.615222222222219</v>
      </c>
      <c r="S61" s="56">
        <f t="shared" si="1"/>
        <v>89.295000000000002</v>
      </c>
      <c r="T61" s="56">
        <f t="shared" si="1"/>
        <v>24.036111111111111</v>
      </c>
      <c r="U61" s="56">
        <f t="shared" si="1"/>
        <v>91.941388888888866</v>
      </c>
      <c r="V61" s="56">
        <f t="shared" si="1"/>
        <v>0</v>
      </c>
    </row>
    <row r="62" spans="2:22" s="48" customFormat="1" ht="15" customHeight="1" x14ac:dyDescent="0.2">
      <c r="B62" s="45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</row>
    <row r="63" spans="2:22" s="48" customFormat="1" ht="15" customHeight="1" x14ac:dyDescent="0.2">
      <c r="B63" s="104" t="s">
        <v>30</v>
      </c>
      <c r="C63" s="56">
        <v>102.12</v>
      </c>
      <c r="D63" s="56">
        <v>76.25</v>
      </c>
      <c r="E63" s="56">
        <v>75.260000000000005</v>
      </c>
      <c r="F63" s="56">
        <v>80.12</v>
      </c>
      <c r="G63" s="56">
        <v>74.260000000000005</v>
      </c>
      <c r="H63" s="56">
        <v>25.28</v>
      </c>
      <c r="I63" s="56">
        <v>86.5</v>
      </c>
      <c r="J63" s="56">
        <v>96.8</v>
      </c>
      <c r="K63" s="56">
        <v>87.26</v>
      </c>
      <c r="L63" s="56">
        <v>94.58</v>
      </c>
      <c r="M63" s="56">
        <v>74.58</v>
      </c>
      <c r="N63" s="56">
        <v>15.26</v>
      </c>
      <c r="O63" s="56">
        <v>80.12</v>
      </c>
      <c r="P63" s="56">
        <v>0</v>
      </c>
      <c r="Q63" s="56">
        <v>75.62</v>
      </c>
      <c r="R63" s="56">
        <v>25.64</v>
      </c>
      <c r="S63" s="56">
        <v>76.650000000000006</v>
      </c>
      <c r="T63" s="56">
        <v>12.5</v>
      </c>
      <c r="U63" s="56">
        <v>95.45</v>
      </c>
      <c r="V63" s="56">
        <v>0</v>
      </c>
    </row>
    <row r="64" spans="2:22" s="48" customFormat="1" ht="15" customHeight="1" x14ac:dyDescent="0.2">
      <c r="B64" s="104"/>
      <c r="C64" s="56">
        <v>106.58</v>
      </c>
      <c r="D64" s="56">
        <v>78.650000000000006</v>
      </c>
      <c r="E64" s="56">
        <v>69.849999999999994</v>
      </c>
      <c r="F64" s="56">
        <v>105.62</v>
      </c>
      <c r="G64" s="56">
        <v>78.95</v>
      </c>
      <c r="H64" s="56">
        <v>25.62</v>
      </c>
      <c r="I64" s="56">
        <v>105.62</v>
      </c>
      <c r="J64" s="56">
        <v>89.56</v>
      </c>
      <c r="K64" s="56">
        <v>74.58</v>
      </c>
      <c r="L64" s="56">
        <v>104.52</v>
      </c>
      <c r="M64" s="56">
        <v>95.85</v>
      </c>
      <c r="N64" s="56">
        <v>38.950000000000003</v>
      </c>
      <c r="O64" s="56">
        <v>94.78</v>
      </c>
      <c r="P64" s="56">
        <v>4</v>
      </c>
      <c r="Q64" s="56">
        <v>125.62</v>
      </c>
      <c r="R64" s="56">
        <v>10.52</v>
      </c>
      <c r="S64" s="56">
        <v>85.56</v>
      </c>
      <c r="T64" s="56">
        <v>9.4</v>
      </c>
      <c r="U64" s="56">
        <v>78.540000000000006</v>
      </c>
      <c r="V64" s="56">
        <v>0</v>
      </c>
    </row>
    <row r="65" spans="2:22" s="48" customFormat="1" ht="15" customHeight="1" x14ac:dyDescent="0.2">
      <c r="B65" s="104"/>
      <c r="C65" s="56">
        <v>97.65</v>
      </c>
      <c r="D65" s="56">
        <v>68.650000000000006</v>
      </c>
      <c r="E65" s="56">
        <v>95.6</v>
      </c>
      <c r="F65" s="56">
        <v>112.3</v>
      </c>
      <c r="G65" s="56">
        <v>95.65</v>
      </c>
      <c r="H65" s="56">
        <v>18.649999999999999</v>
      </c>
      <c r="I65" s="56">
        <v>110.26</v>
      </c>
      <c r="J65" s="56">
        <v>85.95</v>
      </c>
      <c r="K65" s="56">
        <v>48.5</v>
      </c>
      <c r="L65" s="56">
        <v>76.52</v>
      </c>
      <c r="M65" s="56">
        <v>79.56</v>
      </c>
      <c r="N65" s="56">
        <v>48.59</v>
      </c>
      <c r="O65" s="56">
        <v>48.58</v>
      </c>
      <c r="P65" s="56">
        <v>2.5</v>
      </c>
      <c r="Q65" s="56">
        <v>95.85</v>
      </c>
      <c r="R65" s="56">
        <v>15.2</v>
      </c>
      <c r="S65" s="56">
        <v>94.51</v>
      </c>
      <c r="T65" s="56">
        <v>19.850000000000001</v>
      </c>
      <c r="U65" s="56">
        <v>93.41</v>
      </c>
      <c r="V65" s="56">
        <v>0</v>
      </c>
    </row>
    <row r="66" spans="2:22" s="48" customFormat="1" ht="15" customHeight="1" x14ac:dyDescent="0.2">
      <c r="B66" s="104"/>
      <c r="C66" s="56">
        <v>86</v>
      </c>
      <c r="D66" s="56">
        <v>109.62</v>
      </c>
      <c r="E66" s="56">
        <v>84.42</v>
      </c>
      <c r="F66" s="56">
        <v>65.260000000000005</v>
      </c>
      <c r="G66" s="56">
        <v>99.25</v>
      </c>
      <c r="H66" s="56">
        <v>14.26</v>
      </c>
      <c r="I66" s="56">
        <v>95.4</v>
      </c>
      <c r="J66" s="56">
        <v>89.2</v>
      </c>
      <c r="K66" s="56">
        <v>60.25</v>
      </c>
      <c r="L66" s="56">
        <v>84.62</v>
      </c>
      <c r="M66" s="56">
        <v>98.56</v>
      </c>
      <c r="N66" s="56">
        <v>9.56</v>
      </c>
      <c r="O66" s="56">
        <v>65.260000000000005</v>
      </c>
      <c r="P66" s="56">
        <v>6.2</v>
      </c>
      <c r="Q66" s="56">
        <v>84</v>
      </c>
      <c r="R66" s="56">
        <v>25.78</v>
      </c>
      <c r="S66" s="56">
        <v>84.65</v>
      </c>
      <c r="T66" s="56">
        <v>25.41</v>
      </c>
      <c r="U66" s="56">
        <v>84.56</v>
      </c>
      <c r="V66" s="56">
        <v>0</v>
      </c>
    </row>
    <row r="67" spans="2:22" s="48" customFormat="1" ht="15" customHeight="1" x14ac:dyDescent="0.2">
      <c r="B67" s="104"/>
      <c r="C67" s="56">
        <v>78.650000000000006</v>
      </c>
      <c r="D67" s="56">
        <v>105.65</v>
      </c>
      <c r="E67" s="56">
        <v>56.65</v>
      </c>
      <c r="F67" s="56">
        <v>65.62</v>
      </c>
      <c r="G67" s="56">
        <v>86.56</v>
      </c>
      <c r="H67" s="56">
        <v>10.65</v>
      </c>
      <c r="I67" s="56">
        <v>95.62</v>
      </c>
      <c r="J67" s="56">
        <v>78.45</v>
      </c>
      <c r="K67" s="56">
        <v>95.65</v>
      </c>
      <c r="L67" s="56">
        <v>95.65</v>
      </c>
      <c r="M67" s="56">
        <v>105.62</v>
      </c>
      <c r="N67" s="56">
        <v>14.2</v>
      </c>
      <c r="O67" s="56">
        <v>125.47</v>
      </c>
      <c r="P67" s="56">
        <v>9.4499999999999993</v>
      </c>
      <c r="Q67" s="56">
        <v>79.384</v>
      </c>
      <c r="R67" s="56">
        <v>17.84</v>
      </c>
      <c r="S67" s="56">
        <v>85.52</v>
      </c>
      <c r="T67" s="56">
        <v>36.409999999999997</v>
      </c>
      <c r="U67" s="56">
        <v>94.51</v>
      </c>
      <c r="V67" s="56">
        <v>0</v>
      </c>
    </row>
    <row r="68" spans="2:22" s="48" customFormat="1" ht="15" customHeight="1" x14ac:dyDescent="0.2">
      <c r="B68" s="104"/>
      <c r="C68" s="56">
        <v>65.98</v>
      </c>
      <c r="D68" s="56">
        <v>95.62</v>
      </c>
      <c r="E68" s="56">
        <v>95.62</v>
      </c>
      <c r="F68" s="56">
        <v>85.65</v>
      </c>
      <c r="G68" s="56">
        <v>75.62</v>
      </c>
      <c r="H68" s="56">
        <v>9.56</v>
      </c>
      <c r="I68" s="56">
        <v>79.650000000000006</v>
      </c>
      <c r="J68" s="56">
        <v>95.65</v>
      </c>
      <c r="K68" s="56">
        <v>78.95</v>
      </c>
      <c r="L68" s="56">
        <v>79.849999999999994</v>
      </c>
      <c r="M68" s="56">
        <v>114.5</v>
      </c>
      <c r="N68" s="56">
        <v>10.25</v>
      </c>
      <c r="O68" s="56">
        <v>105.62</v>
      </c>
      <c r="P68" s="56">
        <v>0</v>
      </c>
      <c r="Q68" s="56">
        <v>95.54</v>
      </c>
      <c r="R68" s="56">
        <v>19.5</v>
      </c>
      <c r="S68" s="56">
        <v>78.900000000000006</v>
      </c>
      <c r="T68" s="56">
        <v>15.2</v>
      </c>
      <c r="U68" s="56">
        <v>105.62</v>
      </c>
      <c r="V68" s="56">
        <v>0</v>
      </c>
    </row>
    <row r="69" spans="2:22" s="48" customFormat="1" ht="15" customHeight="1" x14ac:dyDescent="0.2">
      <c r="B69" s="104"/>
      <c r="C69" s="56">
        <v>80.25</v>
      </c>
      <c r="D69" s="56">
        <v>98.27</v>
      </c>
      <c r="E69" s="56">
        <v>81.260000000000005</v>
      </c>
      <c r="F69" s="56">
        <v>95.9</v>
      </c>
      <c r="G69" s="56">
        <v>108.3</v>
      </c>
      <c r="H69" s="56">
        <v>29.87</v>
      </c>
      <c r="I69" s="56">
        <v>89.6</v>
      </c>
      <c r="J69" s="56">
        <v>126.2</v>
      </c>
      <c r="K69" s="56">
        <v>85.26</v>
      </c>
      <c r="L69" s="56">
        <v>95.26</v>
      </c>
      <c r="M69" s="56">
        <v>84.56</v>
      </c>
      <c r="N69" s="56">
        <v>9.5</v>
      </c>
      <c r="O69" s="56">
        <v>95.9</v>
      </c>
      <c r="P69" s="56"/>
      <c r="Q69" s="56">
        <v>87.56</v>
      </c>
      <c r="R69" s="56">
        <v>15.2</v>
      </c>
      <c r="S69" s="56">
        <v>81.02</v>
      </c>
      <c r="T69" s="56">
        <v>15.2</v>
      </c>
      <c r="U69" s="56">
        <v>79.59</v>
      </c>
      <c r="V69" s="56">
        <v>0</v>
      </c>
    </row>
    <row r="70" spans="2:22" s="48" customFormat="1" ht="15" customHeight="1" x14ac:dyDescent="0.2">
      <c r="B70" s="104"/>
      <c r="C70" s="56">
        <v>78.900000000000006</v>
      </c>
      <c r="D70" s="56">
        <v>89.56</v>
      </c>
      <c r="E70" s="56">
        <v>56.95</v>
      </c>
      <c r="F70" s="56">
        <v>78.95</v>
      </c>
      <c r="G70" s="56">
        <v>98.65</v>
      </c>
      <c r="H70" s="56">
        <v>28.56</v>
      </c>
      <c r="I70" s="56">
        <v>87.45</v>
      </c>
      <c r="J70" s="56">
        <v>46.654000000000003</v>
      </c>
      <c r="K70" s="56">
        <v>85.42</v>
      </c>
      <c r="L70" s="56">
        <v>95.45</v>
      </c>
      <c r="M70" s="56">
        <v>98.5</v>
      </c>
      <c r="N70" s="56">
        <v>8.5399999999999991</v>
      </c>
      <c r="O70" s="56">
        <v>75.650000000000006</v>
      </c>
      <c r="P70" s="56"/>
      <c r="Q70" s="56">
        <v>85.64</v>
      </c>
      <c r="R70" s="56">
        <v>32</v>
      </c>
      <c r="S70" s="56">
        <v>105.4</v>
      </c>
      <c r="T70" s="56">
        <v>14.6</v>
      </c>
      <c r="U70" s="56">
        <v>87.45</v>
      </c>
      <c r="V70" s="56">
        <v>0</v>
      </c>
    </row>
    <row r="71" spans="2:22" s="48" customFormat="1" ht="15" customHeight="1" x14ac:dyDescent="0.2">
      <c r="B71" s="104"/>
      <c r="C71" s="56">
        <v>98.65</v>
      </c>
      <c r="D71" s="56">
        <v>78.95</v>
      </c>
      <c r="E71" s="56">
        <v>98.56</v>
      </c>
      <c r="F71" s="56">
        <v>76.52</v>
      </c>
      <c r="G71" s="56">
        <v>78.95</v>
      </c>
      <c r="H71" s="56">
        <v>15.62</v>
      </c>
      <c r="I71" s="56">
        <v>70.510000000000005</v>
      </c>
      <c r="J71" s="56">
        <v>89.62</v>
      </c>
      <c r="K71" s="56">
        <v>95.45</v>
      </c>
      <c r="L71" s="56">
        <v>102.65</v>
      </c>
      <c r="M71" s="56">
        <v>78.95</v>
      </c>
      <c r="N71" s="56">
        <v>17.510000000000002</v>
      </c>
      <c r="O71" s="56">
        <v>85.96</v>
      </c>
      <c r="P71" s="56"/>
      <c r="Q71" s="56">
        <v>89.55</v>
      </c>
      <c r="R71" s="56">
        <v>26.5</v>
      </c>
      <c r="S71" s="56">
        <v>95.41</v>
      </c>
      <c r="T71" s="56">
        <v>34.619999999999997</v>
      </c>
      <c r="U71" s="56">
        <v>91.5</v>
      </c>
      <c r="V71" s="56">
        <v>0</v>
      </c>
    </row>
    <row r="72" spans="2:22" ht="15.75" x14ac:dyDescent="0.2">
      <c r="B72" s="104"/>
      <c r="C72" s="56">
        <v>78.45</v>
      </c>
      <c r="D72" s="56">
        <v>95.62</v>
      </c>
      <c r="E72" s="56">
        <v>94.58</v>
      </c>
      <c r="F72" s="56">
        <v>98.569000000000003</v>
      </c>
      <c r="G72" s="57">
        <v>59.69</v>
      </c>
      <c r="H72" s="57">
        <v>15.26</v>
      </c>
      <c r="I72" s="57">
        <v>95.45</v>
      </c>
      <c r="J72" s="57">
        <v>104.59</v>
      </c>
      <c r="K72" s="57">
        <v>56.94</v>
      </c>
      <c r="L72" s="57">
        <v>56.95</v>
      </c>
      <c r="M72" s="57">
        <v>95.68</v>
      </c>
      <c r="N72" s="57">
        <v>12.12</v>
      </c>
      <c r="O72" s="57">
        <v>95.56</v>
      </c>
      <c r="P72" s="57"/>
      <c r="Q72" s="57">
        <v>95.56</v>
      </c>
      <c r="R72" s="57">
        <v>25.65</v>
      </c>
      <c r="S72" s="57">
        <v>95.48</v>
      </c>
      <c r="T72" s="57">
        <v>10.25</v>
      </c>
      <c r="U72" s="57">
        <v>69.69</v>
      </c>
      <c r="V72" s="57">
        <v>0</v>
      </c>
    </row>
    <row r="73" spans="2:22" ht="14.25" customHeight="1" x14ac:dyDescent="0.2">
      <c r="B73" s="104"/>
      <c r="C73" s="56">
        <v>95.85</v>
      </c>
      <c r="D73" s="56">
        <v>96.36</v>
      </c>
      <c r="E73" s="52">
        <v>68.58</v>
      </c>
      <c r="F73" s="52">
        <v>69.45</v>
      </c>
      <c r="G73" s="52">
        <v>94.58</v>
      </c>
      <c r="H73" s="52">
        <v>32.64</v>
      </c>
      <c r="I73" s="52">
        <v>87.48</v>
      </c>
      <c r="J73" s="52">
        <v>68.95</v>
      </c>
      <c r="K73" s="52">
        <v>95.68</v>
      </c>
      <c r="L73" s="52">
        <v>95.64</v>
      </c>
      <c r="M73" s="52">
        <v>84.59</v>
      </c>
      <c r="N73" s="52">
        <v>32.26</v>
      </c>
      <c r="O73" s="52">
        <v>84.58</v>
      </c>
      <c r="P73" s="52"/>
      <c r="Q73" s="52">
        <v>105.247</v>
      </c>
      <c r="R73" s="52">
        <v>32.14</v>
      </c>
      <c r="S73" s="57">
        <v>105.57</v>
      </c>
      <c r="T73" s="57">
        <v>14.58</v>
      </c>
      <c r="U73" s="57">
        <v>94.257999999999996</v>
      </c>
      <c r="V73" s="57">
        <v>0</v>
      </c>
    </row>
    <row r="74" spans="2:22" ht="14.25" customHeight="1" x14ac:dyDescent="0.2">
      <c r="B74" s="104"/>
      <c r="C74" s="56">
        <v>96.26</v>
      </c>
      <c r="D74" s="56">
        <v>107.59</v>
      </c>
      <c r="E74" s="52">
        <v>74.45</v>
      </c>
      <c r="F74" s="52">
        <v>100.69</v>
      </c>
      <c r="G74" s="52">
        <v>78.95</v>
      </c>
      <c r="H74" s="52">
        <v>15.26</v>
      </c>
      <c r="I74" s="52">
        <v>95.26</v>
      </c>
      <c r="J74" s="52">
        <v>96.24</v>
      </c>
      <c r="K74" s="52">
        <v>95.26</v>
      </c>
      <c r="L74" s="52">
        <v>86.45</v>
      </c>
      <c r="M74" s="52">
        <v>90.12</v>
      </c>
      <c r="N74" s="52">
        <v>19.559999999999999</v>
      </c>
      <c r="O74" s="52">
        <v>78.959999999999994</v>
      </c>
      <c r="P74" s="52"/>
      <c r="Q74" s="52">
        <v>95.58</v>
      </c>
      <c r="R74" s="52">
        <v>17.59</v>
      </c>
      <c r="S74" s="57">
        <v>84.65</v>
      </c>
      <c r="T74" s="57">
        <v>36.25</v>
      </c>
      <c r="U74" s="57">
        <v>90.15</v>
      </c>
      <c r="V74" s="57">
        <v>0</v>
      </c>
    </row>
    <row r="75" spans="2:22" ht="14.25" customHeight="1" x14ac:dyDescent="0.2">
      <c r="B75" s="104"/>
      <c r="C75" s="56">
        <v>94.12</v>
      </c>
      <c r="D75" s="56">
        <v>84.15</v>
      </c>
      <c r="E75" s="52">
        <v>95.12</v>
      </c>
      <c r="F75" s="52">
        <v>74.56</v>
      </c>
      <c r="G75" s="52">
        <v>94.12</v>
      </c>
      <c r="H75" s="52">
        <v>17.649999999999999</v>
      </c>
      <c r="I75" s="52">
        <v>68.12</v>
      </c>
      <c r="J75" s="52">
        <v>80.14</v>
      </c>
      <c r="K75" s="52">
        <v>84.58</v>
      </c>
      <c r="L75" s="52">
        <v>91.02</v>
      </c>
      <c r="M75" s="52">
        <v>97.56</v>
      </c>
      <c r="N75" s="52">
        <v>26.25</v>
      </c>
      <c r="O75" s="52">
        <v>71.260000000000005</v>
      </c>
      <c r="P75" s="52"/>
      <c r="Q75" s="52">
        <v>97.48</v>
      </c>
      <c r="R75" s="52">
        <v>10.25</v>
      </c>
      <c r="S75" s="57">
        <v>95.26</v>
      </c>
      <c r="T75" s="57">
        <v>24.89</v>
      </c>
      <c r="U75" s="57">
        <v>84.58</v>
      </c>
      <c r="V75" s="57">
        <v>0</v>
      </c>
    </row>
    <row r="76" spans="2:22" ht="14.25" customHeight="1" x14ac:dyDescent="0.2">
      <c r="B76" s="104"/>
      <c r="C76" s="56">
        <v>85.26</v>
      </c>
      <c r="D76" s="56">
        <v>72.260000000000005</v>
      </c>
      <c r="E76" s="52">
        <v>96.6</v>
      </c>
      <c r="F76" s="52">
        <v>84.26</v>
      </c>
      <c r="G76" s="52">
        <v>78.45</v>
      </c>
      <c r="H76" s="52">
        <v>24.26</v>
      </c>
      <c r="I76" s="52">
        <v>94.25</v>
      </c>
      <c r="J76" s="52">
        <v>70.260000000000005</v>
      </c>
      <c r="K76" s="52">
        <v>88.36</v>
      </c>
      <c r="L76" s="52">
        <v>78.59</v>
      </c>
      <c r="M76" s="52">
        <v>58.26</v>
      </c>
      <c r="N76" s="52">
        <v>24.25</v>
      </c>
      <c r="O76" s="52">
        <v>69.64</v>
      </c>
      <c r="P76" s="52"/>
      <c r="Q76" s="52">
        <v>82.23</v>
      </c>
      <c r="R76" s="52">
        <v>21.15</v>
      </c>
      <c r="S76" s="57">
        <v>99.58</v>
      </c>
      <c r="T76" s="57">
        <v>25.62</v>
      </c>
      <c r="U76" s="57">
        <v>93.25</v>
      </c>
      <c r="V76" s="57">
        <v>0</v>
      </c>
    </row>
    <row r="77" spans="2:22" ht="14.25" customHeight="1" x14ac:dyDescent="0.2">
      <c r="B77" s="104"/>
      <c r="C77" s="56">
        <v>79.45</v>
      </c>
      <c r="D77" s="56">
        <v>83.26</v>
      </c>
      <c r="E77" s="52">
        <v>69.58</v>
      </c>
      <c r="F77" s="52">
        <v>94.95</v>
      </c>
      <c r="G77" s="52">
        <v>102.78</v>
      </c>
      <c r="H77" s="52">
        <v>24.25</v>
      </c>
      <c r="I77" s="52">
        <v>95.69</v>
      </c>
      <c r="J77" s="52">
        <v>94.162999999999997</v>
      </c>
      <c r="K77" s="52">
        <v>95.85</v>
      </c>
      <c r="L77" s="52">
        <v>105.69</v>
      </c>
      <c r="M77" s="52">
        <v>97.59</v>
      </c>
      <c r="N77" s="52">
        <v>18.649999999999999</v>
      </c>
      <c r="O77" s="52">
        <v>105.29</v>
      </c>
      <c r="P77" s="52"/>
      <c r="Q77" s="52">
        <v>96.26</v>
      </c>
      <c r="R77" s="52">
        <v>15.56</v>
      </c>
      <c r="S77" s="57">
        <v>105.94</v>
      </c>
      <c r="T77" s="57">
        <v>21.02</v>
      </c>
      <c r="U77" s="57">
        <v>89.569000000000003</v>
      </c>
      <c r="V77" s="57">
        <v>0</v>
      </c>
    </row>
    <row r="78" spans="2:22" ht="14.25" customHeight="1" x14ac:dyDescent="0.2">
      <c r="B78" s="104"/>
      <c r="C78" s="56">
        <v>85.69</v>
      </c>
      <c r="D78" s="56">
        <v>94.26</v>
      </c>
      <c r="E78" s="52">
        <v>84.58</v>
      </c>
      <c r="F78" s="52">
        <v>85.23</v>
      </c>
      <c r="G78" s="52">
        <v>89.56</v>
      </c>
      <c r="H78" s="52">
        <v>15.64</v>
      </c>
      <c r="I78" s="52">
        <v>89.48</v>
      </c>
      <c r="J78" s="52">
        <v>95.69</v>
      </c>
      <c r="K78" s="52">
        <v>62.58</v>
      </c>
      <c r="L78" s="52">
        <v>102.69</v>
      </c>
      <c r="M78" s="52">
        <v>80.12</v>
      </c>
      <c r="N78" s="52">
        <v>32.65</v>
      </c>
      <c r="O78" s="52">
        <v>91.26</v>
      </c>
      <c r="P78" s="52"/>
      <c r="Q78" s="52">
        <v>108.94</v>
      </c>
      <c r="R78" s="52">
        <v>34.25</v>
      </c>
      <c r="S78" s="57">
        <v>115.25</v>
      </c>
      <c r="T78" s="57">
        <v>14.68</v>
      </c>
      <c r="U78" s="57">
        <v>87.1</v>
      </c>
      <c r="V78" s="57">
        <v>0</v>
      </c>
    </row>
    <row r="79" spans="2:22" ht="14.25" customHeight="1" x14ac:dyDescent="0.2">
      <c r="B79" s="104"/>
      <c r="C79" s="56">
        <v>64.25</v>
      </c>
      <c r="D79" s="56">
        <v>91.59</v>
      </c>
      <c r="E79" s="52">
        <v>68.23</v>
      </c>
      <c r="F79" s="52">
        <v>62.698999999999998</v>
      </c>
      <c r="G79" s="52">
        <v>84.54</v>
      </c>
      <c r="H79" s="52">
        <v>10.25</v>
      </c>
      <c r="I79" s="52">
        <v>87.45</v>
      </c>
      <c r="J79" s="52">
        <v>90.15</v>
      </c>
      <c r="K79" s="52">
        <v>68.56</v>
      </c>
      <c r="L79" s="52">
        <v>78.95</v>
      </c>
      <c r="M79" s="52">
        <v>76.95</v>
      </c>
      <c r="N79" s="52">
        <v>34</v>
      </c>
      <c r="O79" s="52">
        <v>94.97</v>
      </c>
      <c r="P79" s="52"/>
      <c r="Q79" s="52">
        <v>95.75</v>
      </c>
      <c r="R79" s="52">
        <v>26.87</v>
      </c>
      <c r="S79" s="57">
        <v>95.26</v>
      </c>
      <c r="T79" s="57">
        <v>12.25</v>
      </c>
      <c r="U79" s="57">
        <v>84.58</v>
      </c>
      <c r="V79" s="57">
        <v>0</v>
      </c>
    </row>
    <row r="80" spans="2:22" ht="14.25" customHeight="1" x14ac:dyDescent="0.2">
      <c r="B80" s="104"/>
      <c r="C80" s="56">
        <v>87.45</v>
      </c>
      <c r="D80" s="57"/>
      <c r="E80" s="52">
        <v>109.97</v>
      </c>
      <c r="F80" s="52">
        <v>91.26</v>
      </c>
      <c r="G80" s="52">
        <v>95.623000000000005</v>
      </c>
      <c r="H80" s="52">
        <v>18.54</v>
      </c>
      <c r="I80" s="52">
        <v>84.12</v>
      </c>
      <c r="J80" s="52">
        <v>58.6</v>
      </c>
      <c r="K80" s="52">
        <v>81.239999999999995</v>
      </c>
      <c r="L80" s="52">
        <v>66</v>
      </c>
      <c r="M80" s="52">
        <v>93.26</v>
      </c>
      <c r="N80" s="52">
        <v>28.65</v>
      </c>
      <c r="O80" s="52">
        <v>91.26</v>
      </c>
      <c r="P80" s="52"/>
      <c r="Q80" s="52">
        <v>64.25</v>
      </c>
      <c r="R80" s="52">
        <v>25.12</v>
      </c>
      <c r="S80" s="57">
        <v>102.65</v>
      </c>
      <c r="T80" s="57">
        <v>19.559999999999999</v>
      </c>
      <c r="U80" s="57">
        <v>95.68</v>
      </c>
      <c r="V80" s="57">
        <v>0</v>
      </c>
    </row>
    <row r="81" spans="2:22" ht="14.25" customHeight="1" x14ac:dyDescent="0.2">
      <c r="B81" t="s">
        <v>44</v>
      </c>
      <c r="C81" s="57">
        <f>AVERAGE(C63:C80)</f>
        <v>86.753333333333345</v>
      </c>
      <c r="D81" s="57">
        <f t="shared" ref="D81:U81" si="2">AVERAGE(D63:D80)</f>
        <v>89.782941176470587</v>
      </c>
      <c r="E81" s="57">
        <f t="shared" si="2"/>
        <v>81.99222222222221</v>
      </c>
      <c r="F81" s="57">
        <f t="shared" si="2"/>
        <v>84.867111111111114</v>
      </c>
      <c r="G81" s="57">
        <f t="shared" si="2"/>
        <v>87.471277777777786</v>
      </c>
      <c r="H81" s="57">
        <f t="shared" si="2"/>
        <v>19.545555555555556</v>
      </c>
      <c r="I81" s="57">
        <f t="shared" si="2"/>
        <v>89.883888888888904</v>
      </c>
      <c r="J81" s="57">
        <f t="shared" si="2"/>
        <v>86.492611111111117</v>
      </c>
      <c r="K81" s="57">
        <f t="shared" si="2"/>
        <v>80.020555555555532</v>
      </c>
      <c r="L81" s="57">
        <f t="shared" si="2"/>
        <v>88.393333333333345</v>
      </c>
      <c r="M81" s="57">
        <f t="shared" si="2"/>
        <v>89.156111111111102</v>
      </c>
      <c r="N81" s="57">
        <f t="shared" si="2"/>
        <v>22.263888888888882</v>
      </c>
      <c r="O81" s="57">
        <f t="shared" si="2"/>
        <v>86.673333333333346</v>
      </c>
      <c r="P81" s="57">
        <f t="shared" si="2"/>
        <v>3.6916666666666664</v>
      </c>
      <c r="Q81" s="57">
        <f t="shared" si="2"/>
        <v>92.225611111111121</v>
      </c>
      <c r="R81" s="57">
        <f t="shared" si="2"/>
        <v>22.042222222222222</v>
      </c>
      <c r="S81" s="57">
        <f t="shared" si="2"/>
        <v>93.736666666666665</v>
      </c>
      <c r="T81" s="57">
        <f t="shared" si="2"/>
        <v>20.127222222222223</v>
      </c>
      <c r="U81" s="57">
        <f t="shared" si="2"/>
        <v>88.860388888888878</v>
      </c>
      <c r="V81" s="57">
        <v>0</v>
      </c>
    </row>
  </sheetData>
  <mergeCells count="9">
    <mergeCell ref="B25:B40"/>
    <mergeCell ref="B43:B60"/>
    <mergeCell ref="B63:B80"/>
    <mergeCell ref="C2:T3"/>
    <mergeCell ref="B5:B7"/>
    <mergeCell ref="B8:B10"/>
    <mergeCell ref="B11:B13"/>
    <mergeCell ref="D15:P16"/>
    <mergeCell ref="B22:S23"/>
  </mergeCells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U245"/>
  <sheetViews>
    <sheetView workbookViewId="0">
      <selection activeCell="W16" sqref="W16"/>
    </sheetView>
  </sheetViews>
  <sheetFormatPr defaultRowHeight="15" x14ac:dyDescent="0.2"/>
  <cols>
    <col min="2" max="2" width="11.625" style="31" customWidth="1"/>
    <col min="3" max="21" width="9" style="31"/>
  </cols>
  <sheetData>
    <row r="3" spans="2:21" x14ac:dyDescent="0.2">
      <c r="B3" s="106" t="s">
        <v>234</v>
      </c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</row>
    <row r="4" spans="2:21" x14ac:dyDescent="0.2"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</row>
    <row r="6" spans="2:21" ht="14.25" x14ac:dyDescent="0.2">
      <c r="B6" s="11" t="s">
        <v>18</v>
      </c>
      <c r="C6" s="12" t="s">
        <v>22</v>
      </c>
      <c r="D6" s="13"/>
      <c r="E6" s="13"/>
      <c r="F6" s="16"/>
      <c r="G6" s="16"/>
      <c r="H6" s="16"/>
      <c r="I6" s="16"/>
      <c r="J6" s="16"/>
      <c r="K6" s="16"/>
      <c r="L6" s="14"/>
      <c r="M6" s="13"/>
      <c r="N6" s="13"/>
      <c r="O6" s="13"/>
      <c r="P6" s="13"/>
      <c r="Q6" s="13"/>
      <c r="R6" s="13"/>
      <c r="S6" s="13"/>
      <c r="T6" s="13"/>
      <c r="U6" s="15"/>
    </row>
    <row r="7" spans="2:21" ht="14.25" x14ac:dyDescent="0.2">
      <c r="B7" s="13"/>
      <c r="C7" s="76" t="s">
        <v>169</v>
      </c>
      <c r="D7" s="77"/>
      <c r="E7" s="78"/>
      <c r="F7" s="79" t="s">
        <v>170</v>
      </c>
      <c r="G7" s="80"/>
      <c r="H7" s="81"/>
      <c r="I7" s="79" t="s">
        <v>171</v>
      </c>
      <c r="J7" s="80"/>
      <c r="K7" s="81"/>
      <c r="L7" s="13"/>
      <c r="M7" s="13"/>
      <c r="N7" s="13"/>
      <c r="O7" s="13"/>
      <c r="P7" s="13"/>
      <c r="Q7" s="13"/>
      <c r="R7" s="13"/>
      <c r="S7" s="13"/>
      <c r="T7" s="13"/>
      <c r="U7" s="15"/>
    </row>
    <row r="8" spans="2:21" ht="14.25" x14ac:dyDescent="0.2">
      <c r="B8" s="13">
        <v>1</v>
      </c>
      <c r="C8" s="13">
        <v>16</v>
      </c>
      <c r="D8" s="13">
        <v>17</v>
      </c>
      <c r="E8" s="13">
        <v>19</v>
      </c>
      <c r="F8" s="16">
        <v>10</v>
      </c>
      <c r="G8" s="16">
        <v>26</v>
      </c>
      <c r="H8" s="16">
        <v>15</v>
      </c>
      <c r="I8" s="16">
        <v>8</v>
      </c>
      <c r="J8" s="16">
        <v>8</v>
      </c>
      <c r="K8" s="16">
        <v>26</v>
      </c>
      <c r="L8" s="14">
        <f>C8/C15</f>
        <v>7.0796460176991149E-2</v>
      </c>
      <c r="M8" s="14">
        <f t="shared" ref="M8:T8" si="0">D8/D15</f>
        <v>6.910569105691057E-2</v>
      </c>
      <c r="N8" s="14">
        <f t="shared" si="0"/>
        <v>7.0110701107011064E-2</v>
      </c>
      <c r="O8" s="14">
        <f t="shared" si="0"/>
        <v>4.4642857142857144E-2</v>
      </c>
      <c r="P8" s="14">
        <f t="shared" si="0"/>
        <v>9.0909090909090912E-2</v>
      </c>
      <c r="Q8" s="14">
        <f t="shared" si="0"/>
        <v>7.4999999999999997E-2</v>
      </c>
      <c r="R8" s="14">
        <f t="shared" si="0"/>
        <v>4.3715846994535519E-2</v>
      </c>
      <c r="S8" s="14">
        <f t="shared" si="0"/>
        <v>3.4042553191489362E-2</v>
      </c>
      <c r="T8" s="14">
        <f t="shared" si="0"/>
        <v>8.5526315789473686E-2</v>
      </c>
      <c r="U8" s="15"/>
    </row>
    <row r="9" spans="2:21" ht="14.25" x14ac:dyDescent="0.2">
      <c r="B9" s="13">
        <v>2</v>
      </c>
      <c r="C9" s="13">
        <v>36</v>
      </c>
      <c r="D9" s="13">
        <v>40</v>
      </c>
      <c r="E9" s="13">
        <v>49</v>
      </c>
      <c r="F9" s="16">
        <v>32</v>
      </c>
      <c r="G9" s="16">
        <v>46</v>
      </c>
      <c r="H9" s="16">
        <v>33</v>
      </c>
      <c r="I9" s="16">
        <v>29</v>
      </c>
      <c r="J9" s="16">
        <v>48</v>
      </c>
      <c r="K9" s="16">
        <v>52</v>
      </c>
      <c r="L9" s="14">
        <f>C9/C15</f>
        <v>0.15929203539823009</v>
      </c>
      <c r="M9" s="14">
        <f t="shared" ref="M9:T9" si="1">D9/D15</f>
        <v>0.16260162601626016</v>
      </c>
      <c r="N9" s="14">
        <f t="shared" si="1"/>
        <v>0.18081180811808117</v>
      </c>
      <c r="O9" s="14">
        <f t="shared" si="1"/>
        <v>0.14285714285714285</v>
      </c>
      <c r="P9" s="14">
        <f t="shared" si="1"/>
        <v>0.16083916083916083</v>
      </c>
      <c r="Q9" s="14">
        <f t="shared" si="1"/>
        <v>0.16500000000000001</v>
      </c>
      <c r="R9" s="14">
        <f t="shared" si="1"/>
        <v>0.15846994535519127</v>
      </c>
      <c r="S9" s="14">
        <f t="shared" si="1"/>
        <v>0.20425531914893616</v>
      </c>
      <c r="T9" s="14">
        <f t="shared" si="1"/>
        <v>0.17105263157894737</v>
      </c>
      <c r="U9" s="15"/>
    </row>
    <row r="10" spans="2:21" ht="14.25" x14ac:dyDescent="0.2">
      <c r="B10" s="13">
        <v>4</v>
      </c>
      <c r="C10" s="13">
        <v>38</v>
      </c>
      <c r="D10" s="13">
        <v>45</v>
      </c>
      <c r="E10" s="13">
        <v>59</v>
      </c>
      <c r="F10" s="16">
        <v>46</v>
      </c>
      <c r="G10" s="16">
        <v>49</v>
      </c>
      <c r="H10" s="16">
        <v>32</v>
      </c>
      <c r="I10" s="16">
        <v>26</v>
      </c>
      <c r="J10" s="16">
        <v>49</v>
      </c>
      <c r="K10" s="16">
        <v>45</v>
      </c>
      <c r="L10" s="14">
        <f>C10/C15</f>
        <v>0.16814159292035399</v>
      </c>
      <c r="M10" s="14">
        <f t="shared" ref="M10:T10" si="2">D10/D15</f>
        <v>0.18292682926829268</v>
      </c>
      <c r="N10" s="14">
        <f t="shared" si="2"/>
        <v>0.21771217712177121</v>
      </c>
      <c r="O10" s="14">
        <f t="shared" si="2"/>
        <v>0.20535714285714285</v>
      </c>
      <c r="P10" s="14">
        <f t="shared" si="2"/>
        <v>0.17132867132867133</v>
      </c>
      <c r="Q10" s="14">
        <f t="shared" si="2"/>
        <v>0.16</v>
      </c>
      <c r="R10" s="14">
        <f t="shared" si="2"/>
        <v>0.14207650273224043</v>
      </c>
      <c r="S10" s="14">
        <f t="shared" si="2"/>
        <v>0.20851063829787234</v>
      </c>
      <c r="T10" s="14">
        <f t="shared" si="2"/>
        <v>0.14802631578947367</v>
      </c>
      <c r="U10" s="15"/>
    </row>
    <row r="11" spans="2:21" ht="14.25" x14ac:dyDescent="0.2">
      <c r="B11" s="13">
        <v>8</v>
      </c>
      <c r="C11" s="13">
        <v>122</v>
      </c>
      <c r="D11" s="13">
        <v>127</v>
      </c>
      <c r="E11" s="13">
        <v>133</v>
      </c>
      <c r="F11" s="16">
        <v>126</v>
      </c>
      <c r="G11" s="16">
        <v>146</v>
      </c>
      <c r="H11" s="16">
        <v>108</v>
      </c>
      <c r="I11" s="16">
        <v>115</v>
      </c>
      <c r="J11" s="16">
        <v>121</v>
      </c>
      <c r="K11" s="16">
        <v>156</v>
      </c>
      <c r="L11" s="14">
        <f>C11/C15</f>
        <v>0.53982300884955747</v>
      </c>
      <c r="M11" s="14">
        <f t="shared" ref="M11:T11" si="3">D11/D15</f>
        <v>0.51626016260162599</v>
      </c>
      <c r="N11" s="14">
        <f t="shared" si="3"/>
        <v>0.4907749077490775</v>
      </c>
      <c r="O11" s="14">
        <f t="shared" si="3"/>
        <v>0.5625</v>
      </c>
      <c r="P11" s="14">
        <f t="shared" si="3"/>
        <v>0.51048951048951052</v>
      </c>
      <c r="Q11" s="14">
        <f t="shared" si="3"/>
        <v>0.54</v>
      </c>
      <c r="R11" s="14">
        <f t="shared" si="3"/>
        <v>0.62841530054644812</v>
      </c>
      <c r="S11" s="14">
        <f t="shared" si="3"/>
        <v>0.51489361702127656</v>
      </c>
      <c r="T11" s="14">
        <f t="shared" si="3"/>
        <v>0.51315789473684215</v>
      </c>
      <c r="U11" s="15"/>
    </row>
    <row r="12" spans="2:21" ht="14.25" x14ac:dyDescent="0.2">
      <c r="B12" s="13">
        <v>16</v>
      </c>
      <c r="C12" s="13">
        <v>14</v>
      </c>
      <c r="D12" s="13">
        <v>17</v>
      </c>
      <c r="E12" s="13">
        <v>11</v>
      </c>
      <c r="F12" s="16">
        <v>10</v>
      </c>
      <c r="G12" s="16">
        <v>19</v>
      </c>
      <c r="H12" s="16">
        <v>12</v>
      </c>
      <c r="I12" s="16">
        <v>5</v>
      </c>
      <c r="J12" s="16">
        <v>9</v>
      </c>
      <c r="K12" s="16">
        <v>25</v>
      </c>
      <c r="L12" s="14">
        <f>C12/C15</f>
        <v>6.1946902654867256E-2</v>
      </c>
      <c r="M12" s="14">
        <f t="shared" ref="M12:T12" si="4">D12/D15</f>
        <v>6.910569105691057E-2</v>
      </c>
      <c r="N12" s="14">
        <f t="shared" si="4"/>
        <v>4.0590405904059039E-2</v>
      </c>
      <c r="O12" s="14">
        <f t="shared" si="4"/>
        <v>4.4642857142857144E-2</v>
      </c>
      <c r="P12" s="14">
        <f t="shared" si="4"/>
        <v>6.6433566433566432E-2</v>
      </c>
      <c r="Q12" s="14">
        <f t="shared" si="4"/>
        <v>0.06</v>
      </c>
      <c r="R12" s="14">
        <f t="shared" si="4"/>
        <v>2.7322404371584699E-2</v>
      </c>
      <c r="S12" s="14">
        <f t="shared" si="4"/>
        <v>3.8297872340425532E-2</v>
      </c>
      <c r="T12" s="14">
        <f t="shared" si="4"/>
        <v>8.2236842105263164E-2</v>
      </c>
      <c r="U12" s="15"/>
    </row>
    <row r="13" spans="2:21" ht="14.25" x14ac:dyDescent="0.2">
      <c r="B13" s="13">
        <v>32</v>
      </c>
      <c r="C13" s="13"/>
      <c r="D13" s="13"/>
      <c r="E13" s="13"/>
      <c r="F13" s="16"/>
      <c r="G13" s="16"/>
      <c r="H13" s="16"/>
      <c r="I13" s="16"/>
      <c r="J13" s="16"/>
      <c r="K13" s="16"/>
      <c r="L13" s="14">
        <f>C13/226</f>
        <v>0</v>
      </c>
      <c r="M13" s="14">
        <f>D13/246</f>
        <v>0</v>
      </c>
      <c r="N13" s="14">
        <f>E13/271</f>
        <v>0</v>
      </c>
      <c r="O13" s="14">
        <f t="shared" ref="O13:T14" si="5">F13/271</f>
        <v>0</v>
      </c>
      <c r="P13" s="14">
        <f t="shared" si="5"/>
        <v>0</v>
      </c>
      <c r="Q13" s="14">
        <f t="shared" si="5"/>
        <v>0</v>
      </c>
      <c r="R13" s="14">
        <f t="shared" si="5"/>
        <v>0</v>
      </c>
      <c r="S13" s="14">
        <f t="shared" si="5"/>
        <v>0</v>
      </c>
      <c r="T13" s="14">
        <f t="shared" si="5"/>
        <v>0</v>
      </c>
      <c r="U13" s="15"/>
    </row>
    <row r="14" spans="2:21" ht="14.25" x14ac:dyDescent="0.2">
      <c r="B14" s="13">
        <v>64</v>
      </c>
      <c r="C14" s="13"/>
      <c r="D14" s="13"/>
      <c r="E14" s="13"/>
      <c r="F14" s="16"/>
      <c r="G14" s="16"/>
      <c r="H14" s="16"/>
      <c r="I14" s="16"/>
      <c r="J14" s="16"/>
      <c r="K14" s="16"/>
      <c r="L14" s="14">
        <f>C14/226</f>
        <v>0</v>
      </c>
      <c r="M14" s="14">
        <f>D14/246</f>
        <v>0</v>
      </c>
      <c r="N14" s="14">
        <f>E14/271</f>
        <v>0</v>
      </c>
      <c r="O14" s="14">
        <f t="shared" si="5"/>
        <v>0</v>
      </c>
      <c r="P14" s="14">
        <f t="shared" si="5"/>
        <v>0</v>
      </c>
      <c r="Q14" s="14">
        <f t="shared" si="5"/>
        <v>0</v>
      </c>
      <c r="R14" s="14">
        <f t="shared" si="5"/>
        <v>0</v>
      </c>
      <c r="S14" s="14">
        <f t="shared" si="5"/>
        <v>0</v>
      </c>
      <c r="T14" s="14">
        <f t="shared" si="5"/>
        <v>0</v>
      </c>
      <c r="U14" s="15"/>
    </row>
    <row r="15" spans="2:21" ht="14.25" x14ac:dyDescent="0.2">
      <c r="B15" s="13" t="s">
        <v>14</v>
      </c>
      <c r="C15" s="13">
        <f>SUM(C8:C14)</f>
        <v>226</v>
      </c>
      <c r="D15" s="13">
        <f>SUM(D8:D14)</f>
        <v>246</v>
      </c>
      <c r="E15" s="13">
        <f>SUM(E8:E14)</f>
        <v>271</v>
      </c>
      <c r="F15" s="13">
        <f t="shared" ref="F15:K15" si="6">SUM(F8:F14)</f>
        <v>224</v>
      </c>
      <c r="G15" s="13">
        <f t="shared" si="6"/>
        <v>286</v>
      </c>
      <c r="H15" s="13">
        <f t="shared" si="6"/>
        <v>200</v>
      </c>
      <c r="I15" s="13">
        <f t="shared" si="6"/>
        <v>183</v>
      </c>
      <c r="J15" s="13">
        <f t="shared" si="6"/>
        <v>235</v>
      </c>
      <c r="K15" s="13">
        <f t="shared" si="6"/>
        <v>304</v>
      </c>
      <c r="L15" s="14">
        <f>SUM(L8:L12)</f>
        <v>0.99999999999999989</v>
      </c>
      <c r="M15" s="14">
        <f t="shared" ref="M15:T15" si="7">SUM(M8:M12)</f>
        <v>1</v>
      </c>
      <c r="N15" s="14">
        <f t="shared" si="7"/>
        <v>1</v>
      </c>
      <c r="O15" s="14">
        <f t="shared" si="7"/>
        <v>0.99999999999999989</v>
      </c>
      <c r="P15" s="14">
        <f t="shared" si="7"/>
        <v>1</v>
      </c>
      <c r="Q15" s="14">
        <f t="shared" si="7"/>
        <v>1</v>
      </c>
      <c r="R15" s="14">
        <f t="shared" si="7"/>
        <v>1</v>
      </c>
      <c r="S15" s="14">
        <f t="shared" si="7"/>
        <v>1</v>
      </c>
      <c r="T15" s="14">
        <f t="shared" si="7"/>
        <v>1</v>
      </c>
      <c r="U15" s="15"/>
    </row>
    <row r="16" spans="2:21" ht="14.25" x14ac:dyDescent="0.2"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</row>
    <row r="17" spans="2:21" ht="14.25" x14ac:dyDescent="0.2"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2:21" ht="14.25" x14ac:dyDescent="0.2"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</row>
    <row r="19" spans="2:21" ht="14.25" x14ac:dyDescent="0.2">
      <c r="B19" s="11" t="s">
        <v>19</v>
      </c>
      <c r="C19" s="12" t="s">
        <v>15</v>
      </c>
      <c r="D19" s="13"/>
      <c r="E19" s="13"/>
      <c r="F19" s="13"/>
      <c r="G19" s="13"/>
      <c r="H19" s="13"/>
      <c r="I19" s="13"/>
      <c r="J19" s="13"/>
      <c r="K19" s="13"/>
      <c r="L19" s="14"/>
      <c r="M19" s="13"/>
      <c r="N19" s="13"/>
      <c r="O19" s="13"/>
      <c r="P19" s="13"/>
      <c r="Q19" s="13"/>
      <c r="R19" s="13"/>
      <c r="S19" s="13"/>
      <c r="T19" s="13"/>
      <c r="U19"/>
    </row>
    <row r="20" spans="2:21" ht="14.25" x14ac:dyDescent="0.2">
      <c r="B20" s="13"/>
      <c r="C20" s="76" t="s">
        <v>169</v>
      </c>
      <c r="D20" s="77"/>
      <c r="E20" s="78"/>
      <c r="F20" s="79" t="s">
        <v>170</v>
      </c>
      <c r="G20" s="80"/>
      <c r="H20" s="81"/>
      <c r="I20" s="79" t="s">
        <v>171</v>
      </c>
      <c r="J20" s="80"/>
      <c r="K20" s="81"/>
      <c r="L20" s="13"/>
      <c r="M20" s="13"/>
      <c r="N20" s="13"/>
      <c r="O20" s="13"/>
      <c r="P20" s="13"/>
      <c r="Q20" s="13"/>
      <c r="R20" s="13"/>
      <c r="S20" s="13"/>
      <c r="T20" s="13"/>
      <c r="U20"/>
    </row>
    <row r="21" spans="2:21" ht="14.25" x14ac:dyDescent="0.2">
      <c r="B21" s="13">
        <v>1</v>
      </c>
      <c r="C21" s="13">
        <v>23</v>
      </c>
      <c r="D21" s="13">
        <v>23</v>
      </c>
      <c r="E21" s="13">
        <v>16</v>
      </c>
      <c r="F21" s="13">
        <v>9</v>
      </c>
      <c r="G21" s="13">
        <v>19</v>
      </c>
      <c r="H21" s="13">
        <v>29</v>
      </c>
      <c r="I21" s="13">
        <v>20</v>
      </c>
      <c r="J21" s="13">
        <v>16</v>
      </c>
      <c r="K21" s="13">
        <v>17</v>
      </c>
      <c r="L21" s="14">
        <f>C21/C28</f>
        <v>9.8290598290598288E-2</v>
      </c>
      <c r="M21" s="14">
        <f t="shared" ref="M21:T21" si="8">D21/D28</f>
        <v>8.3636363636363634E-2</v>
      </c>
      <c r="N21" s="14">
        <f t="shared" si="8"/>
        <v>7.2398190045248875E-2</v>
      </c>
      <c r="O21" s="14">
        <f t="shared" si="8"/>
        <v>3.9301310043668124E-2</v>
      </c>
      <c r="P21" s="14">
        <f t="shared" si="8"/>
        <v>7.6612903225806453E-2</v>
      </c>
      <c r="Q21" s="14">
        <f t="shared" si="8"/>
        <v>0.11885245901639344</v>
      </c>
      <c r="R21" s="14">
        <f t="shared" si="8"/>
        <v>8.2987551867219914E-2</v>
      </c>
      <c r="S21" s="14">
        <f t="shared" si="8"/>
        <v>6.7510548523206745E-2</v>
      </c>
      <c r="T21" s="14">
        <f t="shared" si="8"/>
        <v>8.6294416243654817E-2</v>
      </c>
      <c r="U21"/>
    </row>
    <row r="22" spans="2:21" ht="14.25" x14ac:dyDescent="0.2">
      <c r="B22" s="13">
        <v>2</v>
      </c>
      <c r="C22" s="13">
        <v>40</v>
      </c>
      <c r="D22" s="13">
        <v>35</v>
      </c>
      <c r="E22" s="13">
        <v>31</v>
      </c>
      <c r="F22" s="13">
        <v>46</v>
      </c>
      <c r="G22" s="13">
        <v>32</v>
      </c>
      <c r="H22" s="13">
        <v>25</v>
      </c>
      <c r="I22" s="13">
        <v>36</v>
      </c>
      <c r="J22" s="13">
        <v>20</v>
      </c>
      <c r="K22" s="13">
        <v>27</v>
      </c>
      <c r="L22" s="14">
        <f>C22/C28</f>
        <v>0.17094017094017094</v>
      </c>
      <c r="M22" s="14">
        <f t="shared" ref="M22:T22" si="9">D22/D28</f>
        <v>0.12727272727272726</v>
      </c>
      <c r="N22" s="14">
        <f t="shared" si="9"/>
        <v>0.14027149321266968</v>
      </c>
      <c r="O22" s="14">
        <f t="shared" si="9"/>
        <v>0.20087336244541484</v>
      </c>
      <c r="P22" s="14">
        <f t="shared" si="9"/>
        <v>0.12903225806451613</v>
      </c>
      <c r="Q22" s="14">
        <f t="shared" si="9"/>
        <v>0.10245901639344263</v>
      </c>
      <c r="R22" s="14">
        <f t="shared" si="9"/>
        <v>0.14937759336099585</v>
      </c>
      <c r="S22" s="14">
        <f t="shared" si="9"/>
        <v>8.4388185654008435E-2</v>
      </c>
      <c r="T22" s="14">
        <f t="shared" si="9"/>
        <v>0.13705583756345177</v>
      </c>
      <c r="U22"/>
    </row>
    <row r="23" spans="2:21" ht="14.25" x14ac:dyDescent="0.2">
      <c r="B23" s="13">
        <v>4</v>
      </c>
      <c r="C23" s="13">
        <v>45</v>
      </c>
      <c r="D23" s="13">
        <v>51</v>
      </c>
      <c r="E23" s="13">
        <v>41</v>
      </c>
      <c r="F23" s="13">
        <v>36</v>
      </c>
      <c r="G23" s="13">
        <v>59</v>
      </c>
      <c r="H23" s="13">
        <v>67</v>
      </c>
      <c r="I23" s="13">
        <v>53</v>
      </c>
      <c r="J23" s="13">
        <v>51</v>
      </c>
      <c r="K23" s="13">
        <v>48</v>
      </c>
      <c r="L23" s="14">
        <f>C23/C28</f>
        <v>0.19230769230769232</v>
      </c>
      <c r="M23" s="14">
        <f t="shared" ref="M23:T23" si="10">D23/D28</f>
        <v>0.18545454545454546</v>
      </c>
      <c r="N23" s="14">
        <f t="shared" si="10"/>
        <v>0.18552036199095023</v>
      </c>
      <c r="O23" s="14">
        <f t="shared" si="10"/>
        <v>0.15720524017467249</v>
      </c>
      <c r="P23" s="14">
        <f t="shared" si="10"/>
        <v>0.23790322580645162</v>
      </c>
      <c r="Q23" s="14">
        <f t="shared" si="10"/>
        <v>0.27459016393442626</v>
      </c>
      <c r="R23" s="14">
        <f t="shared" si="10"/>
        <v>0.21991701244813278</v>
      </c>
      <c r="S23" s="14">
        <f t="shared" si="10"/>
        <v>0.21518987341772153</v>
      </c>
      <c r="T23" s="14">
        <f t="shared" si="10"/>
        <v>0.24365482233502539</v>
      </c>
      <c r="U23"/>
    </row>
    <row r="24" spans="2:21" ht="14.25" x14ac:dyDescent="0.2">
      <c r="B24" s="13">
        <v>8</v>
      </c>
      <c r="C24" s="13">
        <v>115</v>
      </c>
      <c r="D24" s="13">
        <v>150</v>
      </c>
      <c r="E24" s="13">
        <v>118</v>
      </c>
      <c r="F24" s="13">
        <v>126</v>
      </c>
      <c r="G24" s="13">
        <v>123</v>
      </c>
      <c r="H24" s="13">
        <v>98</v>
      </c>
      <c r="I24" s="13">
        <v>112</v>
      </c>
      <c r="J24" s="13">
        <v>132</v>
      </c>
      <c r="K24" s="13">
        <v>95</v>
      </c>
      <c r="L24" s="14">
        <f>C24/C28</f>
        <v>0.49145299145299143</v>
      </c>
      <c r="M24" s="14">
        <f t="shared" ref="M24:T24" si="11">D24/D28</f>
        <v>0.54545454545454541</v>
      </c>
      <c r="N24" s="14">
        <f t="shared" si="11"/>
        <v>0.5339366515837104</v>
      </c>
      <c r="O24" s="14">
        <f t="shared" si="11"/>
        <v>0.55021834061135366</v>
      </c>
      <c r="P24" s="14">
        <f t="shared" si="11"/>
        <v>0.49596774193548387</v>
      </c>
      <c r="Q24" s="14">
        <f t="shared" si="11"/>
        <v>0.40163934426229508</v>
      </c>
      <c r="R24" s="14">
        <f t="shared" si="11"/>
        <v>0.46473029045643155</v>
      </c>
      <c r="S24" s="14">
        <f t="shared" si="11"/>
        <v>0.55696202531645567</v>
      </c>
      <c r="T24" s="14">
        <f t="shared" si="11"/>
        <v>0.48223350253807107</v>
      </c>
      <c r="U24"/>
    </row>
    <row r="25" spans="2:21" ht="14.25" x14ac:dyDescent="0.2">
      <c r="B25" s="13">
        <v>16</v>
      </c>
      <c r="C25" s="13">
        <v>11</v>
      </c>
      <c r="D25" s="13">
        <v>16</v>
      </c>
      <c r="E25" s="13">
        <v>15</v>
      </c>
      <c r="F25" s="13">
        <v>12</v>
      </c>
      <c r="G25" s="13">
        <v>15</v>
      </c>
      <c r="H25" s="13">
        <v>25</v>
      </c>
      <c r="I25" s="13">
        <v>20</v>
      </c>
      <c r="J25" s="13">
        <v>18</v>
      </c>
      <c r="K25" s="13">
        <v>10</v>
      </c>
      <c r="L25" s="14">
        <f>C25/C28</f>
        <v>4.7008547008547008E-2</v>
      </c>
      <c r="M25" s="14">
        <f t="shared" ref="M25:T25" si="12">D25/D28</f>
        <v>5.8181818181818182E-2</v>
      </c>
      <c r="N25" s="14">
        <f t="shared" si="12"/>
        <v>6.7873303167420809E-2</v>
      </c>
      <c r="O25" s="14">
        <f t="shared" si="12"/>
        <v>5.2401746724890827E-2</v>
      </c>
      <c r="P25" s="14">
        <f t="shared" si="12"/>
        <v>6.0483870967741937E-2</v>
      </c>
      <c r="Q25" s="14">
        <f t="shared" si="12"/>
        <v>0.10245901639344263</v>
      </c>
      <c r="R25" s="14">
        <f t="shared" si="12"/>
        <v>8.2987551867219914E-2</v>
      </c>
      <c r="S25" s="14">
        <f t="shared" si="12"/>
        <v>7.5949367088607597E-2</v>
      </c>
      <c r="T25" s="14">
        <f t="shared" si="12"/>
        <v>5.0761421319796954E-2</v>
      </c>
      <c r="U25"/>
    </row>
    <row r="26" spans="2:21" ht="14.25" x14ac:dyDescent="0.2">
      <c r="B26" s="13">
        <v>32</v>
      </c>
      <c r="C26" s="13"/>
      <c r="D26" s="13"/>
      <c r="E26" s="13"/>
      <c r="F26" s="13"/>
      <c r="G26" s="13"/>
      <c r="H26" s="13"/>
      <c r="I26" s="13"/>
      <c r="J26" s="13"/>
      <c r="K26" s="13"/>
      <c r="L26" s="14">
        <f>C26/234</f>
        <v>0</v>
      </c>
      <c r="M26" s="14">
        <f>D26/275</f>
        <v>0</v>
      </c>
      <c r="N26" s="14">
        <f t="shared" ref="N26:T27" si="13">E26/221</f>
        <v>0</v>
      </c>
      <c r="O26" s="14">
        <f t="shared" si="13"/>
        <v>0</v>
      </c>
      <c r="P26" s="14">
        <f t="shared" si="13"/>
        <v>0</v>
      </c>
      <c r="Q26" s="14">
        <f t="shared" si="13"/>
        <v>0</v>
      </c>
      <c r="R26" s="14">
        <f t="shared" si="13"/>
        <v>0</v>
      </c>
      <c r="S26" s="14">
        <f t="shared" si="13"/>
        <v>0</v>
      </c>
      <c r="T26" s="14">
        <f t="shared" si="13"/>
        <v>0</v>
      </c>
      <c r="U26"/>
    </row>
    <row r="27" spans="2:21" ht="14.25" x14ac:dyDescent="0.2">
      <c r="B27" s="13">
        <v>64</v>
      </c>
      <c r="C27" s="13"/>
      <c r="D27" s="13"/>
      <c r="E27" s="13"/>
      <c r="F27" s="13"/>
      <c r="G27" s="13"/>
      <c r="H27" s="13"/>
      <c r="I27" s="13"/>
      <c r="J27" s="13"/>
      <c r="K27" s="13"/>
      <c r="L27" s="14">
        <f>C27/234</f>
        <v>0</v>
      </c>
      <c r="M27" s="14">
        <f>D27/275</f>
        <v>0</v>
      </c>
      <c r="N27" s="14">
        <f t="shared" si="13"/>
        <v>0</v>
      </c>
      <c r="O27" s="14">
        <f t="shared" si="13"/>
        <v>0</v>
      </c>
      <c r="P27" s="14">
        <f t="shared" si="13"/>
        <v>0</v>
      </c>
      <c r="Q27" s="14">
        <f t="shared" si="13"/>
        <v>0</v>
      </c>
      <c r="R27" s="14">
        <f t="shared" si="13"/>
        <v>0</v>
      </c>
      <c r="S27" s="14">
        <f t="shared" si="13"/>
        <v>0</v>
      </c>
      <c r="T27" s="14">
        <f t="shared" si="13"/>
        <v>0</v>
      </c>
      <c r="U27"/>
    </row>
    <row r="28" spans="2:21" ht="14.25" x14ac:dyDescent="0.2">
      <c r="B28" s="13" t="s">
        <v>14</v>
      </c>
      <c r="C28" s="13">
        <f>SUM(C21:C27)</f>
        <v>234</v>
      </c>
      <c r="D28" s="13">
        <f>SUM(D21:D27)</f>
        <v>275</v>
      </c>
      <c r="E28" s="13">
        <f>SUM(E21:E27)</f>
        <v>221</v>
      </c>
      <c r="F28" s="13">
        <f t="shared" ref="F28:K28" si="14">SUM(F21:F27)</f>
        <v>229</v>
      </c>
      <c r="G28" s="13">
        <f t="shared" si="14"/>
        <v>248</v>
      </c>
      <c r="H28" s="13">
        <f t="shared" si="14"/>
        <v>244</v>
      </c>
      <c r="I28" s="13">
        <f t="shared" si="14"/>
        <v>241</v>
      </c>
      <c r="J28" s="13">
        <f t="shared" si="14"/>
        <v>237</v>
      </c>
      <c r="K28" s="13">
        <f t="shared" si="14"/>
        <v>197</v>
      </c>
      <c r="L28" s="14">
        <f>SUM(L21:L26)</f>
        <v>1</v>
      </c>
      <c r="M28" s="14">
        <f t="shared" ref="M28:T28" si="15">SUM(M21:M26)</f>
        <v>1</v>
      </c>
      <c r="N28" s="14">
        <f t="shared" si="15"/>
        <v>1</v>
      </c>
      <c r="O28" s="14">
        <f t="shared" si="15"/>
        <v>1</v>
      </c>
      <c r="P28" s="14">
        <f t="shared" si="15"/>
        <v>1</v>
      </c>
      <c r="Q28" s="14">
        <f t="shared" si="15"/>
        <v>1</v>
      </c>
      <c r="R28" s="14">
        <f t="shared" si="15"/>
        <v>1</v>
      </c>
      <c r="S28" s="14">
        <f t="shared" si="15"/>
        <v>0.99999999999999989</v>
      </c>
      <c r="T28" s="14">
        <f t="shared" si="15"/>
        <v>1</v>
      </c>
      <c r="U28" s="5"/>
    </row>
    <row r="32" spans="2:21" x14ac:dyDescent="0.2">
      <c r="B32" s="11" t="s">
        <v>172</v>
      </c>
      <c r="C32" s="12" t="s">
        <v>13</v>
      </c>
      <c r="D32" s="13"/>
      <c r="E32" s="13"/>
      <c r="L32" s="14"/>
      <c r="M32" s="13"/>
      <c r="N32" s="13"/>
      <c r="O32" s="13"/>
      <c r="P32" s="13"/>
      <c r="Q32" s="13"/>
      <c r="R32" s="13"/>
      <c r="S32" s="13"/>
      <c r="T32" s="13"/>
    </row>
    <row r="33" spans="2:20" x14ac:dyDescent="0.2">
      <c r="B33" s="13"/>
      <c r="C33" s="76" t="s">
        <v>169</v>
      </c>
      <c r="D33" s="77"/>
      <c r="E33" s="78"/>
      <c r="F33" s="79" t="s">
        <v>170</v>
      </c>
      <c r="G33" s="80"/>
      <c r="H33" s="81"/>
      <c r="I33" s="79" t="s">
        <v>171</v>
      </c>
      <c r="J33" s="80"/>
      <c r="K33" s="81"/>
      <c r="L33" s="13"/>
      <c r="M33" s="13"/>
      <c r="N33" s="13"/>
      <c r="O33" s="13"/>
      <c r="P33" s="13"/>
      <c r="Q33" s="13"/>
      <c r="R33" s="13"/>
      <c r="S33" s="13"/>
      <c r="T33" s="13"/>
    </row>
    <row r="34" spans="2:20" x14ac:dyDescent="0.2">
      <c r="B34" s="13">
        <v>1</v>
      </c>
      <c r="C34" s="13">
        <v>17</v>
      </c>
      <c r="D34" s="13">
        <v>18</v>
      </c>
      <c r="E34" s="13">
        <v>15</v>
      </c>
      <c r="F34" s="13">
        <v>10</v>
      </c>
      <c r="G34" s="13">
        <v>15</v>
      </c>
      <c r="H34" s="13">
        <v>13</v>
      </c>
      <c r="I34" s="13">
        <v>26</v>
      </c>
      <c r="J34" s="13">
        <v>20</v>
      </c>
      <c r="K34" s="13">
        <v>18</v>
      </c>
      <c r="L34" s="14">
        <f>C34/C41</f>
        <v>8.3743842364532015E-2</v>
      </c>
      <c r="M34" s="14">
        <f t="shared" ref="M34:T34" si="16">D34/D41</f>
        <v>9.1370558375634514E-2</v>
      </c>
      <c r="N34" s="14">
        <f t="shared" si="16"/>
        <v>8.5227272727272721E-2</v>
      </c>
      <c r="O34" s="14">
        <f t="shared" si="16"/>
        <v>5.5865921787709494E-2</v>
      </c>
      <c r="P34" s="14">
        <f t="shared" si="16"/>
        <v>6.7873303167420809E-2</v>
      </c>
      <c r="Q34" s="14">
        <f t="shared" si="16"/>
        <v>6.9148936170212769E-2</v>
      </c>
      <c r="R34" s="14">
        <f t="shared" si="16"/>
        <v>0.15853658536585366</v>
      </c>
      <c r="S34" s="14">
        <f t="shared" si="16"/>
        <v>0.10695187165775401</v>
      </c>
      <c r="T34" s="14">
        <f t="shared" si="16"/>
        <v>9.7297297297297303E-2</v>
      </c>
    </row>
    <row r="35" spans="2:20" x14ac:dyDescent="0.2">
      <c r="B35" s="13">
        <v>2</v>
      </c>
      <c r="C35" s="13">
        <v>29</v>
      </c>
      <c r="D35" s="13">
        <v>25</v>
      </c>
      <c r="E35" s="13">
        <v>26</v>
      </c>
      <c r="F35" s="13">
        <v>20</v>
      </c>
      <c r="G35" s="13">
        <v>26</v>
      </c>
      <c r="H35" s="13">
        <v>20</v>
      </c>
      <c r="I35" s="13">
        <v>18</v>
      </c>
      <c r="J35" s="13">
        <v>29</v>
      </c>
      <c r="K35" s="13">
        <v>15</v>
      </c>
      <c r="L35" s="14">
        <f>C35/C41</f>
        <v>0.14285714285714285</v>
      </c>
      <c r="M35" s="14">
        <f t="shared" ref="M35:T35" si="17">D35/D41</f>
        <v>0.12690355329949238</v>
      </c>
      <c r="N35" s="14">
        <f t="shared" si="17"/>
        <v>0.14772727272727273</v>
      </c>
      <c r="O35" s="14">
        <f t="shared" si="17"/>
        <v>0.11173184357541899</v>
      </c>
      <c r="P35" s="14">
        <f t="shared" si="17"/>
        <v>0.11764705882352941</v>
      </c>
      <c r="Q35" s="14">
        <f t="shared" si="17"/>
        <v>0.10638297872340426</v>
      </c>
      <c r="R35" s="14">
        <f t="shared" si="17"/>
        <v>0.10975609756097561</v>
      </c>
      <c r="S35" s="14">
        <f t="shared" si="17"/>
        <v>0.15508021390374332</v>
      </c>
      <c r="T35" s="14">
        <f t="shared" si="17"/>
        <v>8.1081081081081086E-2</v>
      </c>
    </row>
    <row r="36" spans="2:20" x14ac:dyDescent="0.2">
      <c r="B36" s="13">
        <v>4</v>
      </c>
      <c r="C36" s="13">
        <v>62</v>
      </c>
      <c r="D36" s="13">
        <v>57</v>
      </c>
      <c r="E36" s="13">
        <v>48</v>
      </c>
      <c r="F36" s="13">
        <v>56</v>
      </c>
      <c r="G36" s="13">
        <v>79</v>
      </c>
      <c r="H36" s="13">
        <v>56</v>
      </c>
      <c r="I36" s="13">
        <v>46</v>
      </c>
      <c r="J36" s="13">
        <v>52</v>
      </c>
      <c r="K36" s="13">
        <v>61</v>
      </c>
      <c r="L36" s="14">
        <f>C36/C41</f>
        <v>0.30541871921182268</v>
      </c>
      <c r="M36" s="14">
        <f t="shared" ref="M36:T36" si="18">D36/D41</f>
        <v>0.28934010152284262</v>
      </c>
      <c r="N36" s="14">
        <f t="shared" si="18"/>
        <v>0.27272727272727271</v>
      </c>
      <c r="O36" s="14">
        <f t="shared" si="18"/>
        <v>0.31284916201117319</v>
      </c>
      <c r="P36" s="14">
        <f t="shared" si="18"/>
        <v>0.3574660633484163</v>
      </c>
      <c r="Q36" s="14">
        <f t="shared" si="18"/>
        <v>0.2978723404255319</v>
      </c>
      <c r="R36" s="14">
        <f t="shared" si="18"/>
        <v>0.28048780487804881</v>
      </c>
      <c r="S36" s="14">
        <f t="shared" si="18"/>
        <v>0.27807486631016043</v>
      </c>
      <c r="T36" s="14">
        <f t="shared" si="18"/>
        <v>0.32972972972972975</v>
      </c>
    </row>
    <row r="37" spans="2:20" x14ac:dyDescent="0.2">
      <c r="B37" s="13">
        <v>8</v>
      </c>
      <c r="C37" s="13">
        <v>89</v>
      </c>
      <c r="D37" s="13">
        <v>92</v>
      </c>
      <c r="E37" s="13">
        <v>82</v>
      </c>
      <c r="F37" s="13">
        <v>81</v>
      </c>
      <c r="G37" s="13">
        <v>96</v>
      </c>
      <c r="H37" s="13">
        <v>89</v>
      </c>
      <c r="I37" s="13">
        <v>56</v>
      </c>
      <c r="J37" s="13">
        <v>76</v>
      </c>
      <c r="K37" s="13">
        <v>81</v>
      </c>
      <c r="L37" s="14">
        <f>C37/C41</f>
        <v>0.43842364532019706</v>
      </c>
      <c r="M37" s="14">
        <f t="shared" ref="M37:T37" si="19">D37/D41</f>
        <v>0.46700507614213199</v>
      </c>
      <c r="N37" s="14">
        <f t="shared" si="19"/>
        <v>0.46590909090909088</v>
      </c>
      <c r="O37" s="14">
        <f t="shared" si="19"/>
        <v>0.45251396648044695</v>
      </c>
      <c r="P37" s="14">
        <f t="shared" si="19"/>
        <v>0.43438914027149322</v>
      </c>
      <c r="Q37" s="14">
        <f t="shared" si="19"/>
        <v>0.47340425531914893</v>
      </c>
      <c r="R37" s="14">
        <f t="shared" si="19"/>
        <v>0.34146341463414637</v>
      </c>
      <c r="S37" s="14">
        <f t="shared" si="19"/>
        <v>0.40641711229946526</v>
      </c>
      <c r="T37" s="14">
        <f t="shared" si="19"/>
        <v>0.43783783783783786</v>
      </c>
    </row>
    <row r="38" spans="2:20" x14ac:dyDescent="0.2">
      <c r="B38" s="13">
        <v>16</v>
      </c>
      <c r="C38" s="13">
        <v>6</v>
      </c>
      <c r="D38" s="13">
        <v>5</v>
      </c>
      <c r="E38" s="13">
        <v>5</v>
      </c>
      <c r="F38" s="13">
        <v>12</v>
      </c>
      <c r="G38" s="13">
        <v>5</v>
      </c>
      <c r="H38" s="13">
        <v>10</v>
      </c>
      <c r="I38" s="13">
        <v>18</v>
      </c>
      <c r="J38" s="13">
        <v>10</v>
      </c>
      <c r="K38" s="13">
        <v>10</v>
      </c>
      <c r="L38" s="14">
        <f>C38/C41</f>
        <v>2.9556650246305417E-2</v>
      </c>
      <c r="M38" s="14">
        <f t="shared" ref="M38:T38" si="20">D38/D41</f>
        <v>2.5380710659898477E-2</v>
      </c>
      <c r="N38" s="14">
        <f t="shared" si="20"/>
        <v>2.8409090909090908E-2</v>
      </c>
      <c r="O38" s="14">
        <f t="shared" si="20"/>
        <v>6.7039106145251395E-2</v>
      </c>
      <c r="P38" s="14">
        <f t="shared" si="20"/>
        <v>2.2624434389140271E-2</v>
      </c>
      <c r="Q38" s="14">
        <f t="shared" si="20"/>
        <v>5.3191489361702128E-2</v>
      </c>
      <c r="R38" s="14">
        <f t="shared" si="20"/>
        <v>0.10975609756097561</v>
      </c>
      <c r="S38" s="14">
        <f t="shared" si="20"/>
        <v>5.3475935828877004E-2</v>
      </c>
      <c r="T38" s="14">
        <f t="shared" si="20"/>
        <v>5.4054054054054057E-2</v>
      </c>
    </row>
    <row r="39" spans="2:20" x14ac:dyDescent="0.2">
      <c r="B39" s="13">
        <v>32</v>
      </c>
      <c r="C39" s="13"/>
      <c r="D39" s="13"/>
      <c r="E39" s="13"/>
      <c r="F39" s="13"/>
      <c r="G39" s="13"/>
      <c r="H39" s="13"/>
      <c r="I39" s="13"/>
      <c r="J39" s="13"/>
      <c r="K39" s="13"/>
      <c r="L39" s="14">
        <f t="shared" ref="L39:L40" si="21">C39/203</f>
        <v>0</v>
      </c>
      <c r="M39" s="14">
        <f t="shared" ref="M39:M40" si="22">D39/197</f>
        <v>0</v>
      </c>
      <c r="N39" s="14">
        <f t="shared" ref="N39:N40" si="23">E39/176</f>
        <v>0</v>
      </c>
      <c r="O39" s="13"/>
      <c r="P39" s="13"/>
      <c r="Q39" s="13"/>
      <c r="R39" s="13"/>
      <c r="S39" s="13"/>
      <c r="T39" s="13"/>
    </row>
    <row r="40" spans="2:20" x14ac:dyDescent="0.2">
      <c r="B40" s="13">
        <v>64</v>
      </c>
      <c r="C40" s="13"/>
      <c r="D40" s="13"/>
      <c r="E40" s="13"/>
      <c r="F40" s="13"/>
      <c r="G40" s="13"/>
      <c r="H40" s="13"/>
      <c r="I40" s="13"/>
      <c r="J40" s="13"/>
      <c r="K40" s="13"/>
      <c r="L40" s="14">
        <f t="shared" si="21"/>
        <v>0</v>
      </c>
      <c r="M40" s="14">
        <f t="shared" si="22"/>
        <v>0</v>
      </c>
      <c r="N40" s="14">
        <f t="shared" si="23"/>
        <v>0</v>
      </c>
      <c r="O40" s="13"/>
      <c r="P40" s="13"/>
      <c r="Q40" s="13"/>
      <c r="R40" s="13"/>
      <c r="S40" s="13"/>
      <c r="T40" s="13"/>
    </row>
    <row r="41" spans="2:20" x14ac:dyDescent="0.2">
      <c r="B41" s="13" t="s">
        <v>14</v>
      </c>
      <c r="C41" s="13">
        <f>SUM(C34:C40)</f>
        <v>203</v>
      </c>
      <c r="D41" s="13">
        <f>SUM(D34:D40)</f>
        <v>197</v>
      </c>
      <c r="E41" s="13">
        <f>SUM(E34:E40)</f>
        <v>176</v>
      </c>
      <c r="F41" s="13">
        <f t="shared" ref="F41:K41" si="24">SUM(F34:F40)</f>
        <v>179</v>
      </c>
      <c r="G41" s="13">
        <f t="shared" si="24"/>
        <v>221</v>
      </c>
      <c r="H41" s="13">
        <f t="shared" si="24"/>
        <v>188</v>
      </c>
      <c r="I41" s="13">
        <f t="shared" si="24"/>
        <v>164</v>
      </c>
      <c r="J41" s="13">
        <f t="shared" si="24"/>
        <v>187</v>
      </c>
      <c r="K41" s="13">
        <f t="shared" si="24"/>
        <v>185</v>
      </c>
      <c r="L41" s="14">
        <f>SUM(L34:L39)</f>
        <v>1</v>
      </c>
      <c r="M41" s="14">
        <f t="shared" ref="M41:T41" si="25">SUM(M34:M39)</f>
        <v>1</v>
      </c>
      <c r="N41" s="14">
        <f t="shared" si="25"/>
        <v>0.99999999999999989</v>
      </c>
      <c r="O41" s="14">
        <f t="shared" si="25"/>
        <v>1</v>
      </c>
      <c r="P41" s="14">
        <f t="shared" si="25"/>
        <v>1</v>
      </c>
      <c r="Q41" s="14">
        <f t="shared" si="25"/>
        <v>1</v>
      </c>
      <c r="R41" s="14">
        <f t="shared" si="25"/>
        <v>1.0000000000000002</v>
      </c>
      <c r="S41" s="14">
        <f t="shared" si="25"/>
        <v>1</v>
      </c>
      <c r="T41" s="14">
        <f t="shared" si="25"/>
        <v>1</v>
      </c>
    </row>
    <row r="44" spans="2:20" x14ac:dyDescent="0.2">
      <c r="B44" s="11" t="s">
        <v>172</v>
      </c>
      <c r="C44" s="12" t="s">
        <v>15</v>
      </c>
      <c r="D44" s="13"/>
      <c r="E44" s="13"/>
      <c r="L44" s="14"/>
      <c r="M44" s="13"/>
      <c r="N44" s="13"/>
      <c r="O44" s="13"/>
      <c r="P44" s="13"/>
      <c r="Q44" s="13"/>
      <c r="R44" s="13"/>
      <c r="S44" s="13"/>
      <c r="T44" s="13"/>
    </row>
    <row r="45" spans="2:20" x14ac:dyDescent="0.2">
      <c r="B45" s="13"/>
      <c r="C45" s="76" t="s">
        <v>169</v>
      </c>
      <c r="D45" s="77"/>
      <c r="E45" s="78"/>
      <c r="F45" s="79" t="s">
        <v>170</v>
      </c>
      <c r="G45" s="80"/>
      <c r="H45" s="81"/>
      <c r="I45" s="79" t="s">
        <v>171</v>
      </c>
      <c r="J45" s="80"/>
      <c r="K45" s="81"/>
      <c r="L45" s="13"/>
      <c r="M45" s="13"/>
      <c r="N45" s="13"/>
      <c r="O45" s="13"/>
      <c r="P45" s="13"/>
      <c r="Q45" s="13"/>
      <c r="R45" s="13"/>
      <c r="S45" s="13"/>
      <c r="T45" s="13"/>
    </row>
    <row r="46" spans="2:20" x14ac:dyDescent="0.2">
      <c r="B46" s="13">
        <v>1</v>
      </c>
      <c r="C46" s="13">
        <v>17</v>
      </c>
      <c r="D46" s="13">
        <v>15</v>
      </c>
      <c r="E46" s="13">
        <v>20</v>
      </c>
      <c r="F46" s="13">
        <v>10</v>
      </c>
      <c r="G46" s="13">
        <v>15</v>
      </c>
      <c r="H46" s="13">
        <v>20</v>
      </c>
      <c r="I46" s="13">
        <v>28</v>
      </c>
      <c r="J46" s="13">
        <v>26</v>
      </c>
      <c r="K46" s="13">
        <v>13</v>
      </c>
      <c r="L46" s="14">
        <f>C46/C53</f>
        <v>9.7701149425287362E-2</v>
      </c>
      <c r="M46" s="14">
        <f t="shared" ref="M46:T46" si="26">D46/D53</f>
        <v>7.9787234042553196E-2</v>
      </c>
      <c r="N46" s="14">
        <f t="shared" si="26"/>
        <v>9.4339622641509441E-2</v>
      </c>
      <c r="O46" s="14">
        <f t="shared" si="26"/>
        <v>5.6818181818181816E-2</v>
      </c>
      <c r="P46" s="14">
        <f t="shared" si="26"/>
        <v>8.4269662921348312E-2</v>
      </c>
      <c r="Q46" s="14">
        <f t="shared" si="26"/>
        <v>0.1111111111111111</v>
      </c>
      <c r="R46" s="14">
        <f t="shared" si="26"/>
        <v>0.12962962962962962</v>
      </c>
      <c r="S46" s="14">
        <f t="shared" si="26"/>
        <v>0.13</v>
      </c>
      <c r="T46" s="14">
        <f t="shared" si="26"/>
        <v>6.3414634146341464E-2</v>
      </c>
    </row>
    <row r="47" spans="2:20" x14ac:dyDescent="0.2">
      <c r="B47" s="13">
        <v>2</v>
      </c>
      <c r="C47" s="13">
        <v>33</v>
      </c>
      <c r="D47" s="13">
        <v>41</v>
      </c>
      <c r="E47" s="13">
        <v>52</v>
      </c>
      <c r="F47" s="13">
        <v>39</v>
      </c>
      <c r="G47" s="13">
        <v>52</v>
      </c>
      <c r="H47" s="13">
        <v>48</v>
      </c>
      <c r="I47" s="13">
        <v>44</v>
      </c>
      <c r="J47" s="13">
        <v>37</v>
      </c>
      <c r="K47" s="13">
        <v>58</v>
      </c>
      <c r="L47" s="14">
        <f>C47/C53</f>
        <v>0.18965517241379309</v>
      </c>
      <c r="M47" s="14">
        <f t="shared" ref="M47:T47" si="27">D47/D53</f>
        <v>0.21808510638297873</v>
      </c>
      <c r="N47" s="14">
        <f t="shared" si="27"/>
        <v>0.24528301886792453</v>
      </c>
      <c r="O47" s="14">
        <f t="shared" si="27"/>
        <v>0.22159090909090909</v>
      </c>
      <c r="P47" s="14">
        <f t="shared" si="27"/>
        <v>0.29213483146067415</v>
      </c>
      <c r="Q47" s="14">
        <f t="shared" si="27"/>
        <v>0.26666666666666666</v>
      </c>
      <c r="R47" s="14">
        <f t="shared" si="27"/>
        <v>0.20370370370370369</v>
      </c>
      <c r="S47" s="14">
        <f t="shared" si="27"/>
        <v>0.185</v>
      </c>
      <c r="T47" s="14">
        <f t="shared" si="27"/>
        <v>0.28292682926829266</v>
      </c>
    </row>
    <row r="48" spans="2:20" x14ac:dyDescent="0.2">
      <c r="B48" s="13">
        <v>4</v>
      </c>
      <c r="C48" s="13">
        <v>82</v>
      </c>
      <c r="D48" s="13">
        <v>93</v>
      </c>
      <c r="E48" s="13">
        <v>97</v>
      </c>
      <c r="F48" s="13">
        <v>92</v>
      </c>
      <c r="G48" s="13">
        <v>85</v>
      </c>
      <c r="H48" s="13">
        <v>76</v>
      </c>
      <c r="I48" s="13">
        <v>102</v>
      </c>
      <c r="J48" s="13">
        <v>89</v>
      </c>
      <c r="K48" s="13">
        <v>94</v>
      </c>
      <c r="L48" s="14">
        <f>C48/C53</f>
        <v>0.47126436781609193</v>
      </c>
      <c r="M48" s="14">
        <f t="shared" ref="M48:T48" si="28">D48/D53</f>
        <v>0.49468085106382981</v>
      </c>
      <c r="N48" s="14">
        <f t="shared" si="28"/>
        <v>0.45754716981132076</v>
      </c>
      <c r="O48" s="14">
        <f t="shared" si="28"/>
        <v>0.52272727272727271</v>
      </c>
      <c r="P48" s="14">
        <f t="shared" si="28"/>
        <v>0.47752808988764045</v>
      </c>
      <c r="Q48" s="14">
        <f t="shared" si="28"/>
        <v>0.42222222222222222</v>
      </c>
      <c r="R48" s="14">
        <f t="shared" si="28"/>
        <v>0.47222222222222221</v>
      </c>
      <c r="S48" s="14">
        <f t="shared" si="28"/>
        <v>0.44500000000000001</v>
      </c>
      <c r="T48" s="14">
        <f t="shared" si="28"/>
        <v>0.45853658536585368</v>
      </c>
    </row>
    <row r="49" spans="2:20" x14ac:dyDescent="0.2">
      <c r="B49" s="13">
        <v>8</v>
      </c>
      <c r="C49" s="13">
        <v>42</v>
      </c>
      <c r="D49" s="13">
        <v>39</v>
      </c>
      <c r="E49" s="13">
        <v>43</v>
      </c>
      <c r="F49" s="13">
        <v>35</v>
      </c>
      <c r="G49" s="13">
        <v>26</v>
      </c>
      <c r="H49" s="13">
        <v>36</v>
      </c>
      <c r="I49" s="13">
        <v>42</v>
      </c>
      <c r="J49" s="13">
        <v>48</v>
      </c>
      <c r="K49" s="13">
        <v>40</v>
      </c>
      <c r="L49" s="14">
        <f>C49/C53</f>
        <v>0.2413793103448276</v>
      </c>
      <c r="M49" s="14">
        <f t="shared" ref="M49:T49" si="29">D49/D53</f>
        <v>0.20744680851063829</v>
      </c>
      <c r="N49" s="14">
        <f t="shared" si="29"/>
        <v>0.20283018867924529</v>
      </c>
      <c r="O49" s="14">
        <f t="shared" si="29"/>
        <v>0.19886363636363635</v>
      </c>
      <c r="P49" s="14">
        <f t="shared" si="29"/>
        <v>0.14606741573033707</v>
      </c>
      <c r="Q49" s="14">
        <f t="shared" si="29"/>
        <v>0.2</v>
      </c>
      <c r="R49" s="14">
        <f t="shared" si="29"/>
        <v>0.19444444444444445</v>
      </c>
      <c r="S49" s="14">
        <f t="shared" si="29"/>
        <v>0.24</v>
      </c>
      <c r="T49" s="14">
        <f t="shared" si="29"/>
        <v>0.1951219512195122</v>
      </c>
    </row>
    <row r="50" spans="2:20" x14ac:dyDescent="0.2">
      <c r="B50" s="13">
        <v>16</v>
      </c>
      <c r="C50" s="13"/>
      <c r="D50" s="13"/>
      <c r="E50" s="13"/>
      <c r="F50" s="13"/>
      <c r="G50" s="13"/>
      <c r="H50" s="13"/>
      <c r="I50" s="13"/>
      <c r="J50" s="13"/>
      <c r="K50" s="13"/>
      <c r="L50" s="14">
        <f t="shared" ref="L50:L52" si="30">C50/174</f>
        <v>0</v>
      </c>
      <c r="M50" s="14">
        <f t="shared" ref="M50:M52" si="31">D50/188</f>
        <v>0</v>
      </c>
      <c r="N50" s="14">
        <f t="shared" ref="N50:N52" si="32">E50/212</f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</row>
    <row r="51" spans="2:20" x14ac:dyDescent="0.2">
      <c r="B51" s="13">
        <v>32</v>
      </c>
      <c r="C51" s="13"/>
      <c r="D51" s="13"/>
      <c r="E51" s="13"/>
      <c r="F51" s="13"/>
      <c r="G51" s="13"/>
      <c r="H51" s="13"/>
      <c r="I51" s="13"/>
      <c r="J51" s="13"/>
      <c r="K51" s="13"/>
      <c r="L51" s="14">
        <f t="shared" si="30"/>
        <v>0</v>
      </c>
      <c r="M51" s="14">
        <f t="shared" si="31"/>
        <v>0</v>
      </c>
      <c r="N51" s="14">
        <f t="shared" si="32"/>
        <v>0</v>
      </c>
      <c r="O51" s="13"/>
      <c r="P51" s="13"/>
      <c r="Q51" s="13"/>
      <c r="R51" s="13"/>
      <c r="S51" s="13"/>
      <c r="T51" s="13"/>
    </row>
    <row r="52" spans="2:20" x14ac:dyDescent="0.2">
      <c r="B52" s="13">
        <v>64</v>
      </c>
      <c r="C52" s="13"/>
      <c r="D52" s="13"/>
      <c r="E52" s="13"/>
      <c r="F52" s="13"/>
      <c r="G52" s="13"/>
      <c r="H52" s="13"/>
      <c r="I52" s="13"/>
      <c r="J52" s="13"/>
      <c r="K52" s="13"/>
      <c r="L52" s="14">
        <f t="shared" si="30"/>
        <v>0</v>
      </c>
      <c r="M52" s="14">
        <f t="shared" si="31"/>
        <v>0</v>
      </c>
      <c r="N52" s="14">
        <f t="shared" si="32"/>
        <v>0</v>
      </c>
      <c r="O52" s="13"/>
      <c r="P52" s="13"/>
      <c r="Q52" s="13"/>
      <c r="R52" s="13"/>
      <c r="S52" s="13"/>
      <c r="T52" s="13"/>
    </row>
    <row r="53" spans="2:20" x14ac:dyDescent="0.2">
      <c r="B53" s="13" t="s">
        <v>14</v>
      </c>
      <c r="C53" s="13">
        <f>SUM(C46:C52)</f>
        <v>174</v>
      </c>
      <c r="D53" s="13">
        <f>SUM(D46:D52)</f>
        <v>188</v>
      </c>
      <c r="E53" s="13">
        <f>SUM(E46:E52)</f>
        <v>212</v>
      </c>
      <c r="F53" s="13">
        <f t="shared" ref="F53:K53" si="33">SUM(F46:F52)</f>
        <v>176</v>
      </c>
      <c r="G53" s="13">
        <f t="shared" si="33"/>
        <v>178</v>
      </c>
      <c r="H53" s="13">
        <f t="shared" si="33"/>
        <v>180</v>
      </c>
      <c r="I53" s="13">
        <f t="shared" si="33"/>
        <v>216</v>
      </c>
      <c r="J53" s="13">
        <f t="shared" si="33"/>
        <v>200</v>
      </c>
      <c r="K53" s="13">
        <f t="shared" si="33"/>
        <v>205</v>
      </c>
      <c r="L53" s="14">
        <f>SUM(L46:L50)</f>
        <v>1</v>
      </c>
      <c r="M53" s="14">
        <f t="shared" ref="M53:T53" si="34">SUM(M46:M50)</f>
        <v>1</v>
      </c>
      <c r="N53" s="14">
        <f t="shared" si="34"/>
        <v>1</v>
      </c>
      <c r="O53" s="14">
        <f t="shared" si="34"/>
        <v>0.99999999999999989</v>
      </c>
      <c r="P53" s="14">
        <f t="shared" si="34"/>
        <v>1</v>
      </c>
      <c r="Q53" s="14">
        <f t="shared" si="34"/>
        <v>1</v>
      </c>
      <c r="R53" s="14">
        <f t="shared" si="34"/>
        <v>1</v>
      </c>
      <c r="S53" s="14">
        <f t="shared" si="34"/>
        <v>1</v>
      </c>
      <c r="T53" s="14">
        <f t="shared" si="34"/>
        <v>1</v>
      </c>
    </row>
    <row r="56" spans="2:20" x14ac:dyDescent="0.2">
      <c r="B56" s="11" t="s">
        <v>173</v>
      </c>
      <c r="C56" s="12" t="s">
        <v>13</v>
      </c>
      <c r="D56" s="13"/>
      <c r="E56" s="13"/>
      <c r="L56" s="14"/>
      <c r="M56" s="13"/>
      <c r="N56" s="13"/>
      <c r="O56" s="13"/>
      <c r="P56" s="13"/>
      <c r="Q56" s="13"/>
      <c r="R56" s="13"/>
      <c r="S56" s="13"/>
      <c r="T56" s="13"/>
    </row>
    <row r="57" spans="2:20" x14ac:dyDescent="0.2">
      <c r="B57" s="13"/>
      <c r="C57" s="76" t="s">
        <v>169</v>
      </c>
      <c r="D57" s="77"/>
      <c r="E57" s="78"/>
      <c r="F57" s="79" t="s">
        <v>170</v>
      </c>
      <c r="G57" s="80"/>
      <c r="H57" s="81"/>
      <c r="I57" s="79" t="s">
        <v>171</v>
      </c>
      <c r="J57" s="80"/>
      <c r="K57" s="81"/>
      <c r="L57" s="13"/>
      <c r="M57" s="13"/>
      <c r="N57" s="13"/>
    </row>
    <row r="58" spans="2:20" x14ac:dyDescent="0.2">
      <c r="B58" s="13">
        <v>1</v>
      </c>
      <c r="C58" s="13">
        <v>19</v>
      </c>
      <c r="D58" s="13">
        <v>20</v>
      </c>
      <c r="E58" s="13">
        <v>19</v>
      </c>
      <c r="F58" s="13">
        <v>12</v>
      </c>
      <c r="G58" s="13">
        <v>15</v>
      </c>
      <c r="H58" s="13">
        <v>22</v>
      </c>
      <c r="I58" s="13">
        <v>18</v>
      </c>
      <c r="J58" s="13">
        <v>12</v>
      </c>
      <c r="K58" s="13">
        <v>12</v>
      </c>
      <c r="L58" s="14">
        <f>C58/C65</f>
        <v>7.7868852459016397E-2</v>
      </c>
      <c r="M58" s="14">
        <f t="shared" ref="M58:T58" si="35">D58/D65</f>
        <v>7.8125E-2</v>
      </c>
      <c r="N58" s="14">
        <f t="shared" si="35"/>
        <v>7.8838174273858919E-2</v>
      </c>
      <c r="O58" s="14">
        <f t="shared" si="35"/>
        <v>4.6692607003891051E-2</v>
      </c>
      <c r="P58" s="14">
        <f t="shared" si="35"/>
        <v>7.2115384615384609E-2</v>
      </c>
      <c r="Q58" s="14">
        <f t="shared" si="35"/>
        <v>0.10138248847926268</v>
      </c>
      <c r="R58" s="14">
        <f t="shared" si="35"/>
        <v>3.4883720930232558E-2</v>
      </c>
      <c r="S58" s="14">
        <f t="shared" si="35"/>
        <v>0.06</v>
      </c>
      <c r="T58" s="14">
        <f t="shared" si="35"/>
        <v>6.8965517241379309E-2</v>
      </c>
    </row>
    <row r="59" spans="2:20" x14ac:dyDescent="0.2">
      <c r="B59" s="13">
        <v>2</v>
      </c>
      <c r="C59" s="13">
        <v>38</v>
      </c>
      <c r="D59" s="13">
        <v>32</v>
      </c>
      <c r="E59" s="13">
        <v>32</v>
      </c>
      <c r="F59" s="13">
        <v>52</v>
      </c>
      <c r="G59" s="13">
        <v>25</v>
      </c>
      <c r="H59" s="13">
        <v>20</v>
      </c>
      <c r="I59" s="13">
        <v>32</v>
      </c>
      <c r="J59" s="13">
        <v>17</v>
      </c>
      <c r="K59" s="13">
        <v>24</v>
      </c>
      <c r="L59" s="14">
        <f>C59/C65</f>
        <v>0.15573770491803279</v>
      </c>
      <c r="M59" s="14">
        <f t="shared" ref="M59:T59" si="36">D59/D65</f>
        <v>0.125</v>
      </c>
      <c r="N59" s="14">
        <f t="shared" si="36"/>
        <v>0.13278008298755187</v>
      </c>
      <c r="O59" s="14">
        <f t="shared" si="36"/>
        <v>0.20233463035019456</v>
      </c>
      <c r="P59" s="14">
        <f t="shared" si="36"/>
        <v>0.1201923076923077</v>
      </c>
      <c r="Q59" s="14">
        <f t="shared" si="36"/>
        <v>9.2165898617511524E-2</v>
      </c>
      <c r="R59" s="14">
        <f t="shared" si="36"/>
        <v>6.2015503875968991E-2</v>
      </c>
      <c r="S59" s="14">
        <f t="shared" si="36"/>
        <v>8.5000000000000006E-2</v>
      </c>
      <c r="T59" s="14">
        <f t="shared" si="36"/>
        <v>0.13793103448275862</v>
      </c>
    </row>
    <row r="60" spans="2:20" x14ac:dyDescent="0.2">
      <c r="B60" s="13">
        <v>4</v>
      </c>
      <c r="C60" s="13">
        <v>78</v>
      </c>
      <c r="D60" s="13">
        <v>48</v>
      </c>
      <c r="E60" s="13">
        <v>45</v>
      </c>
      <c r="F60" s="13">
        <v>42</v>
      </c>
      <c r="G60" s="13">
        <v>46</v>
      </c>
      <c r="H60" s="13">
        <v>56</v>
      </c>
      <c r="I60" s="13">
        <v>46</v>
      </c>
      <c r="J60" s="13">
        <v>45</v>
      </c>
      <c r="K60" s="13">
        <v>45</v>
      </c>
      <c r="L60" s="14">
        <f>C60/C65</f>
        <v>0.31967213114754101</v>
      </c>
      <c r="M60" s="14">
        <f t="shared" ref="M60:T60" si="37">D60/D65</f>
        <v>0.1875</v>
      </c>
      <c r="N60" s="14">
        <f t="shared" si="37"/>
        <v>0.18672199170124482</v>
      </c>
      <c r="O60" s="14">
        <f t="shared" si="37"/>
        <v>0.16342412451361868</v>
      </c>
      <c r="P60" s="14">
        <f t="shared" si="37"/>
        <v>0.22115384615384615</v>
      </c>
      <c r="Q60" s="14">
        <f t="shared" si="37"/>
        <v>0.25806451612903225</v>
      </c>
      <c r="R60" s="14">
        <f t="shared" si="37"/>
        <v>8.9147286821705432E-2</v>
      </c>
      <c r="S60" s="14">
        <f t="shared" si="37"/>
        <v>0.22500000000000001</v>
      </c>
      <c r="T60" s="14">
        <f t="shared" si="37"/>
        <v>0.25862068965517243</v>
      </c>
    </row>
    <row r="61" spans="2:20" x14ac:dyDescent="0.2">
      <c r="B61" s="13">
        <v>8</v>
      </c>
      <c r="C61" s="13">
        <v>102</v>
      </c>
      <c r="D61" s="13">
        <v>142</v>
      </c>
      <c r="E61" s="13">
        <v>128</v>
      </c>
      <c r="F61" s="13">
        <v>136</v>
      </c>
      <c r="G61" s="13">
        <v>112</v>
      </c>
      <c r="H61" s="13">
        <v>97</v>
      </c>
      <c r="I61" s="13">
        <v>402</v>
      </c>
      <c r="J61" s="13">
        <v>112</v>
      </c>
      <c r="K61" s="13">
        <v>86</v>
      </c>
      <c r="L61" s="14">
        <f>C61/C65</f>
        <v>0.41803278688524592</v>
      </c>
      <c r="M61" s="14">
        <f t="shared" ref="M61:T61" si="38">D61/D65</f>
        <v>0.5546875</v>
      </c>
      <c r="N61" s="14">
        <f t="shared" si="38"/>
        <v>0.53112033195020747</v>
      </c>
      <c r="O61" s="14">
        <f t="shared" si="38"/>
        <v>0.52918287937743191</v>
      </c>
      <c r="P61" s="14">
        <f t="shared" si="38"/>
        <v>0.53846153846153844</v>
      </c>
      <c r="Q61" s="14">
        <f t="shared" si="38"/>
        <v>0.44700460829493088</v>
      </c>
      <c r="R61" s="14">
        <f t="shared" si="38"/>
        <v>0.77906976744186052</v>
      </c>
      <c r="S61" s="14">
        <f t="shared" si="38"/>
        <v>0.56000000000000005</v>
      </c>
      <c r="T61" s="14">
        <f t="shared" si="38"/>
        <v>0.4942528735632184</v>
      </c>
    </row>
    <row r="62" spans="2:20" x14ac:dyDescent="0.2">
      <c r="B62" s="13">
        <v>16</v>
      </c>
      <c r="C62" s="13">
        <v>7</v>
      </c>
      <c r="D62" s="13">
        <v>14</v>
      </c>
      <c r="E62" s="13">
        <v>17</v>
      </c>
      <c r="F62" s="13">
        <v>15</v>
      </c>
      <c r="G62" s="13">
        <v>10</v>
      </c>
      <c r="H62" s="13">
        <v>22</v>
      </c>
      <c r="I62" s="13">
        <v>18</v>
      </c>
      <c r="J62" s="13">
        <v>14</v>
      </c>
      <c r="K62" s="13">
        <v>7</v>
      </c>
      <c r="L62" s="14">
        <f>C62/C65</f>
        <v>2.8688524590163935E-2</v>
      </c>
      <c r="M62" s="14">
        <f t="shared" ref="M62:T62" si="39">D62/D65</f>
        <v>5.46875E-2</v>
      </c>
      <c r="N62" s="14">
        <f t="shared" si="39"/>
        <v>7.0539419087136929E-2</v>
      </c>
      <c r="O62" s="14">
        <f t="shared" si="39"/>
        <v>5.8365758754863814E-2</v>
      </c>
      <c r="P62" s="14">
        <f t="shared" si="39"/>
        <v>4.807692307692308E-2</v>
      </c>
      <c r="Q62" s="14">
        <f t="shared" si="39"/>
        <v>0.10138248847926268</v>
      </c>
      <c r="R62" s="14">
        <f t="shared" si="39"/>
        <v>3.4883720930232558E-2</v>
      </c>
      <c r="S62" s="14">
        <f t="shared" si="39"/>
        <v>7.0000000000000007E-2</v>
      </c>
      <c r="T62" s="14">
        <f t="shared" si="39"/>
        <v>4.0229885057471264E-2</v>
      </c>
    </row>
    <row r="63" spans="2:20" x14ac:dyDescent="0.2">
      <c r="B63" s="13">
        <v>32</v>
      </c>
      <c r="C63" s="13"/>
      <c r="D63" s="13"/>
      <c r="E63" s="13"/>
      <c r="F63" s="13"/>
      <c r="G63" s="13"/>
      <c r="H63" s="13"/>
      <c r="I63" s="13"/>
      <c r="J63" s="13"/>
      <c r="K63" s="13"/>
      <c r="L63" s="14">
        <f t="shared" ref="L63:L64" si="40">C63/188</f>
        <v>0</v>
      </c>
      <c r="M63" s="14">
        <f t="shared" ref="M63:M64" si="41">D63/191</f>
        <v>0</v>
      </c>
      <c r="N63" s="14">
        <f t="shared" ref="N63:N64" si="42">E63/210</f>
        <v>0</v>
      </c>
    </row>
    <row r="64" spans="2:20" x14ac:dyDescent="0.2">
      <c r="B64" s="13">
        <v>64</v>
      </c>
      <c r="C64" s="13"/>
      <c r="D64" s="13"/>
      <c r="E64" s="13"/>
      <c r="F64" s="13"/>
      <c r="G64" s="13"/>
      <c r="H64" s="13"/>
      <c r="I64" s="13"/>
      <c r="J64" s="13"/>
      <c r="K64" s="13"/>
      <c r="L64" s="14">
        <f t="shared" si="40"/>
        <v>0</v>
      </c>
      <c r="M64" s="14">
        <f t="shared" si="41"/>
        <v>0</v>
      </c>
      <c r="N64" s="14">
        <f t="shared" si="42"/>
        <v>0</v>
      </c>
    </row>
    <row r="65" spans="2:20" x14ac:dyDescent="0.2">
      <c r="B65" s="13" t="s">
        <v>14</v>
      </c>
      <c r="C65" s="13">
        <f>SUM(C58:C62)</f>
        <v>244</v>
      </c>
      <c r="D65" s="13">
        <f>SUM(D58:D64)</f>
        <v>256</v>
      </c>
      <c r="E65" s="13">
        <f>SUM(E58:E64)</f>
        <v>241</v>
      </c>
      <c r="F65" s="13">
        <f t="shared" ref="F65:K65" si="43">SUM(F58:F64)</f>
        <v>257</v>
      </c>
      <c r="G65" s="13">
        <f t="shared" si="43"/>
        <v>208</v>
      </c>
      <c r="H65" s="13">
        <f t="shared" si="43"/>
        <v>217</v>
      </c>
      <c r="I65" s="13">
        <f t="shared" si="43"/>
        <v>516</v>
      </c>
      <c r="J65" s="13">
        <f t="shared" si="43"/>
        <v>200</v>
      </c>
      <c r="K65" s="13">
        <f t="shared" si="43"/>
        <v>174</v>
      </c>
      <c r="L65" s="14">
        <f>SUM(L58:L62)</f>
        <v>1</v>
      </c>
      <c r="M65" s="14">
        <f t="shared" ref="M65:T65" si="44">SUM(M58:M62)</f>
        <v>1</v>
      </c>
      <c r="N65" s="14">
        <f t="shared" si="44"/>
        <v>1</v>
      </c>
      <c r="O65" s="14">
        <f t="shared" si="44"/>
        <v>1</v>
      </c>
      <c r="P65" s="14">
        <f t="shared" si="44"/>
        <v>1</v>
      </c>
      <c r="Q65" s="14">
        <f t="shared" si="44"/>
        <v>1</v>
      </c>
      <c r="R65" s="14">
        <f t="shared" si="44"/>
        <v>1</v>
      </c>
      <c r="S65" s="14">
        <f t="shared" si="44"/>
        <v>1</v>
      </c>
      <c r="T65" s="14">
        <f t="shared" si="44"/>
        <v>1</v>
      </c>
    </row>
    <row r="68" spans="2:20" x14ac:dyDescent="0.2">
      <c r="B68" s="11" t="s">
        <v>173</v>
      </c>
      <c r="C68" s="12" t="s">
        <v>15</v>
      </c>
      <c r="D68" s="13"/>
      <c r="E68" s="13"/>
      <c r="L68" s="14"/>
      <c r="M68" s="13"/>
      <c r="N68" s="13"/>
    </row>
    <row r="69" spans="2:20" x14ac:dyDescent="0.2">
      <c r="B69" s="13"/>
      <c r="C69" s="76" t="s">
        <v>169</v>
      </c>
      <c r="D69" s="77"/>
      <c r="E69" s="78"/>
      <c r="F69" s="79" t="s">
        <v>170</v>
      </c>
      <c r="G69" s="80"/>
      <c r="H69" s="81"/>
      <c r="I69" s="79" t="s">
        <v>171</v>
      </c>
      <c r="J69" s="80"/>
      <c r="K69" s="81"/>
      <c r="L69" s="13"/>
      <c r="M69" s="13"/>
      <c r="N69" s="13"/>
      <c r="O69" s="13"/>
      <c r="P69" s="13"/>
      <c r="Q69" s="13"/>
      <c r="R69" s="13"/>
      <c r="S69" s="13"/>
      <c r="T69" s="13"/>
    </row>
    <row r="70" spans="2:20" x14ac:dyDescent="0.2">
      <c r="B70" s="13">
        <v>1</v>
      </c>
      <c r="C70" s="13">
        <v>15</v>
      </c>
      <c r="D70" s="13">
        <v>18</v>
      </c>
      <c r="E70" s="13">
        <v>17</v>
      </c>
      <c r="F70" s="13">
        <v>12</v>
      </c>
      <c r="G70" s="13">
        <v>10</v>
      </c>
      <c r="H70" s="13">
        <v>18</v>
      </c>
      <c r="I70" s="13">
        <v>23</v>
      </c>
      <c r="J70" s="13">
        <v>18</v>
      </c>
      <c r="K70" s="13">
        <v>10</v>
      </c>
      <c r="L70" s="14">
        <f>C70/C77</f>
        <v>7.281553398058252E-2</v>
      </c>
      <c r="M70" s="14">
        <f t="shared" ref="M70:T70" si="45">D70/D77</f>
        <v>0.1</v>
      </c>
      <c r="N70" s="14">
        <f t="shared" si="45"/>
        <v>8.3333333333333329E-2</v>
      </c>
      <c r="O70" s="14">
        <f t="shared" si="45"/>
        <v>6.1855670103092786E-2</v>
      </c>
      <c r="P70" s="14">
        <f t="shared" si="45"/>
        <v>4.4444444444444446E-2</v>
      </c>
      <c r="Q70" s="14">
        <f t="shared" si="45"/>
        <v>8.7804878048780483E-2</v>
      </c>
      <c r="R70" s="14">
        <f t="shared" si="45"/>
        <v>0.12365591397849462</v>
      </c>
      <c r="S70" s="14">
        <f t="shared" si="45"/>
        <v>9.1836734693877556E-2</v>
      </c>
      <c r="T70" s="14">
        <f t="shared" si="45"/>
        <v>4.6948356807511735E-2</v>
      </c>
    </row>
    <row r="71" spans="2:20" x14ac:dyDescent="0.2">
      <c r="B71" s="13">
        <v>2</v>
      </c>
      <c r="C71" s="13">
        <v>32</v>
      </c>
      <c r="D71" s="13">
        <v>29</v>
      </c>
      <c r="E71" s="13">
        <v>31</v>
      </c>
      <c r="F71" s="13">
        <v>30</v>
      </c>
      <c r="G71" s="13">
        <v>36</v>
      </c>
      <c r="H71" s="13">
        <v>28</v>
      </c>
      <c r="I71" s="13">
        <v>38</v>
      </c>
      <c r="J71" s="13">
        <v>20</v>
      </c>
      <c r="K71" s="13">
        <v>27</v>
      </c>
      <c r="L71" s="14">
        <f>C71/C77</f>
        <v>0.1553398058252427</v>
      </c>
      <c r="M71" s="14">
        <f t="shared" ref="M71:T71" si="46">D71/D77</f>
        <v>0.16111111111111112</v>
      </c>
      <c r="N71" s="14">
        <f t="shared" si="46"/>
        <v>0.15196078431372548</v>
      </c>
      <c r="O71" s="14">
        <f t="shared" si="46"/>
        <v>0.15463917525773196</v>
      </c>
      <c r="P71" s="14">
        <f t="shared" si="46"/>
        <v>0.16</v>
      </c>
      <c r="Q71" s="14">
        <f t="shared" si="46"/>
        <v>0.13658536585365855</v>
      </c>
      <c r="R71" s="14">
        <f t="shared" si="46"/>
        <v>0.20430107526881722</v>
      </c>
      <c r="S71" s="14">
        <f t="shared" si="46"/>
        <v>0.10204081632653061</v>
      </c>
      <c r="T71" s="14">
        <f t="shared" si="46"/>
        <v>0.12676056338028169</v>
      </c>
    </row>
    <row r="72" spans="2:20" x14ac:dyDescent="0.2">
      <c r="B72" s="13">
        <v>4</v>
      </c>
      <c r="C72" s="13">
        <v>56</v>
      </c>
      <c r="D72" s="13">
        <v>46</v>
      </c>
      <c r="E72" s="13">
        <v>56</v>
      </c>
      <c r="F72" s="13">
        <v>45</v>
      </c>
      <c r="G72" s="13">
        <v>62</v>
      </c>
      <c r="H72" s="13">
        <v>58</v>
      </c>
      <c r="I72" s="13">
        <v>39</v>
      </c>
      <c r="J72" s="13">
        <v>59</v>
      </c>
      <c r="K72" s="13">
        <v>68</v>
      </c>
      <c r="L72" s="14">
        <f>C72/C77</f>
        <v>0.27184466019417475</v>
      </c>
      <c r="M72" s="14">
        <f t="shared" ref="M72:T72" si="47">D72/D77</f>
        <v>0.25555555555555554</v>
      </c>
      <c r="N72" s="14">
        <f t="shared" si="47"/>
        <v>0.27450980392156865</v>
      </c>
      <c r="O72" s="14">
        <f t="shared" si="47"/>
        <v>0.23195876288659795</v>
      </c>
      <c r="P72" s="14">
        <f t="shared" si="47"/>
        <v>0.27555555555555555</v>
      </c>
      <c r="Q72" s="14">
        <f t="shared" si="47"/>
        <v>0.28292682926829266</v>
      </c>
      <c r="R72" s="14">
        <f t="shared" si="47"/>
        <v>0.20967741935483872</v>
      </c>
      <c r="S72" s="14">
        <f t="shared" si="47"/>
        <v>0.30102040816326531</v>
      </c>
      <c r="T72" s="14">
        <f t="shared" si="47"/>
        <v>0.31924882629107981</v>
      </c>
    </row>
    <row r="73" spans="2:20" x14ac:dyDescent="0.2">
      <c r="B73" s="13">
        <v>8</v>
      </c>
      <c r="C73" s="13">
        <v>98</v>
      </c>
      <c r="D73" s="13">
        <v>83</v>
      </c>
      <c r="E73" s="13">
        <v>97</v>
      </c>
      <c r="F73" s="13">
        <v>102</v>
      </c>
      <c r="G73" s="13">
        <v>109</v>
      </c>
      <c r="H73" s="13">
        <v>95</v>
      </c>
      <c r="I73" s="13">
        <v>76</v>
      </c>
      <c r="J73" s="13">
        <v>84</v>
      </c>
      <c r="K73" s="13">
        <v>96</v>
      </c>
      <c r="L73" s="14">
        <f>C73/C77</f>
        <v>0.47572815533980584</v>
      </c>
      <c r="M73" s="14">
        <f t="shared" ref="M73:T73" si="48">D73/D77</f>
        <v>0.46111111111111114</v>
      </c>
      <c r="N73" s="14">
        <f t="shared" si="48"/>
        <v>0.47549019607843135</v>
      </c>
      <c r="O73" s="14">
        <f t="shared" si="48"/>
        <v>0.52577319587628868</v>
      </c>
      <c r="P73" s="14">
        <f t="shared" si="48"/>
        <v>0.48444444444444446</v>
      </c>
      <c r="Q73" s="14">
        <f t="shared" si="48"/>
        <v>0.46341463414634149</v>
      </c>
      <c r="R73" s="14">
        <f t="shared" si="48"/>
        <v>0.40860215053763443</v>
      </c>
      <c r="S73" s="14">
        <f t="shared" si="48"/>
        <v>0.42857142857142855</v>
      </c>
      <c r="T73" s="14">
        <f t="shared" si="48"/>
        <v>0.45070422535211269</v>
      </c>
    </row>
    <row r="74" spans="2:20" x14ac:dyDescent="0.2">
      <c r="B74" s="13">
        <v>16</v>
      </c>
      <c r="C74" s="13">
        <v>5</v>
      </c>
      <c r="D74" s="13">
        <v>4</v>
      </c>
      <c r="E74" s="13">
        <v>3</v>
      </c>
      <c r="F74" s="13">
        <v>5</v>
      </c>
      <c r="G74" s="13">
        <v>8</v>
      </c>
      <c r="H74" s="13">
        <v>6</v>
      </c>
      <c r="I74" s="13">
        <v>10</v>
      </c>
      <c r="J74" s="13">
        <v>15</v>
      </c>
      <c r="K74" s="13">
        <v>12</v>
      </c>
      <c r="L74" s="14">
        <f>C74/C77</f>
        <v>2.4271844660194174E-2</v>
      </c>
      <c r="M74" s="14">
        <f t="shared" ref="M74:T74" si="49">D74/D77</f>
        <v>2.2222222222222223E-2</v>
      </c>
      <c r="N74" s="14">
        <f t="shared" si="49"/>
        <v>1.4705882352941176E-2</v>
      </c>
      <c r="O74" s="14">
        <f t="shared" si="49"/>
        <v>2.5773195876288658E-2</v>
      </c>
      <c r="P74" s="14">
        <f t="shared" si="49"/>
        <v>3.5555555555555556E-2</v>
      </c>
      <c r="Q74" s="14">
        <f t="shared" si="49"/>
        <v>2.9268292682926831E-2</v>
      </c>
      <c r="R74" s="14">
        <f t="shared" si="49"/>
        <v>5.3763440860215055E-2</v>
      </c>
      <c r="S74" s="14">
        <f t="shared" si="49"/>
        <v>7.6530612244897961E-2</v>
      </c>
      <c r="T74" s="14">
        <f t="shared" si="49"/>
        <v>5.6338028169014086E-2</v>
      </c>
    </row>
    <row r="75" spans="2:20" x14ac:dyDescent="0.2">
      <c r="B75" s="13">
        <v>32</v>
      </c>
      <c r="C75" s="13"/>
      <c r="D75" s="13"/>
      <c r="E75" s="13"/>
      <c r="F75" s="13"/>
      <c r="G75" s="13"/>
      <c r="H75" s="13"/>
      <c r="I75" s="13"/>
      <c r="J75" s="13"/>
      <c r="K75" s="13"/>
      <c r="L75" s="14">
        <f t="shared" ref="L75:L77" si="50">C75/206</f>
        <v>0</v>
      </c>
      <c r="M75" s="14">
        <f t="shared" ref="M75:M76" si="51">D75/180</f>
        <v>0</v>
      </c>
      <c r="N75" s="14">
        <f t="shared" ref="N75:N76" si="52">E75/204</f>
        <v>0</v>
      </c>
      <c r="O75" s="13"/>
      <c r="P75" s="13"/>
      <c r="Q75" s="13"/>
      <c r="R75" s="13"/>
      <c r="S75" s="13"/>
      <c r="T75" s="13"/>
    </row>
    <row r="76" spans="2:20" x14ac:dyDescent="0.2">
      <c r="B76" s="13">
        <v>64</v>
      </c>
      <c r="C76" s="13"/>
      <c r="D76" s="13"/>
      <c r="E76" s="13"/>
      <c r="F76" s="13"/>
      <c r="G76" s="13"/>
      <c r="H76" s="13"/>
      <c r="I76" s="13"/>
      <c r="J76" s="13"/>
      <c r="K76" s="13"/>
      <c r="L76" s="14">
        <f t="shared" si="50"/>
        <v>0</v>
      </c>
      <c r="M76" s="14">
        <f t="shared" si="51"/>
        <v>0</v>
      </c>
      <c r="N76" s="14">
        <f t="shared" si="52"/>
        <v>0</v>
      </c>
      <c r="O76" s="13"/>
      <c r="P76" s="13"/>
      <c r="Q76" s="13"/>
      <c r="R76" s="13"/>
      <c r="S76" s="13"/>
      <c r="T76" s="13"/>
    </row>
    <row r="77" spans="2:20" x14ac:dyDescent="0.2">
      <c r="B77" s="13" t="s">
        <v>14</v>
      </c>
      <c r="C77" s="13">
        <f>SUM(C70:C76)</f>
        <v>206</v>
      </c>
      <c r="D77" s="13">
        <f>SUM(D70:D76)</f>
        <v>180</v>
      </c>
      <c r="E77" s="13">
        <f>SUM(E70:E76)</f>
        <v>204</v>
      </c>
      <c r="F77" s="13">
        <f t="shared" ref="F77:K77" si="53">SUM(F70:F76)</f>
        <v>194</v>
      </c>
      <c r="G77" s="13">
        <f t="shared" si="53"/>
        <v>225</v>
      </c>
      <c r="H77" s="13">
        <f t="shared" si="53"/>
        <v>205</v>
      </c>
      <c r="I77" s="13">
        <f t="shared" si="53"/>
        <v>186</v>
      </c>
      <c r="J77" s="13">
        <f t="shared" si="53"/>
        <v>196</v>
      </c>
      <c r="K77" s="13">
        <f t="shared" si="53"/>
        <v>213</v>
      </c>
      <c r="L77" s="14">
        <f t="shared" si="50"/>
        <v>1</v>
      </c>
      <c r="M77" s="14">
        <f>SUM(M70:M74)</f>
        <v>1</v>
      </c>
      <c r="N77" s="14">
        <f t="shared" ref="N77:T77" si="54">SUM(N70:N74)</f>
        <v>0.99999999999999989</v>
      </c>
      <c r="O77" s="14">
        <f t="shared" si="54"/>
        <v>1</v>
      </c>
      <c r="P77" s="14">
        <f t="shared" si="54"/>
        <v>1</v>
      </c>
      <c r="Q77" s="14">
        <f t="shared" si="54"/>
        <v>1</v>
      </c>
      <c r="R77" s="14">
        <f t="shared" si="54"/>
        <v>1</v>
      </c>
      <c r="S77" s="14">
        <f t="shared" si="54"/>
        <v>1</v>
      </c>
      <c r="T77" s="14">
        <f t="shared" si="54"/>
        <v>1</v>
      </c>
    </row>
    <row r="80" spans="2:20" x14ac:dyDescent="0.2">
      <c r="B80" s="11" t="s">
        <v>125</v>
      </c>
      <c r="C80" s="12" t="s">
        <v>13</v>
      </c>
      <c r="D80" s="13"/>
      <c r="E80" s="13"/>
      <c r="F80" s="13"/>
      <c r="G80" s="13"/>
      <c r="H80" s="13"/>
      <c r="I80" s="13"/>
      <c r="J80" s="13"/>
      <c r="K80" s="13"/>
      <c r="L80" s="14"/>
      <c r="M80" s="13"/>
      <c r="N80" s="13"/>
    </row>
    <row r="81" spans="2:20" x14ac:dyDescent="0.2">
      <c r="B81" s="13"/>
      <c r="C81" s="76" t="s">
        <v>169</v>
      </c>
      <c r="D81" s="77"/>
      <c r="E81" s="78"/>
      <c r="F81" s="79" t="s">
        <v>170</v>
      </c>
      <c r="G81" s="80"/>
      <c r="H81" s="81"/>
      <c r="I81" s="79" t="s">
        <v>171</v>
      </c>
      <c r="J81" s="80"/>
      <c r="K81" s="81"/>
      <c r="L81" s="13"/>
      <c r="M81" s="13"/>
      <c r="N81" s="13"/>
    </row>
    <row r="82" spans="2:20" x14ac:dyDescent="0.2">
      <c r="B82" s="13">
        <v>1</v>
      </c>
      <c r="C82" s="13">
        <v>18</v>
      </c>
      <c r="D82" s="13">
        <v>22</v>
      </c>
      <c r="E82" s="13">
        <v>19</v>
      </c>
      <c r="F82" s="13">
        <v>24</v>
      </c>
      <c r="G82" s="13">
        <v>12</v>
      </c>
      <c r="H82" s="13">
        <v>27</v>
      </c>
      <c r="I82" s="13">
        <v>23</v>
      </c>
      <c r="J82" s="13">
        <v>20</v>
      </c>
      <c r="K82" s="13">
        <v>15</v>
      </c>
      <c r="L82" s="14">
        <f>C82/C89</f>
        <v>9.0452261306532666E-2</v>
      </c>
      <c r="M82" s="14">
        <f t="shared" ref="M82:T82" si="55">D82/D89</f>
        <v>8.3333333333333329E-2</v>
      </c>
      <c r="N82" s="14">
        <f t="shared" si="55"/>
        <v>9.004739336492891E-2</v>
      </c>
      <c r="O82" s="14">
        <f t="shared" si="55"/>
        <v>0.11162790697674418</v>
      </c>
      <c r="P82" s="14">
        <f t="shared" si="55"/>
        <v>5.3571428571428568E-2</v>
      </c>
      <c r="Q82" s="14">
        <f t="shared" si="55"/>
        <v>0.11790393013100436</v>
      </c>
      <c r="R82" s="14">
        <f t="shared" si="55"/>
        <v>0.10087719298245613</v>
      </c>
      <c r="S82" s="14">
        <f t="shared" si="55"/>
        <v>8.7336244541484712E-2</v>
      </c>
      <c r="T82" s="14">
        <f t="shared" si="55"/>
        <v>8.1967213114754092E-2</v>
      </c>
    </row>
    <row r="83" spans="2:20" x14ac:dyDescent="0.2">
      <c r="B83" s="13">
        <v>2</v>
      </c>
      <c r="C83" s="13">
        <v>36</v>
      </c>
      <c r="D83" s="13">
        <v>41</v>
      </c>
      <c r="E83" s="13">
        <v>26</v>
      </c>
      <c r="F83" s="13">
        <v>39</v>
      </c>
      <c r="G83" s="13">
        <v>35</v>
      </c>
      <c r="H83" s="13">
        <v>30</v>
      </c>
      <c r="I83" s="13">
        <v>31</v>
      </c>
      <c r="J83" s="13">
        <v>24</v>
      </c>
      <c r="K83" s="13">
        <v>24</v>
      </c>
      <c r="L83" s="14">
        <f>C83/C89</f>
        <v>0.18090452261306533</v>
      </c>
      <c r="M83" s="14">
        <f t="shared" ref="M83:T83" si="56">D83/D89</f>
        <v>0.1553030303030303</v>
      </c>
      <c r="N83" s="14">
        <f t="shared" si="56"/>
        <v>0.12322274881516587</v>
      </c>
      <c r="O83" s="14">
        <f t="shared" si="56"/>
        <v>0.18139534883720931</v>
      </c>
      <c r="P83" s="14">
        <f t="shared" si="56"/>
        <v>0.15625</v>
      </c>
      <c r="Q83" s="14">
        <f t="shared" si="56"/>
        <v>0.13100436681222707</v>
      </c>
      <c r="R83" s="14">
        <f t="shared" si="56"/>
        <v>0.13596491228070176</v>
      </c>
      <c r="S83" s="14">
        <f t="shared" si="56"/>
        <v>0.10480349344978165</v>
      </c>
      <c r="T83" s="14">
        <f t="shared" si="56"/>
        <v>0.13114754098360656</v>
      </c>
    </row>
    <row r="84" spans="2:20" x14ac:dyDescent="0.2">
      <c r="B84" s="13">
        <v>4</v>
      </c>
      <c r="C84" s="13">
        <v>38</v>
      </c>
      <c r="D84" s="13">
        <v>47</v>
      </c>
      <c r="E84" s="13">
        <v>44</v>
      </c>
      <c r="F84" s="13">
        <v>42</v>
      </c>
      <c r="G84" s="13">
        <v>45</v>
      </c>
      <c r="H84" s="13">
        <v>58</v>
      </c>
      <c r="I84" s="13">
        <v>51</v>
      </c>
      <c r="J84" s="13">
        <v>48</v>
      </c>
      <c r="K84" s="13">
        <v>44</v>
      </c>
      <c r="L84" s="14">
        <f>C84/C89</f>
        <v>0.19095477386934673</v>
      </c>
      <c r="M84" s="14">
        <f t="shared" ref="M84:T84" si="57">D84/D89</f>
        <v>0.17803030303030304</v>
      </c>
      <c r="N84" s="14">
        <f t="shared" si="57"/>
        <v>0.20853080568720378</v>
      </c>
      <c r="O84" s="14">
        <f t="shared" si="57"/>
        <v>0.19534883720930232</v>
      </c>
      <c r="P84" s="14">
        <f t="shared" si="57"/>
        <v>0.20089285714285715</v>
      </c>
      <c r="Q84" s="14">
        <f t="shared" si="57"/>
        <v>0.25327510917030566</v>
      </c>
      <c r="R84" s="14">
        <f t="shared" si="57"/>
        <v>0.22368421052631579</v>
      </c>
      <c r="S84" s="14">
        <f t="shared" si="57"/>
        <v>0.20960698689956331</v>
      </c>
      <c r="T84" s="14">
        <f t="shared" si="57"/>
        <v>0.24043715846994534</v>
      </c>
    </row>
    <row r="85" spans="2:20" x14ac:dyDescent="0.2">
      <c r="B85" s="13">
        <v>8</v>
      </c>
      <c r="C85" s="13">
        <v>102</v>
      </c>
      <c r="D85" s="13">
        <v>142</v>
      </c>
      <c r="E85" s="13">
        <v>112</v>
      </c>
      <c r="F85" s="13">
        <v>102</v>
      </c>
      <c r="G85" s="13">
        <v>125</v>
      </c>
      <c r="H85" s="13">
        <v>97</v>
      </c>
      <c r="I85" s="13">
        <v>108</v>
      </c>
      <c r="J85" s="13">
        <v>125</v>
      </c>
      <c r="K85" s="13">
        <v>86</v>
      </c>
      <c r="L85" s="14">
        <f>C85/C89</f>
        <v>0.51256281407035176</v>
      </c>
      <c r="M85" s="14">
        <f t="shared" ref="M85:T85" si="58">D85/D89</f>
        <v>0.53787878787878785</v>
      </c>
      <c r="N85" s="14">
        <f t="shared" si="58"/>
        <v>0.53080568720379151</v>
      </c>
      <c r="O85" s="14">
        <f t="shared" si="58"/>
        <v>0.47441860465116281</v>
      </c>
      <c r="P85" s="14">
        <f t="shared" si="58"/>
        <v>0.5580357142857143</v>
      </c>
      <c r="Q85" s="14">
        <f t="shared" si="58"/>
        <v>0.42358078602620086</v>
      </c>
      <c r="R85" s="14">
        <f t="shared" si="58"/>
        <v>0.47368421052631576</v>
      </c>
      <c r="S85" s="14">
        <f t="shared" si="58"/>
        <v>0.54585152838427953</v>
      </c>
      <c r="T85" s="14">
        <f t="shared" si="58"/>
        <v>0.46994535519125685</v>
      </c>
    </row>
    <row r="86" spans="2:20" x14ac:dyDescent="0.2">
      <c r="B86" s="13">
        <v>16</v>
      </c>
      <c r="C86" s="13">
        <v>5</v>
      </c>
      <c r="D86" s="13">
        <v>12</v>
      </c>
      <c r="E86" s="13">
        <v>10</v>
      </c>
      <c r="F86" s="13">
        <v>8</v>
      </c>
      <c r="G86" s="13">
        <v>7</v>
      </c>
      <c r="H86" s="13">
        <v>17</v>
      </c>
      <c r="I86" s="13">
        <v>15</v>
      </c>
      <c r="J86" s="13">
        <v>12</v>
      </c>
      <c r="K86" s="13">
        <v>14</v>
      </c>
      <c r="L86" s="14">
        <f>C86/C89</f>
        <v>2.5125628140703519E-2</v>
      </c>
      <c r="M86" s="14">
        <f t="shared" ref="M86:T86" si="59">D86/D89</f>
        <v>4.5454545454545456E-2</v>
      </c>
      <c r="N86" s="14">
        <f t="shared" si="59"/>
        <v>4.7393364928909949E-2</v>
      </c>
      <c r="O86" s="14">
        <f t="shared" si="59"/>
        <v>3.7209302325581395E-2</v>
      </c>
      <c r="P86" s="14">
        <f t="shared" si="59"/>
        <v>3.125E-2</v>
      </c>
      <c r="Q86" s="14">
        <f t="shared" si="59"/>
        <v>7.4235807860262015E-2</v>
      </c>
      <c r="R86" s="14">
        <f t="shared" si="59"/>
        <v>6.5789473684210523E-2</v>
      </c>
      <c r="S86" s="14">
        <f t="shared" si="59"/>
        <v>5.2401746724890827E-2</v>
      </c>
      <c r="T86" s="14">
        <f t="shared" si="59"/>
        <v>7.650273224043716E-2</v>
      </c>
    </row>
    <row r="87" spans="2:20" x14ac:dyDescent="0.2">
      <c r="B87" s="13">
        <v>32</v>
      </c>
      <c r="C87" s="13"/>
      <c r="D87" s="13"/>
      <c r="E87" s="13"/>
      <c r="F87" s="13"/>
      <c r="G87" s="13"/>
      <c r="H87" s="13"/>
      <c r="I87" s="13"/>
      <c r="J87" s="13"/>
      <c r="K87" s="13"/>
      <c r="L87" s="14">
        <f t="shared" ref="L87:L88" si="60">C87/208</f>
        <v>0</v>
      </c>
      <c r="M87" s="14">
        <f t="shared" ref="M87:M88" si="61">D87/219</f>
        <v>0</v>
      </c>
      <c r="N87" s="14">
        <f t="shared" ref="N87:N88" si="62">E87/203</f>
        <v>0</v>
      </c>
    </row>
    <row r="88" spans="2:20" x14ac:dyDescent="0.2">
      <c r="B88" s="13">
        <v>64</v>
      </c>
      <c r="C88" s="13"/>
      <c r="D88" s="13"/>
      <c r="E88" s="13"/>
      <c r="F88" s="13"/>
      <c r="G88" s="13"/>
      <c r="H88" s="13"/>
      <c r="I88" s="13"/>
      <c r="J88" s="13"/>
      <c r="K88" s="13"/>
      <c r="L88" s="14">
        <f t="shared" si="60"/>
        <v>0</v>
      </c>
      <c r="M88" s="14">
        <f t="shared" si="61"/>
        <v>0</v>
      </c>
      <c r="N88" s="14">
        <f t="shared" si="62"/>
        <v>0</v>
      </c>
    </row>
    <row r="89" spans="2:20" x14ac:dyDescent="0.2">
      <c r="B89" s="13" t="s">
        <v>14</v>
      </c>
      <c r="C89" s="13">
        <f>SUM(C82:C88)</f>
        <v>199</v>
      </c>
      <c r="D89" s="13">
        <f>SUM(D82:D88)</f>
        <v>264</v>
      </c>
      <c r="E89" s="13">
        <f>SUM(E82:E88)</f>
        <v>211</v>
      </c>
      <c r="F89" s="13">
        <f t="shared" ref="F89:K89" si="63">SUM(F82:F88)</f>
        <v>215</v>
      </c>
      <c r="G89" s="13">
        <f t="shared" si="63"/>
        <v>224</v>
      </c>
      <c r="H89" s="13">
        <f t="shared" si="63"/>
        <v>229</v>
      </c>
      <c r="I89" s="13">
        <f t="shared" si="63"/>
        <v>228</v>
      </c>
      <c r="J89" s="13">
        <f t="shared" si="63"/>
        <v>229</v>
      </c>
      <c r="K89" s="13">
        <f t="shared" si="63"/>
        <v>183</v>
      </c>
      <c r="L89" s="14">
        <f>SUM(L82:L87)</f>
        <v>1</v>
      </c>
      <c r="M89" s="14">
        <f t="shared" ref="M89:T89" si="64">SUM(M82:M87)</f>
        <v>1</v>
      </c>
      <c r="N89" s="14">
        <f t="shared" si="64"/>
        <v>1</v>
      </c>
      <c r="O89" s="14">
        <f t="shared" si="64"/>
        <v>1</v>
      </c>
      <c r="P89" s="14">
        <f t="shared" si="64"/>
        <v>1</v>
      </c>
      <c r="Q89" s="14">
        <f t="shared" si="64"/>
        <v>1</v>
      </c>
      <c r="R89" s="14">
        <f t="shared" si="64"/>
        <v>0.99999999999999989</v>
      </c>
      <c r="S89" s="14">
        <f t="shared" si="64"/>
        <v>1</v>
      </c>
      <c r="T89" s="14">
        <f t="shared" si="64"/>
        <v>1</v>
      </c>
    </row>
    <row r="92" spans="2:20" x14ac:dyDescent="0.2">
      <c r="B92" s="11" t="s">
        <v>125</v>
      </c>
      <c r="C92" s="12" t="s">
        <v>15</v>
      </c>
      <c r="D92" s="13"/>
      <c r="E92" s="13"/>
      <c r="F92" s="13"/>
      <c r="G92" s="13"/>
      <c r="H92" s="13"/>
      <c r="I92" s="13"/>
      <c r="J92" s="13"/>
      <c r="K92" s="13"/>
      <c r="L92" s="14"/>
      <c r="M92" s="13"/>
      <c r="N92" s="13"/>
    </row>
    <row r="93" spans="2:20" x14ac:dyDescent="0.2">
      <c r="B93" s="13"/>
      <c r="C93" s="76" t="s">
        <v>169</v>
      </c>
      <c r="D93" s="77"/>
      <c r="E93" s="78"/>
      <c r="F93" s="79" t="s">
        <v>170</v>
      </c>
      <c r="G93" s="80"/>
      <c r="H93" s="81"/>
      <c r="I93" s="79" t="s">
        <v>171</v>
      </c>
      <c r="J93" s="80"/>
      <c r="K93" s="81"/>
      <c r="L93" s="13"/>
      <c r="M93" s="13"/>
      <c r="N93" s="13"/>
    </row>
    <row r="94" spans="2:20" x14ac:dyDescent="0.2">
      <c r="B94" s="13">
        <v>1</v>
      </c>
      <c r="C94" s="13">
        <v>19</v>
      </c>
      <c r="D94" s="13">
        <v>22</v>
      </c>
      <c r="E94" s="13">
        <v>17</v>
      </c>
      <c r="F94" s="13">
        <v>10</v>
      </c>
      <c r="G94" s="13">
        <v>15</v>
      </c>
      <c r="H94" s="13">
        <v>22</v>
      </c>
      <c r="I94" s="13">
        <v>19</v>
      </c>
      <c r="J94" s="13">
        <v>10</v>
      </c>
      <c r="K94" s="13">
        <v>25</v>
      </c>
      <c r="L94" s="14">
        <f>C94/C101</f>
        <v>8.296943231441048E-2</v>
      </c>
      <c r="M94" s="14">
        <f t="shared" ref="M94:T94" si="65">D94/D101</f>
        <v>8.9795918367346933E-2</v>
      </c>
      <c r="N94" s="14">
        <f t="shared" si="65"/>
        <v>7.7625570776255703E-2</v>
      </c>
      <c r="O94" s="14">
        <f t="shared" si="65"/>
        <v>4.716981132075472E-2</v>
      </c>
      <c r="P94" s="14">
        <f t="shared" si="65"/>
        <v>6.0240963855421686E-2</v>
      </c>
      <c r="Q94" s="14">
        <f t="shared" si="65"/>
        <v>9.90990990990991E-2</v>
      </c>
      <c r="R94" s="14">
        <f t="shared" si="65"/>
        <v>7.9831932773109238E-2</v>
      </c>
      <c r="S94" s="14">
        <f t="shared" si="65"/>
        <v>5.128205128205128E-2</v>
      </c>
      <c r="T94" s="14">
        <f t="shared" si="65"/>
        <v>0.11682242990654206</v>
      </c>
    </row>
    <row r="95" spans="2:20" x14ac:dyDescent="0.2">
      <c r="B95" s="13">
        <v>2</v>
      </c>
      <c r="C95" s="13">
        <v>41</v>
      </c>
      <c r="D95" s="13">
        <v>46</v>
      </c>
      <c r="E95" s="13">
        <v>37</v>
      </c>
      <c r="F95" s="13">
        <v>45</v>
      </c>
      <c r="G95" s="13">
        <v>68</v>
      </c>
      <c r="H95" s="13">
        <v>52</v>
      </c>
      <c r="I95" s="13">
        <v>56</v>
      </c>
      <c r="J95" s="13">
        <v>41</v>
      </c>
      <c r="K95" s="13">
        <v>35</v>
      </c>
      <c r="L95" s="14">
        <f>C95/C101</f>
        <v>0.17903930131004367</v>
      </c>
      <c r="M95" s="14">
        <f t="shared" ref="M95:T95" si="66">D95/D101</f>
        <v>0.18775510204081633</v>
      </c>
      <c r="N95" s="14">
        <f t="shared" si="66"/>
        <v>0.16894977168949771</v>
      </c>
      <c r="O95" s="14">
        <f t="shared" si="66"/>
        <v>0.21226415094339623</v>
      </c>
      <c r="P95" s="14">
        <f t="shared" si="66"/>
        <v>0.27309236947791166</v>
      </c>
      <c r="Q95" s="14">
        <f t="shared" si="66"/>
        <v>0.23423423423423423</v>
      </c>
      <c r="R95" s="14">
        <f t="shared" si="66"/>
        <v>0.23529411764705882</v>
      </c>
      <c r="S95" s="14">
        <f t="shared" si="66"/>
        <v>0.21025641025641026</v>
      </c>
      <c r="T95" s="14">
        <f t="shared" si="66"/>
        <v>0.16355140186915887</v>
      </c>
    </row>
    <row r="96" spans="2:20" x14ac:dyDescent="0.2">
      <c r="B96" s="13">
        <v>4</v>
      </c>
      <c r="C96" s="13">
        <v>73</v>
      </c>
      <c r="D96" s="13">
        <v>75</v>
      </c>
      <c r="E96" s="13">
        <v>58</v>
      </c>
      <c r="F96" s="13">
        <v>56</v>
      </c>
      <c r="G96" s="13">
        <v>67</v>
      </c>
      <c r="H96" s="13">
        <v>62</v>
      </c>
      <c r="I96" s="13">
        <v>58</v>
      </c>
      <c r="J96" s="13">
        <v>45</v>
      </c>
      <c r="K96" s="13">
        <v>43</v>
      </c>
      <c r="L96" s="14">
        <f>C96/C101</f>
        <v>0.31877729257641924</v>
      </c>
      <c r="M96" s="14">
        <f t="shared" ref="M96:T96" si="67">D96/D101</f>
        <v>0.30612244897959184</v>
      </c>
      <c r="N96" s="14">
        <f t="shared" si="67"/>
        <v>0.26484018264840181</v>
      </c>
      <c r="O96" s="14">
        <f t="shared" si="67"/>
        <v>0.26415094339622641</v>
      </c>
      <c r="P96" s="14">
        <f t="shared" si="67"/>
        <v>0.26907630522088355</v>
      </c>
      <c r="Q96" s="14">
        <f t="shared" si="67"/>
        <v>0.27927927927927926</v>
      </c>
      <c r="R96" s="14">
        <f t="shared" si="67"/>
        <v>0.24369747899159663</v>
      </c>
      <c r="S96" s="14">
        <f t="shared" si="67"/>
        <v>0.23076923076923078</v>
      </c>
      <c r="T96" s="14">
        <f t="shared" si="67"/>
        <v>0.20093457943925233</v>
      </c>
    </row>
    <row r="97" spans="2:20" x14ac:dyDescent="0.2">
      <c r="B97" s="13">
        <v>8</v>
      </c>
      <c r="C97" s="13">
        <v>94</v>
      </c>
      <c r="D97" s="13">
        <v>96</v>
      </c>
      <c r="E97" s="13">
        <v>102</v>
      </c>
      <c r="F97" s="13">
        <v>94</v>
      </c>
      <c r="G97" s="13">
        <v>89</v>
      </c>
      <c r="H97" s="13">
        <v>79</v>
      </c>
      <c r="I97" s="13">
        <v>96</v>
      </c>
      <c r="J97" s="13">
        <v>96</v>
      </c>
      <c r="K97" s="13">
        <v>106</v>
      </c>
      <c r="L97" s="14">
        <f>C97/C101</f>
        <v>0.41048034934497818</v>
      </c>
      <c r="M97" s="14">
        <f t="shared" ref="M97:T97" si="68">D97/D101</f>
        <v>0.39183673469387753</v>
      </c>
      <c r="N97" s="14">
        <f t="shared" si="68"/>
        <v>0.46575342465753422</v>
      </c>
      <c r="O97" s="14">
        <f t="shared" si="68"/>
        <v>0.44339622641509435</v>
      </c>
      <c r="P97" s="14">
        <f t="shared" si="68"/>
        <v>0.35742971887550201</v>
      </c>
      <c r="Q97" s="14">
        <f t="shared" si="68"/>
        <v>0.35585585585585583</v>
      </c>
      <c r="R97" s="14">
        <f t="shared" si="68"/>
        <v>0.40336134453781514</v>
      </c>
      <c r="S97" s="14">
        <f t="shared" si="68"/>
        <v>0.49230769230769234</v>
      </c>
      <c r="T97" s="14">
        <f t="shared" si="68"/>
        <v>0.49532710280373832</v>
      </c>
    </row>
    <row r="98" spans="2:20" x14ac:dyDescent="0.2">
      <c r="B98" s="13">
        <v>16</v>
      </c>
      <c r="C98" s="13">
        <v>2</v>
      </c>
      <c r="D98" s="13">
        <v>6</v>
      </c>
      <c r="E98" s="13">
        <v>5</v>
      </c>
      <c r="F98" s="13">
        <v>7</v>
      </c>
      <c r="G98" s="13">
        <v>10</v>
      </c>
      <c r="H98" s="13">
        <v>7</v>
      </c>
      <c r="I98" s="13">
        <v>9</v>
      </c>
      <c r="J98" s="13">
        <v>3</v>
      </c>
      <c r="K98" s="13">
        <v>5</v>
      </c>
      <c r="L98" s="14">
        <f>C98/C101</f>
        <v>8.7336244541484712E-3</v>
      </c>
      <c r="M98" s="14">
        <f t="shared" ref="M98:T98" si="69">D98/D101</f>
        <v>2.4489795918367346E-2</v>
      </c>
      <c r="N98" s="14">
        <f t="shared" si="69"/>
        <v>2.2831050228310501E-2</v>
      </c>
      <c r="O98" s="14">
        <f t="shared" si="69"/>
        <v>3.3018867924528301E-2</v>
      </c>
      <c r="P98" s="14">
        <f t="shared" si="69"/>
        <v>4.0160642570281124E-2</v>
      </c>
      <c r="Q98" s="14">
        <f t="shared" si="69"/>
        <v>3.1531531531531529E-2</v>
      </c>
      <c r="R98" s="14">
        <f t="shared" si="69"/>
        <v>3.7815126050420166E-2</v>
      </c>
      <c r="S98" s="14">
        <f t="shared" si="69"/>
        <v>1.5384615384615385E-2</v>
      </c>
      <c r="T98" s="14">
        <f t="shared" si="69"/>
        <v>2.336448598130841E-2</v>
      </c>
    </row>
    <row r="99" spans="2:20" x14ac:dyDescent="0.2">
      <c r="B99" s="13">
        <v>32</v>
      </c>
      <c r="C99" s="13"/>
      <c r="D99" s="13"/>
      <c r="E99" s="13"/>
      <c r="F99" s="13"/>
      <c r="G99" s="13"/>
      <c r="H99" s="13"/>
      <c r="I99" s="13"/>
      <c r="J99" s="13"/>
      <c r="K99" s="13"/>
      <c r="L99" s="14">
        <f t="shared" ref="L99:L100" si="70">C99/227</f>
        <v>0</v>
      </c>
      <c r="M99" s="14">
        <f t="shared" ref="M99:M100" si="71">D99/239</f>
        <v>0</v>
      </c>
      <c r="N99" s="14">
        <f t="shared" ref="N99:N100" si="72">E99/214</f>
        <v>0</v>
      </c>
    </row>
    <row r="100" spans="2:20" x14ac:dyDescent="0.2">
      <c r="B100" s="13">
        <v>64</v>
      </c>
      <c r="C100" s="13"/>
      <c r="D100" s="13"/>
      <c r="E100" s="13"/>
      <c r="F100" s="13"/>
      <c r="G100" s="13"/>
      <c r="H100" s="13"/>
      <c r="I100" s="13"/>
      <c r="J100" s="13"/>
      <c r="K100" s="13"/>
      <c r="L100" s="14">
        <f t="shared" si="70"/>
        <v>0</v>
      </c>
      <c r="M100" s="14">
        <f t="shared" si="71"/>
        <v>0</v>
      </c>
      <c r="N100" s="14">
        <f t="shared" si="72"/>
        <v>0</v>
      </c>
    </row>
    <row r="101" spans="2:20" x14ac:dyDescent="0.2">
      <c r="B101" s="13" t="s">
        <v>14</v>
      </c>
      <c r="C101" s="13">
        <f>SUM(C94:C100)</f>
        <v>229</v>
      </c>
      <c r="D101" s="13">
        <f>SUM(D94:D100)</f>
        <v>245</v>
      </c>
      <c r="E101" s="13">
        <f>SUM(E94:E100)</f>
        <v>219</v>
      </c>
      <c r="F101" s="13">
        <f t="shared" ref="F101:K101" si="73">SUM(F94:F100)</f>
        <v>212</v>
      </c>
      <c r="G101" s="13">
        <f t="shared" si="73"/>
        <v>249</v>
      </c>
      <c r="H101" s="13">
        <f t="shared" si="73"/>
        <v>222</v>
      </c>
      <c r="I101" s="13">
        <f t="shared" si="73"/>
        <v>238</v>
      </c>
      <c r="J101" s="13">
        <f t="shared" si="73"/>
        <v>195</v>
      </c>
      <c r="K101" s="13">
        <f t="shared" si="73"/>
        <v>214</v>
      </c>
      <c r="L101" s="14">
        <f>SUM(L94:L99)</f>
        <v>1</v>
      </c>
      <c r="M101" s="14">
        <f t="shared" ref="M101:T101" si="74">SUM(M94:M99)</f>
        <v>0.99999999999999989</v>
      </c>
      <c r="N101" s="14">
        <f t="shared" si="74"/>
        <v>1</v>
      </c>
      <c r="O101" s="14">
        <f t="shared" si="74"/>
        <v>1</v>
      </c>
      <c r="P101" s="14">
        <f t="shared" si="74"/>
        <v>1</v>
      </c>
      <c r="Q101" s="14">
        <f t="shared" si="74"/>
        <v>0.99999999999999989</v>
      </c>
      <c r="R101" s="14">
        <f t="shared" si="74"/>
        <v>1</v>
      </c>
      <c r="S101" s="14">
        <f t="shared" si="74"/>
        <v>1</v>
      </c>
      <c r="T101" s="14">
        <f t="shared" si="74"/>
        <v>0.99999999999999989</v>
      </c>
    </row>
    <row r="104" spans="2:20" x14ac:dyDescent="0.2">
      <c r="B104" s="11" t="s">
        <v>174</v>
      </c>
      <c r="C104" s="12" t="s">
        <v>13</v>
      </c>
      <c r="D104" s="13"/>
      <c r="E104" s="13"/>
      <c r="F104" s="13"/>
      <c r="G104" s="13"/>
      <c r="H104" s="13"/>
      <c r="I104" s="13"/>
      <c r="J104" s="13"/>
      <c r="K104" s="13"/>
      <c r="L104" s="14"/>
      <c r="M104" s="13"/>
      <c r="N104" s="13"/>
    </row>
    <row r="105" spans="2:20" x14ac:dyDescent="0.2">
      <c r="B105" s="13"/>
      <c r="C105" s="76" t="s">
        <v>169</v>
      </c>
      <c r="D105" s="77"/>
      <c r="E105" s="78"/>
      <c r="F105" s="79" t="s">
        <v>170</v>
      </c>
      <c r="G105" s="80"/>
      <c r="H105" s="81"/>
      <c r="I105" s="79" t="s">
        <v>171</v>
      </c>
      <c r="J105" s="80"/>
      <c r="K105" s="81"/>
      <c r="L105" s="13"/>
      <c r="M105" s="13"/>
      <c r="N105" s="13"/>
    </row>
    <row r="106" spans="2:20" x14ac:dyDescent="0.2">
      <c r="B106" s="13">
        <v>1</v>
      </c>
      <c r="C106" s="13">
        <v>18</v>
      </c>
      <c r="D106" s="13">
        <v>12</v>
      </c>
      <c r="E106" s="13">
        <v>23</v>
      </c>
      <c r="F106" s="13">
        <v>15</v>
      </c>
      <c r="G106" s="13">
        <v>10</v>
      </c>
      <c r="H106" s="13">
        <v>27</v>
      </c>
      <c r="I106" s="13">
        <v>25</v>
      </c>
      <c r="J106" s="13">
        <v>26</v>
      </c>
      <c r="K106" s="13">
        <v>15</v>
      </c>
      <c r="L106" s="14">
        <f>C106/C113</f>
        <v>8.5714285714285715E-2</v>
      </c>
      <c r="M106" s="14">
        <f t="shared" ref="M106:T106" si="75">D106/D113</f>
        <v>4.8000000000000001E-2</v>
      </c>
      <c r="N106" s="14">
        <f t="shared" si="75"/>
        <v>0.1</v>
      </c>
      <c r="O106" s="14">
        <f t="shared" si="75"/>
        <v>6.1475409836065573E-2</v>
      </c>
      <c r="P106" s="14">
        <f t="shared" si="75"/>
        <v>4.3103448275862072E-2</v>
      </c>
      <c r="Q106" s="14">
        <f t="shared" si="75"/>
        <v>0.12</v>
      </c>
      <c r="R106" s="14">
        <f t="shared" si="75"/>
        <v>0.11961722488038277</v>
      </c>
      <c r="S106" s="14">
        <f t="shared" si="75"/>
        <v>0.1078838174273859</v>
      </c>
      <c r="T106" s="14">
        <f t="shared" si="75"/>
        <v>7.3529411764705885E-2</v>
      </c>
    </row>
    <row r="107" spans="2:20" x14ac:dyDescent="0.2">
      <c r="B107" s="13">
        <v>2</v>
      </c>
      <c r="C107" s="13">
        <v>36</v>
      </c>
      <c r="D107" s="13">
        <v>38</v>
      </c>
      <c r="E107" s="13">
        <v>34</v>
      </c>
      <c r="F107" s="13">
        <v>41</v>
      </c>
      <c r="G107" s="13">
        <v>36</v>
      </c>
      <c r="H107" s="13">
        <v>36</v>
      </c>
      <c r="I107" s="13">
        <v>26</v>
      </c>
      <c r="J107" s="13">
        <v>22</v>
      </c>
      <c r="K107" s="13">
        <v>28</v>
      </c>
      <c r="L107" s="14">
        <f>C107/C113</f>
        <v>0.17142857142857143</v>
      </c>
      <c r="M107" s="14">
        <f t="shared" ref="M107:T107" si="76">D107/D113</f>
        <v>0.152</v>
      </c>
      <c r="N107" s="14">
        <f t="shared" si="76"/>
        <v>0.14782608695652175</v>
      </c>
      <c r="O107" s="14">
        <f t="shared" si="76"/>
        <v>0.16803278688524589</v>
      </c>
      <c r="P107" s="14">
        <f t="shared" si="76"/>
        <v>0.15517241379310345</v>
      </c>
      <c r="Q107" s="14">
        <f t="shared" si="76"/>
        <v>0.16</v>
      </c>
      <c r="R107" s="14">
        <f t="shared" si="76"/>
        <v>0.12440191387559808</v>
      </c>
      <c r="S107" s="14">
        <f t="shared" si="76"/>
        <v>9.1286307053941904E-2</v>
      </c>
      <c r="T107" s="14">
        <f t="shared" si="76"/>
        <v>0.13725490196078433</v>
      </c>
    </row>
    <row r="108" spans="2:20" x14ac:dyDescent="0.2">
      <c r="B108" s="13">
        <v>4</v>
      </c>
      <c r="C108" s="13">
        <v>41</v>
      </c>
      <c r="D108" s="13">
        <v>57</v>
      </c>
      <c r="E108" s="13">
        <v>46</v>
      </c>
      <c r="F108" s="13">
        <v>41</v>
      </c>
      <c r="G108" s="13">
        <v>54</v>
      </c>
      <c r="H108" s="13">
        <v>58</v>
      </c>
      <c r="I108" s="13">
        <v>48</v>
      </c>
      <c r="J108" s="13">
        <v>56</v>
      </c>
      <c r="K108" s="13">
        <v>44</v>
      </c>
      <c r="L108" s="14">
        <f>C108/C113</f>
        <v>0.19523809523809524</v>
      </c>
      <c r="M108" s="14">
        <f t="shared" ref="M108:T108" si="77">D108/D113</f>
        <v>0.22800000000000001</v>
      </c>
      <c r="N108" s="14">
        <f t="shared" si="77"/>
        <v>0.2</v>
      </c>
      <c r="O108" s="14">
        <f t="shared" si="77"/>
        <v>0.16803278688524589</v>
      </c>
      <c r="P108" s="14">
        <f t="shared" si="77"/>
        <v>0.23275862068965517</v>
      </c>
      <c r="Q108" s="14">
        <f t="shared" si="77"/>
        <v>0.25777777777777777</v>
      </c>
      <c r="R108" s="14">
        <f t="shared" si="77"/>
        <v>0.22966507177033493</v>
      </c>
      <c r="S108" s="14">
        <f t="shared" si="77"/>
        <v>0.23236514522821577</v>
      </c>
      <c r="T108" s="14">
        <f t="shared" si="77"/>
        <v>0.21568627450980393</v>
      </c>
    </row>
    <row r="109" spans="2:20" x14ac:dyDescent="0.2">
      <c r="B109" s="13">
        <v>8</v>
      </c>
      <c r="C109" s="13">
        <v>105</v>
      </c>
      <c r="D109" s="13">
        <v>123</v>
      </c>
      <c r="E109" s="13">
        <v>117</v>
      </c>
      <c r="F109" s="13">
        <v>142</v>
      </c>
      <c r="G109" s="13">
        <v>123</v>
      </c>
      <c r="H109" s="13">
        <v>97</v>
      </c>
      <c r="I109" s="13">
        <v>105</v>
      </c>
      <c r="J109" s="13">
        <v>125</v>
      </c>
      <c r="K109" s="13">
        <v>107</v>
      </c>
      <c r="L109" s="14">
        <f>C109/C113</f>
        <v>0.5</v>
      </c>
      <c r="M109" s="14">
        <f t="shared" ref="M109:T109" si="78">D109/D113</f>
        <v>0.49199999999999999</v>
      </c>
      <c r="N109" s="14">
        <f t="shared" si="78"/>
        <v>0.50869565217391299</v>
      </c>
      <c r="O109" s="14">
        <f t="shared" si="78"/>
        <v>0.58196721311475408</v>
      </c>
      <c r="P109" s="14">
        <f t="shared" si="78"/>
        <v>0.53017241379310343</v>
      </c>
      <c r="Q109" s="14">
        <f t="shared" si="78"/>
        <v>0.43111111111111111</v>
      </c>
      <c r="R109" s="14">
        <f t="shared" si="78"/>
        <v>0.50239234449760761</v>
      </c>
      <c r="S109" s="14">
        <f t="shared" si="78"/>
        <v>0.51867219917012453</v>
      </c>
      <c r="T109" s="14">
        <f t="shared" si="78"/>
        <v>0.52450980392156865</v>
      </c>
    </row>
    <row r="110" spans="2:20" x14ac:dyDescent="0.2">
      <c r="B110" s="13">
        <v>16</v>
      </c>
      <c r="C110" s="13">
        <v>10</v>
      </c>
      <c r="D110" s="13">
        <v>20</v>
      </c>
      <c r="E110" s="13">
        <v>10</v>
      </c>
      <c r="F110" s="13">
        <v>5</v>
      </c>
      <c r="G110" s="13">
        <v>9</v>
      </c>
      <c r="H110" s="13">
        <v>7</v>
      </c>
      <c r="I110" s="13">
        <v>5</v>
      </c>
      <c r="J110" s="13">
        <v>12</v>
      </c>
      <c r="K110" s="13">
        <v>10</v>
      </c>
      <c r="L110" s="14">
        <f>C110/C113</f>
        <v>4.7619047619047616E-2</v>
      </c>
      <c r="M110" s="14">
        <f t="shared" ref="M110:T110" si="79">D110/D113</f>
        <v>0.08</v>
      </c>
      <c r="N110" s="14">
        <f t="shared" si="79"/>
        <v>4.3478260869565216E-2</v>
      </c>
      <c r="O110" s="14">
        <f t="shared" si="79"/>
        <v>2.0491803278688523E-2</v>
      </c>
      <c r="P110" s="14">
        <f t="shared" si="79"/>
        <v>3.8793103448275863E-2</v>
      </c>
      <c r="Q110" s="14">
        <f t="shared" si="79"/>
        <v>3.111111111111111E-2</v>
      </c>
      <c r="R110" s="14">
        <f t="shared" si="79"/>
        <v>2.3923444976076555E-2</v>
      </c>
      <c r="S110" s="14">
        <f t="shared" si="79"/>
        <v>4.9792531120331947E-2</v>
      </c>
      <c r="T110" s="14">
        <f t="shared" si="79"/>
        <v>4.9019607843137254E-2</v>
      </c>
    </row>
    <row r="111" spans="2:20" x14ac:dyDescent="0.2">
      <c r="B111" s="13">
        <v>32</v>
      </c>
      <c r="C111" s="13"/>
      <c r="D111" s="13"/>
      <c r="E111" s="13"/>
      <c r="F111" s="13"/>
      <c r="G111" s="13"/>
      <c r="H111" s="13"/>
      <c r="I111" s="13"/>
      <c r="J111" s="13"/>
      <c r="K111" s="13"/>
      <c r="L111" s="14">
        <f t="shared" ref="L111:L112" si="80">C111/221</f>
        <v>0</v>
      </c>
      <c r="M111" s="14">
        <f t="shared" ref="M111:M112" si="81">D111/259</f>
        <v>0</v>
      </c>
      <c r="N111" s="14">
        <f t="shared" ref="N111:N112" si="82">E111/222</f>
        <v>0</v>
      </c>
    </row>
    <row r="112" spans="2:20" x14ac:dyDescent="0.2">
      <c r="B112" s="13">
        <v>64</v>
      </c>
      <c r="C112" s="13"/>
      <c r="D112" s="13"/>
      <c r="E112" s="13"/>
      <c r="F112" s="13"/>
      <c r="G112" s="13"/>
      <c r="H112" s="13"/>
      <c r="I112" s="13"/>
      <c r="J112" s="13"/>
      <c r="K112" s="13"/>
      <c r="L112" s="14">
        <f t="shared" si="80"/>
        <v>0</v>
      </c>
      <c r="M112" s="14">
        <f t="shared" si="81"/>
        <v>0</v>
      </c>
      <c r="N112" s="14">
        <f t="shared" si="82"/>
        <v>0</v>
      </c>
    </row>
    <row r="113" spans="2:20" x14ac:dyDescent="0.2">
      <c r="B113" s="13" t="s">
        <v>14</v>
      </c>
      <c r="C113" s="13">
        <f>SUM(C106:C112)</f>
        <v>210</v>
      </c>
      <c r="D113" s="13">
        <f>SUM(D106:D112)</f>
        <v>250</v>
      </c>
      <c r="E113" s="13">
        <f t="shared" ref="E113:K113" si="83">SUM(E106:E110)</f>
        <v>230</v>
      </c>
      <c r="F113" s="13">
        <f t="shared" si="83"/>
        <v>244</v>
      </c>
      <c r="G113" s="13">
        <f t="shared" si="83"/>
        <v>232</v>
      </c>
      <c r="H113" s="13">
        <f t="shared" si="83"/>
        <v>225</v>
      </c>
      <c r="I113" s="13">
        <f t="shared" si="83"/>
        <v>209</v>
      </c>
      <c r="J113" s="13">
        <f t="shared" si="83"/>
        <v>241</v>
      </c>
      <c r="K113" s="13">
        <f t="shared" si="83"/>
        <v>204</v>
      </c>
      <c r="L113" s="14">
        <f>SUM(L106:L112)</f>
        <v>1</v>
      </c>
      <c r="M113" s="14">
        <f t="shared" ref="M113:T113" si="84">SUM(M106:M111)</f>
        <v>1</v>
      </c>
      <c r="N113" s="14">
        <f t="shared" si="84"/>
        <v>1</v>
      </c>
      <c r="O113" s="14">
        <f t="shared" si="84"/>
        <v>0.99999999999999989</v>
      </c>
      <c r="P113" s="14">
        <f t="shared" si="84"/>
        <v>1</v>
      </c>
      <c r="Q113" s="14">
        <f t="shared" si="84"/>
        <v>1</v>
      </c>
      <c r="R113" s="14">
        <f t="shared" si="84"/>
        <v>1</v>
      </c>
      <c r="S113" s="14">
        <f t="shared" si="84"/>
        <v>1</v>
      </c>
      <c r="T113" s="14">
        <f t="shared" si="84"/>
        <v>1</v>
      </c>
    </row>
    <row r="114" spans="2:20" x14ac:dyDescent="0.2">
      <c r="F114" s="13"/>
      <c r="G114" s="13"/>
      <c r="H114" s="13"/>
      <c r="I114" s="13"/>
      <c r="J114" s="13"/>
      <c r="K114" s="13"/>
    </row>
    <row r="116" spans="2:20" x14ac:dyDescent="0.2">
      <c r="B116" s="11" t="s">
        <v>174</v>
      </c>
      <c r="C116" s="12" t="s">
        <v>15</v>
      </c>
      <c r="D116" s="13"/>
      <c r="E116" s="13"/>
      <c r="F116" s="13"/>
      <c r="G116" s="13"/>
      <c r="H116" s="13"/>
      <c r="I116" s="13"/>
      <c r="J116" s="13"/>
      <c r="K116" s="13"/>
      <c r="L116" s="14"/>
      <c r="M116" s="13"/>
      <c r="N116" s="13"/>
    </row>
    <row r="117" spans="2:20" x14ac:dyDescent="0.2">
      <c r="B117" s="13"/>
      <c r="C117" s="76" t="s">
        <v>169</v>
      </c>
      <c r="D117" s="77"/>
      <c r="E117" s="78"/>
      <c r="F117" s="79" t="s">
        <v>170</v>
      </c>
      <c r="G117" s="80"/>
      <c r="H117" s="81"/>
      <c r="I117" s="79" t="s">
        <v>171</v>
      </c>
      <c r="J117" s="80"/>
      <c r="K117" s="81"/>
      <c r="L117" s="13"/>
      <c r="M117" s="13"/>
      <c r="N117" s="13"/>
    </row>
    <row r="118" spans="2:20" x14ac:dyDescent="0.2">
      <c r="B118" s="13">
        <v>1</v>
      </c>
      <c r="C118" s="13">
        <v>16</v>
      </c>
      <c r="D118" s="13">
        <v>22</v>
      </c>
      <c r="E118" s="13">
        <v>19</v>
      </c>
      <c r="F118" s="13">
        <v>21</v>
      </c>
      <c r="G118" s="13">
        <v>16</v>
      </c>
      <c r="H118" s="13">
        <v>19</v>
      </c>
      <c r="I118" s="13">
        <v>10</v>
      </c>
      <c r="J118" s="13">
        <v>19</v>
      </c>
      <c r="K118" s="13">
        <v>24</v>
      </c>
      <c r="L118" s="14">
        <f>C118/C125</f>
        <v>7.9601990049751242E-2</v>
      </c>
      <c r="M118" s="14">
        <f t="shared" ref="M118:T118" si="85">D118/D125</f>
        <v>8.8353413654618476E-2</v>
      </c>
      <c r="N118" s="14">
        <f t="shared" si="85"/>
        <v>8.4070796460176997E-2</v>
      </c>
      <c r="O118" s="14">
        <f t="shared" si="85"/>
        <v>0.10880829015544041</v>
      </c>
      <c r="P118" s="14">
        <f t="shared" si="85"/>
        <v>8.1218274111675121E-2</v>
      </c>
      <c r="Q118" s="14">
        <f t="shared" si="85"/>
        <v>0.1111111111111111</v>
      </c>
      <c r="R118" s="14">
        <f t="shared" si="85"/>
        <v>5.3475935828877004E-2</v>
      </c>
      <c r="S118" s="14">
        <f t="shared" si="85"/>
        <v>9.0476190476190474E-2</v>
      </c>
      <c r="T118" s="14">
        <f t="shared" si="85"/>
        <v>0.10256410256410256</v>
      </c>
    </row>
    <row r="119" spans="2:20" x14ac:dyDescent="0.2">
      <c r="B119" s="13">
        <v>2</v>
      </c>
      <c r="C119" s="13">
        <v>31</v>
      </c>
      <c r="D119" s="13">
        <v>51</v>
      </c>
      <c r="E119" s="13">
        <v>52</v>
      </c>
      <c r="F119" s="13">
        <v>32</v>
      </c>
      <c r="G119" s="13">
        <v>29</v>
      </c>
      <c r="H119" s="13">
        <v>25</v>
      </c>
      <c r="I119" s="13">
        <v>22</v>
      </c>
      <c r="J119" s="13">
        <v>25</v>
      </c>
      <c r="K119" s="13">
        <v>42</v>
      </c>
      <c r="L119" s="14">
        <f>C119/C125</f>
        <v>0.15422885572139303</v>
      </c>
      <c r="M119" s="14">
        <f t="shared" ref="M119:T119" si="86">D119/D125</f>
        <v>0.20481927710843373</v>
      </c>
      <c r="N119" s="14">
        <f t="shared" si="86"/>
        <v>0.23008849557522124</v>
      </c>
      <c r="O119" s="14">
        <f t="shared" si="86"/>
        <v>0.16580310880829016</v>
      </c>
      <c r="P119" s="14">
        <f t="shared" si="86"/>
        <v>0.14720812182741116</v>
      </c>
      <c r="Q119" s="14">
        <f t="shared" si="86"/>
        <v>0.14619883040935672</v>
      </c>
      <c r="R119" s="14">
        <f t="shared" si="86"/>
        <v>0.11764705882352941</v>
      </c>
      <c r="S119" s="14">
        <f t="shared" si="86"/>
        <v>0.11904761904761904</v>
      </c>
      <c r="T119" s="14">
        <f t="shared" si="86"/>
        <v>0.17948717948717949</v>
      </c>
    </row>
    <row r="120" spans="2:20" x14ac:dyDescent="0.2">
      <c r="B120" s="13">
        <v>4</v>
      </c>
      <c r="C120" s="13">
        <v>56</v>
      </c>
      <c r="D120" s="13">
        <v>68</v>
      </c>
      <c r="E120" s="13">
        <v>42</v>
      </c>
      <c r="F120" s="13">
        <v>51</v>
      </c>
      <c r="G120" s="13">
        <v>55</v>
      </c>
      <c r="H120" s="13">
        <v>40</v>
      </c>
      <c r="I120" s="13">
        <v>58</v>
      </c>
      <c r="J120" s="13">
        <v>56</v>
      </c>
      <c r="K120" s="13">
        <v>62</v>
      </c>
      <c r="L120" s="14">
        <f>C120/C125</f>
        <v>0.27860696517412936</v>
      </c>
      <c r="M120" s="14">
        <f t="shared" ref="M120:T120" si="87">D120/D125</f>
        <v>0.27309236947791166</v>
      </c>
      <c r="N120" s="14">
        <f t="shared" si="87"/>
        <v>0.18584070796460178</v>
      </c>
      <c r="O120" s="14">
        <f t="shared" si="87"/>
        <v>0.26424870466321243</v>
      </c>
      <c r="P120" s="14">
        <f t="shared" si="87"/>
        <v>0.27918781725888325</v>
      </c>
      <c r="Q120" s="14">
        <f t="shared" si="87"/>
        <v>0.23391812865497075</v>
      </c>
      <c r="R120" s="14">
        <f t="shared" si="87"/>
        <v>0.31016042780748665</v>
      </c>
      <c r="S120" s="14">
        <f t="shared" si="87"/>
        <v>0.26666666666666666</v>
      </c>
      <c r="T120" s="14">
        <f t="shared" si="87"/>
        <v>0.26495726495726496</v>
      </c>
    </row>
    <row r="121" spans="2:20" x14ac:dyDescent="0.2">
      <c r="B121" s="13">
        <v>8</v>
      </c>
      <c r="C121" s="13">
        <v>96</v>
      </c>
      <c r="D121" s="13">
        <v>102</v>
      </c>
      <c r="E121" s="13">
        <v>110</v>
      </c>
      <c r="F121" s="13">
        <v>85</v>
      </c>
      <c r="G121" s="13">
        <v>97</v>
      </c>
      <c r="H121" s="13">
        <v>85</v>
      </c>
      <c r="I121" s="13">
        <v>92</v>
      </c>
      <c r="J121" s="13">
        <v>102</v>
      </c>
      <c r="K121" s="13">
        <v>99</v>
      </c>
      <c r="L121" s="14">
        <f>C121/C125</f>
        <v>0.47761194029850745</v>
      </c>
      <c r="M121" s="14">
        <f t="shared" ref="M121:T121" si="88">D121/D125</f>
        <v>0.40963855421686746</v>
      </c>
      <c r="N121" s="14">
        <f t="shared" si="88"/>
        <v>0.48672566371681414</v>
      </c>
      <c r="O121" s="14">
        <f t="shared" si="88"/>
        <v>0.44041450777202074</v>
      </c>
      <c r="P121" s="14">
        <f t="shared" si="88"/>
        <v>0.49238578680203043</v>
      </c>
      <c r="Q121" s="14">
        <f t="shared" si="88"/>
        <v>0.49707602339181284</v>
      </c>
      <c r="R121" s="14">
        <f t="shared" si="88"/>
        <v>0.49197860962566847</v>
      </c>
      <c r="S121" s="14">
        <f t="shared" si="88"/>
        <v>0.48571428571428571</v>
      </c>
      <c r="T121" s="14">
        <f t="shared" si="88"/>
        <v>0.42307692307692307</v>
      </c>
    </row>
    <row r="122" spans="2:20" x14ac:dyDescent="0.2">
      <c r="B122" s="13">
        <v>16</v>
      </c>
      <c r="C122" s="13">
        <v>2</v>
      </c>
      <c r="D122" s="13">
        <v>6</v>
      </c>
      <c r="E122" s="13">
        <v>3</v>
      </c>
      <c r="F122" s="13">
        <v>4</v>
      </c>
      <c r="G122" s="13">
        <v>0</v>
      </c>
      <c r="H122" s="13">
        <v>2</v>
      </c>
      <c r="I122" s="13">
        <v>5</v>
      </c>
      <c r="J122" s="13">
        <v>8</v>
      </c>
      <c r="K122" s="13">
        <v>7</v>
      </c>
      <c r="L122" s="14">
        <f>C122/C125</f>
        <v>9.9502487562189053E-3</v>
      </c>
      <c r="M122" s="14">
        <f t="shared" ref="M122:T122" si="89">D122/D125</f>
        <v>2.4096385542168676E-2</v>
      </c>
      <c r="N122" s="14">
        <f t="shared" si="89"/>
        <v>1.3274336283185841E-2</v>
      </c>
      <c r="O122" s="14">
        <f t="shared" si="89"/>
        <v>2.072538860103627E-2</v>
      </c>
      <c r="P122" s="14">
        <f t="shared" si="89"/>
        <v>0</v>
      </c>
      <c r="Q122" s="14">
        <f t="shared" si="89"/>
        <v>1.1695906432748537E-2</v>
      </c>
      <c r="R122" s="14">
        <f t="shared" si="89"/>
        <v>2.6737967914438502E-2</v>
      </c>
      <c r="S122" s="14">
        <f t="shared" si="89"/>
        <v>3.8095238095238099E-2</v>
      </c>
      <c r="T122" s="14">
        <f t="shared" si="89"/>
        <v>2.9914529914529916E-2</v>
      </c>
    </row>
    <row r="123" spans="2:20" x14ac:dyDescent="0.2">
      <c r="B123" s="13">
        <v>32</v>
      </c>
      <c r="C123" s="13"/>
      <c r="D123" s="13"/>
      <c r="E123" s="13"/>
      <c r="F123" s="13"/>
      <c r="G123" s="13"/>
      <c r="H123" s="13"/>
      <c r="I123" s="13"/>
      <c r="J123" s="13"/>
      <c r="K123" s="13"/>
      <c r="L123" s="14">
        <f t="shared" ref="L123:L124" si="90">C123/212</f>
        <v>0</v>
      </c>
      <c r="M123" s="14">
        <f t="shared" ref="M123:M124" si="91">D123/277</f>
        <v>0</v>
      </c>
      <c r="N123" s="14">
        <f t="shared" ref="N123:N124" si="92">E123/280</f>
        <v>0</v>
      </c>
    </row>
    <row r="124" spans="2:20" x14ac:dyDescent="0.2">
      <c r="B124" s="13">
        <v>64</v>
      </c>
      <c r="C124" s="13"/>
      <c r="D124" s="13"/>
      <c r="E124" s="13"/>
      <c r="F124" s="13"/>
      <c r="G124" s="13"/>
      <c r="H124" s="13"/>
      <c r="I124" s="13"/>
      <c r="J124" s="13"/>
      <c r="K124" s="13"/>
      <c r="L124" s="14">
        <f t="shared" si="90"/>
        <v>0</v>
      </c>
      <c r="M124" s="14">
        <f t="shared" si="91"/>
        <v>0</v>
      </c>
      <c r="N124" s="14">
        <f t="shared" si="92"/>
        <v>0</v>
      </c>
    </row>
    <row r="125" spans="2:20" x14ac:dyDescent="0.2">
      <c r="B125" s="13" t="s">
        <v>14</v>
      </c>
      <c r="C125" s="13">
        <f>SUM(C118:C124)</f>
        <v>201</v>
      </c>
      <c r="D125" s="13">
        <f>SUM(D118:D124)</f>
        <v>249</v>
      </c>
      <c r="E125" s="13">
        <f>SUM(E118:E124)</f>
        <v>226</v>
      </c>
      <c r="F125" s="13">
        <f t="shared" ref="F125:K125" si="93">SUM(F118:F124)</f>
        <v>193</v>
      </c>
      <c r="G125" s="13">
        <f t="shared" si="93"/>
        <v>197</v>
      </c>
      <c r="H125" s="13">
        <f t="shared" si="93"/>
        <v>171</v>
      </c>
      <c r="I125" s="13">
        <f t="shared" si="93"/>
        <v>187</v>
      </c>
      <c r="J125" s="13">
        <f t="shared" si="93"/>
        <v>210</v>
      </c>
      <c r="K125" s="13">
        <f t="shared" si="93"/>
        <v>234</v>
      </c>
      <c r="L125" s="14">
        <f>SUM(L118:L123)</f>
        <v>1</v>
      </c>
      <c r="M125" s="14">
        <f t="shared" ref="M125:T125" si="94">SUM(M118:M123)</f>
        <v>0.99999999999999989</v>
      </c>
      <c r="N125" s="14">
        <f t="shared" si="94"/>
        <v>1</v>
      </c>
      <c r="O125" s="14">
        <f t="shared" si="94"/>
        <v>0.99999999999999989</v>
      </c>
      <c r="P125" s="14">
        <f t="shared" si="94"/>
        <v>1</v>
      </c>
      <c r="Q125" s="14">
        <f t="shared" si="94"/>
        <v>0.99999999999999989</v>
      </c>
      <c r="R125" s="14">
        <f t="shared" si="94"/>
        <v>1.0000000000000002</v>
      </c>
      <c r="S125" s="14">
        <f t="shared" si="94"/>
        <v>0.99999999999999989</v>
      </c>
      <c r="T125" s="14">
        <f t="shared" si="94"/>
        <v>1</v>
      </c>
    </row>
    <row r="128" spans="2:20" x14ac:dyDescent="0.2">
      <c r="B128" s="11" t="s">
        <v>126</v>
      </c>
      <c r="C128" s="12" t="s">
        <v>13</v>
      </c>
      <c r="D128" s="13"/>
      <c r="E128" s="13"/>
      <c r="F128" s="13"/>
      <c r="G128" s="13"/>
      <c r="H128" s="13"/>
      <c r="I128" s="13"/>
      <c r="J128" s="13"/>
      <c r="K128" s="13"/>
      <c r="L128" s="14"/>
      <c r="M128" s="13"/>
      <c r="N128" s="13"/>
    </row>
    <row r="129" spans="2:20" x14ac:dyDescent="0.2">
      <c r="B129" s="13"/>
      <c r="C129" s="76" t="s">
        <v>169</v>
      </c>
      <c r="D129" s="77"/>
      <c r="E129" s="78"/>
      <c r="F129" s="79" t="s">
        <v>170</v>
      </c>
      <c r="G129" s="80"/>
      <c r="H129" s="81"/>
      <c r="I129" s="79" t="s">
        <v>171</v>
      </c>
      <c r="J129" s="80"/>
      <c r="K129" s="81"/>
      <c r="L129" s="13"/>
      <c r="M129" s="13"/>
      <c r="N129" s="13"/>
    </row>
    <row r="130" spans="2:20" x14ac:dyDescent="0.2">
      <c r="B130" s="13">
        <v>1</v>
      </c>
      <c r="C130" s="13">
        <v>12</v>
      </c>
      <c r="D130" s="13">
        <v>20</v>
      </c>
      <c r="E130" s="13">
        <v>14</v>
      </c>
      <c r="F130" s="13">
        <v>10</v>
      </c>
      <c r="G130" s="13">
        <v>9</v>
      </c>
      <c r="H130" s="13">
        <v>12</v>
      </c>
      <c r="I130" s="13">
        <v>15</v>
      </c>
      <c r="J130" s="13">
        <v>20</v>
      </c>
      <c r="K130" s="13">
        <v>24</v>
      </c>
      <c r="L130" s="14">
        <f>C130/C137</f>
        <v>0.06</v>
      </c>
      <c r="M130" s="14">
        <f t="shared" ref="M130:T130" si="95">D130/D137</f>
        <v>9.8039215686274508E-2</v>
      </c>
      <c r="N130" s="14">
        <f t="shared" si="95"/>
        <v>6.6666666666666666E-2</v>
      </c>
      <c r="O130" s="14">
        <f t="shared" si="95"/>
        <v>5.2910052910052907E-2</v>
      </c>
      <c r="P130" s="14">
        <f t="shared" si="95"/>
        <v>4.712041884816754E-2</v>
      </c>
      <c r="Q130" s="14">
        <f t="shared" si="95"/>
        <v>6.1224489795918366E-2</v>
      </c>
      <c r="R130" s="14">
        <f t="shared" si="95"/>
        <v>5.905511811023622E-2</v>
      </c>
      <c r="S130" s="14">
        <f t="shared" si="95"/>
        <v>9.4786729857819899E-2</v>
      </c>
      <c r="T130" s="14">
        <f t="shared" si="95"/>
        <v>0.12371134020618557</v>
      </c>
    </row>
    <row r="131" spans="2:20" x14ac:dyDescent="0.2">
      <c r="B131" s="13">
        <v>2</v>
      </c>
      <c r="C131" s="13">
        <v>33</v>
      </c>
      <c r="D131" s="13">
        <v>37</v>
      </c>
      <c r="E131" s="13">
        <v>35</v>
      </c>
      <c r="F131" s="13">
        <v>32</v>
      </c>
      <c r="G131" s="13">
        <v>28</v>
      </c>
      <c r="H131" s="13">
        <v>33</v>
      </c>
      <c r="I131" s="13">
        <v>56</v>
      </c>
      <c r="J131" s="13">
        <v>45</v>
      </c>
      <c r="K131" s="13">
        <v>40</v>
      </c>
      <c r="L131" s="14">
        <f>C131/C137</f>
        <v>0.16500000000000001</v>
      </c>
      <c r="M131" s="14">
        <f t="shared" ref="M131:T131" si="96">D131/D137</f>
        <v>0.18137254901960784</v>
      </c>
      <c r="N131" s="14">
        <f t="shared" si="96"/>
        <v>0.16666666666666666</v>
      </c>
      <c r="O131" s="14">
        <f t="shared" si="96"/>
        <v>0.1693121693121693</v>
      </c>
      <c r="P131" s="14">
        <f t="shared" si="96"/>
        <v>0.14659685863874344</v>
      </c>
      <c r="Q131" s="14">
        <f t="shared" si="96"/>
        <v>0.1683673469387755</v>
      </c>
      <c r="R131" s="14">
        <f t="shared" si="96"/>
        <v>0.22047244094488189</v>
      </c>
      <c r="S131" s="14">
        <f t="shared" si="96"/>
        <v>0.2132701421800948</v>
      </c>
      <c r="T131" s="14">
        <f t="shared" si="96"/>
        <v>0.20618556701030927</v>
      </c>
    </row>
    <row r="132" spans="2:20" x14ac:dyDescent="0.2">
      <c r="B132" s="13">
        <v>4</v>
      </c>
      <c r="C132" s="13">
        <v>47</v>
      </c>
      <c r="D132" s="13">
        <v>52</v>
      </c>
      <c r="E132" s="13">
        <v>57</v>
      </c>
      <c r="F132" s="13">
        <v>44</v>
      </c>
      <c r="G132" s="13">
        <v>52</v>
      </c>
      <c r="H132" s="13">
        <v>57</v>
      </c>
      <c r="I132" s="13">
        <v>71</v>
      </c>
      <c r="J132" s="13">
        <v>40</v>
      </c>
      <c r="K132" s="13">
        <v>36</v>
      </c>
      <c r="L132" s="14">
        <f>C132/C137</f>
        <v>0.23499999999999999</v>
      </c>
      <c r="M132" s="14">
        <f t="shared" ref="M132:T132" si="97">D132/D137</f>
        <v>0.25490196078431371</v>
      </c>
      <c r="N132" s="14">
        <f t="shared" si="97"/>
        <v>0.27142857142857141</v>
      </c>
      <c r="O132" s="14">
        <f t="shared" si="97"/>
        <v>0.23280423280423279</v>
      </c>
      <c r="P132" s="14">
        <f t="shared" si="97"/>
        <v>0.27225130890052357</v>
      </c>
      <c r="Q132" s="14">
        <f t="shared" si="97"/>
        <v>0.29081632653061223</v>
      </c>
      <c r="R132" s="14">
        <f t="shared" si="97"/>
        <v>0.27952755905511811</v>
      </c>
      <c r="S132" s="14">
        <f t="shared" si="97"/>
        <v>0.1895734597156398</v>
      </c>
      <c r="T132" s="14">
        <f t="shared" si="97"/>
        <v>0.18556701030927836</v>
      </c>
    </row>
    <row r="133" spans="2:20" x14ac:dyDescent="0.2">
      <c r="B133" s="13">
        <v>8</v>
      </c>
      <c r="C133" s="13">
        <v>96</v>
      </c>
      <c r="D133" s="13">
        <v>89</v>
      </c>
      <c r="E133" s="13">
        <v>95</v>
      </c>
      <c r="F133" s="13">
        <v>102</v>
      </c>
      <c r="G133" s="13">
        <v>97</v>
      </c>
      <c r="H133" s="13">
        <v>85</v>
      </c>
      <c r="I133" s="13">
        <v>105</v>
      </c>
      <c r="J133" s="13">
        <v>100</v>
      </c>
      <c r="K133" s="13">
        <v>91</v>
      </c>
      <c r="L133" s="14">
        <f>C133/C137</f>
        <v>0.48</v>
      </c>
      <c r="M133" s="14">
        <f t="shared" ref="M133:T133" si="98">D133/D137</f>
        <v>0.43627450980392157</v>
      </c>
      <c r="N133" s="14">
        <f t="shared" si="98"/>
        <v>0.45238095238095238</v>
      </c>
      <c r="O133" s="14">
        <f t="shared" si="98"/>
        <v>0.53968253968253965</v>
      </c>
      <c r="P133" s="14">
        <f t="shared" si="98"/>
        <v>0.50785340314136129</v>
      </c>
      <c r="Q133" s="14">
        <f t="shared" si="98"/>
        <v>0.43367346938775508</v>
      </c>
      <c r="R133" s="14">
        <f t="shared" si="98"/>
        <v>0.41338582677165353</v>
      </c>
      <c r="S133" s="14">
        <f t="shared" si="98"/>
        <v>0.47393364928909953</v>
      </c>
      <c r="T133" s="14">
        <f t="shared" si="98"/>
        <v>0.46907216494845361</v>
      </c>
    </row>
    <row r="134" spans="2:20" x14ac:dyDescent="0.2">
      <c r="B134" s="13">
        <v>16</v>
      </c>
      <c r="C134" s="13">
        <v>12</v>
      </c>
      <c r="D134" s="13">
        <v>6</v>
      </c>
      <c r="E134" s="13">
        <v>9</v>
      </c>
      <c r="F134" s="13">
        <v>1</v>
      </c>
      <c r="G134" s="13">
        <v>5</v>
      </c>
      <c r="H134" s="13">
        <v>9</v>
      </c>
      <c r="I134" s="13">
        <v>7</v>
      </c>
      <c r="J134" s="13">
        <v>6</v>
      </c>
      <c r="K134" s="13">
        <v>3</v>
      </c>
      <c r="L134" s="14">
        <f>C134/C137</f>
        <v>0.06</v>
      </c>
      <c r="M134" s="14">
        <f t="shared" ref="M134:T134" si="99">D134/D137</f>
        <v>2.9411764705882353E-2</v>
      </c>
      <c r="N134" s="14">
        <f t="shared" si="99"/>
        <v>4.2857142857142858E-2</v>
      </c>
      <c r="O134" s="14">
        <f t="shared" si="99"/>
        <v>5.2910052910052907E-3</v>
      </c>
      <c r="P134" s="14">
        <f t="shared" si="99"/>
        <v>2.6178010471204188E-2</v>
      </c>
      <c r="Q134" s="14">
        <f t="shared" si="99"/>
        <v>4.5918367346938778E-2</v>
      </c>
      <c r="R134" s="14">
        <f t="shared" si="99"/>
        <v>2.7559055118110236E-2</v>
      </c>
      <c r="S134" s="14">
        <f t="shared" si="99"/>
        <v>2.843601895734597E-2</v>
      </c>
      <c r="T134" s="14">
        <f t="shared" si="99"/>
        <v>1.5463917525773196E-2</v>
      </c>
    </row>
    <row r="135" spans="2:20" x14ac:dyDescent="0.2">
      <c r="B135" s="13">
        <v>32</v>
      </c>
      <c r="C135" s="13"/>
      <c r="D135" s="13"/>
      <c r="E135" s="13"/>
      <c r="F135" s="13"/>
      <c r="G135" s="13"/>
      <c r="H135" s="13"/>
      <c r="I135" s="13"/>
      <c r="J135" s="13"/>
      <c r="K135" s="13"/>
      <c r="L135" s="14">
        <f t="shared" ref="L135:L136" si="100">C135/200</f>
        <v>0</v>
      </c>
      <c r="M135" s="14">
        <f t="shared" ref="M135:M136" si="101">D135/204</f>
        <v>0</v>
      </c>
      <c r="N135" s="14">
        <f t="shared" ref="N135:N136" si="102">E135/210</f>
        <v>0</v>
      </c>
    </row>
    <row r="136" spans="2:20" x14ac:dyDescent="0.2">
      <c r="B136" s="13">
        <v>64</v>
      </c>
      <c r="C136" s="13"/>
      <c r="D136" s="13"/>
      <c r="E136" s="13"/>
      <c r="F136" s="13"/>
      <c r="G136" s="13"/>
      <c r="H136" s="13"/>
      <c r="I136" s="13"/>
      <c r="J136" s="13"/>
      <c r="K136" s="13"/>
      <c r="L136" s="14">
        <f t="shared" si="100"/>
        <v>0</v>
      </c>
      <c r="M136" s="14">
        <f t="shared" si="101"/>
        <v>0</v>
      </c>
      <c r="N136" s="14">
        <f t="shared" si="102"/>
        <v>0</v>
      </c>
    </row>
    <row r="137" spans="2:20" x14ac:dyDescent="0.2">
      <c r="B137" s="13" t="s">
        <v>14</v>
      </c>
      <c r="C137" s="13">
        <f>SUM(C130:C136)</f>
        <v>200</v>
      </c>
      <c r="D137" s="13">
        <f>SUM(D130:D136)</f>
        <v>204</v>
      </c>
      <c r="E137" s="13">
        <f>SUM(E130:E136)</f>
        <v>210</v>
      </c>
      <c r="F137" s="13">
        <f t="shared" ref="F137:K137" si="103">SUM(F130:F136)</f>
        <v>189</v>
      </c>
      <c r="G137" s="13">
        <f t="shared" si="103"/>
        <v>191</v>
      </c>
      <c r="H137" s="13">
        <f t="shared" si="103"/>
        <v>196</v>
      </c>
      <c r="I137" s="13">
        <f t="shared" si="103"/>
        <v>254</v>
      </c>
      <c r="J137" s="13">
        <f t="shared" si="103"/>
        <v>211</v>
      </c>
      <c r="K137" s="13">
        <f t="shared" si="103"/>
        <v>194</v>
      </c>
      <c r="L137" s="14">
        <f>SUM(L130:L135)</f>
        <v>1</v>
      </c>
      <c r="M137" s="14">
        <f t="shared" ref="M137:T137" si="104">SUM(M130:M135)</f>
        <v>1</v>
      </c>
      <c r="N137" s="14">
        <f t="shared" si="104"/>
        <v>0.99999999999999989</v>
      </c>
      <c r="O137" s="14">
        <f t="shared" si="104"/>
        <v>1</v>
      </c>
      <c r="P137" s="14">
        <f t="shared" si="104"/>
        <v>1</v>
      </c>
      <c r="Q137" s="14">
        <f t="shared" si="104"/>
        <v>1</v>
      </c>
      <c r="R137" s="14">
        <f t="shared" si="104"/>
        <v>1</v>
      </c>
      <c r="S137" s="14">
        <f t="shared" si="104"/>
        <v>1</v>
      </c>
      <c r="T137" s="14">
        <f t="shared" si="104"/>
        <v>1</v>
      </c>
    </row>
    <row r="140" spans="2:20" x14ac:dyDescent="0.2">
      <c r="B140" s="11" t="s">
        <v>126</v>
      </c>
      <c r="C140" s="12" t="s">
        <v>15</v>
      </c>
      <c r="D140" s="13"/>
      <c r="E140" s="13"/>
      <c r="F140" s="13"/>
      <c r="G140" s="13"/>
      <c r="H140" s="13"/>
      <c r="I140" s="13"/>
      <c r="J140" s="13"/>
      <c r="K140" s="13"/>
      <c r="L140" s="14"/>
      <c r="M140" s="13"/>
      <c r="N140" s="13"/>
    </row>
    <row r="141" spans="2:20" x14ac:dyDescent="0.2">
      <c r="B141" s="13"/>
      <c r="C141" s="76" t="s">
        <v>169</v>
      </c>
      <c r="D141" s="77"/>
      <c r="E141" s="78"/>
      <c r="F141" s="79" t="s">
        <v>170</v>
      </c>
      <c r="G141" s="80"/>
      <c r="H141" s="81"/>
      <c r="I141" s="79" t="s">
        <v>171</v>
      </c>
      <c r="J141" s="80"/>
      <c r="K141" s="81"/>
      <c r="L141" s="13"/>
      <c r="M141" s="13"/>
      <c r="N141" s="13"/>
    </row>
    <row r="142" spans="2:20" x14ac:dyDescent="0.2">
      <c r="B142" s="13">
        <v>1</v>
      </c>
      <c r="C142" s="13">
        <v>13</v>
      </c>
      <c r="D142" s="13">
        <v>16</v>
      </c>
      <c r="E142" s="13">
        <v>12</v>
      </c>
      <c r="F142" s="13">
        <v>10</v>
      </c>
      <c r="G142" s="13">
        <v>15</v>
      </c>
      <c r="H142" s="13">
        <v>19</v>
      </c>
      <c r="I142" s="13">
        <v>24</v>
      </c>
      <c r="J142" s="13">
        <v>20</v>
      </c>
      <c r="K142" s="13">
        <v>14</v>
      </c>
      <c r="L142" s="14">
        <f>C142/C149</f>
        <v>6.0747663551401869E-2</v>
      </c>
      <c r="M142" s="14">
        <f t="shared" ref="M142:T142" si="105">G142/G149</f>
        <v>6.9767441860465115E-2</v>
      </c>
      <c r="N142" s="14">
        <f t="shared" si="105"/>
        <v>7.5999999999999998E-2</v>
      </c>
      <c r="O142" s="14">
        <f t="shared" si="105"/>
        <v>8.1632653061224483E-2</v>
      </c>
      <c r="P142" s="14">
        <f t="shared" si="105"/>
        <v>9.8522167487684734E-2</v>
      </c>
      <c r="Q142" s="14">
        <f t="shared" si="105"/>
        <v>7.5268817204301078E-2</v>
      </c>
      <c r="R142" s="14">
        <f t="shared" si="105"/>
        <v>6.0747663551401876E-2</v>
      </c>
      <c r="S142" s="14">
        <f t="shared" si="105"/>
        <v>6.9767441860465115E-2</v>
      </c>
      <c r="T142" s="14">
        <f t="shared" si="105"/>
        <v>7.5999999999999998E-2</v>
      </c>
    </row>
    <row r="143" spans="2:20" x14ac:dyDescent="0.2">
      <c r="B143" s="13">
        <v>2</v>
      </c>
      <c r="C143" s="13">
        <v>51</v>
      </c>
      <c r="D143" s="13">
        <v>45</v>
      </c>
      <c r="E143" s="13">
        <v>40</v>
      </c>
      <c r="F143" s="31">
        <v>62</v>
      </c>
      <c r="G143" s="31">
        <v>56</v>
      </c>
      <c r="H143" s="31">
        <v>74</v>
      </c>
      <c r="I143" s="31">
        <v>75</v>
      </c>
      <c r="J143" s="31">
        <v>42</v>
      </c>
      <c r="K143" s="31">
        <v>51</v>
      </c>
      <c r="L143" s="14">
        <f>C143/C149</f>
        <v>0.23831775700934579</v>
      </c>
      <c r="M143" s="14">
        <f t="shared" ref="M143:T143" si="106">G143/G149</f>
        <v>0.26046511627906976</v>
      </c>
      <c r="N143" s="14">
        <f t="shared" si="106"/>
        <v>0.29599999999999999</v>
      </c>
      <c r="O143" s="14">
        <f t="shared" si="106"/>
        <v>0.25510204081632654</v>
      </c>
      <c r="P143" s="14">
        <f t="shared" si="106"/>
        <v>0.20689655172413793</v>
      </c>
      <c r="Q143" s="14">
        <f t="shared" si="106"/>
        <v>0.27419354838709675</v>
      </c>
      <c r="R143" s="14">
        <f t="shared" si="106"/>
        <v>0.23831775700934582</v>
      </c>
      <c r="S143" s="14">
        <f t="shared" si="106"/>
        <v>0.26046511627906976</v>
      </c>
      <c r="T143" s="14">
        <f t="shared" si="106"/>
        <v>0.29599999999999999</v>
      </c>
    </row>
    <row r="144" spans="2:20" x14ac:dyDescent="0.2">
      <c r="B144" s="13">
        <v>4</v>
      </c>
      <c r="C144" s="13">
        <v>97</v>
      </c>
      <c r="D144" s="13">
        <v>85</v>
      </c>
      <c r="E144" s="13">
        <v>98</v>
      </c>
      <c r="F144" s="31">
        <v>97</v>
      </c>
      <c r="G144" s="31">
        <v>99</v>
      </c>
      <c r="H144" s="31">
        <v>105</v>
      </c>
      <c r="I144" s="31">
        <v>121</v>
      </c>
      <c r="J144" s="31">
        <v>85</v>
      </c>
      <c r="K144" s="31">
        <v>79</v>
      </c>
      <c r="L144" s="14">
        <f>C144/C149</f>
        <v>0.45327102803738317</v>
      </c>
      <c r="M144" s="14">
        <f t="shared" ref="M144:T144" si="107">G144/G149</f>
        <v>0.46046511627906977</v>
      </c>
      <c r="N144" s="14">
        <f t="shared" si="107"/>
        <v>0.42</v>
      </c>
      <c r="O144" s="14">
        <f t="shared" si="107"/>
        <v>0.41156462585034015</v>
      </c>
      <c r="P144" s="14">
        <f t="shared" si="107"/>
        <v>0.41871921182266009</v>
      </c>
      <c r="Q144" s="14">
        <f t="shared" si="107"/>
        <v>0.42473118279569894</v>
      </c>
      <c r="R144" s="14">
        <f t="shared" si="107"/>
        <v>0.45327102803738323</v>
      </c>
      <c r="S144" s="14">
        <f t="shared" si="107"/>
        <v>0.46046511627906977</v>
      </c>
      <c r="T144" s="14">
        <f t="shared" si="107"/>
        <v>0.42</v>
      </c>
    </row>
    <row r="145" spans="2:20" x14ac:dyDescent="0.2">
      <c r="B145" s="13">
        <v>8</v>
      </c>
      <c r="C145" s="13">
        <v>53</v>
      </c>
      <c r="D145" s="13">
        <v>52</v>
      </c>
      <c r="E145" s="13">
        <v>51</v>
      </c>
      <c r="F145" s="31">
        <v>56</v>
      </c>
      <c r="G145" s="31">
        <v>45</v>
      </c>
      <c r="H145" s="31">
        <v>52</v>
      </c>
      <c r="I145" s="31">
        <v>74</v>
      </c>
      <c r="J145" s="31">
        <v>56</v>
      </c>
      <c r="K145" s="31">
        <v>42</v>
      </c>
      <c r="L145" s="14">
        <f>C145/C149</f>
        <v>0.24766355140186916</v>
      </c>
      <c r="M145" s="14">
        <f t="shared" ref="M145:T145" si="108">G145/G149</f>
        <v>0.20930232558139536</v>
      </c>
      <c r="N145" s="14">
        <f t="shared" si="108"/>
        <v>0.20799999999999999</v>
      </c>
      <c r="O145" s="14">
        <f t="shared" si="108"/>
        <v>0.25170068027210885</v>
      </c>
      <c r="P145" s="14">
        <f t="shared" si="108"/>
        <v>0.27586206896551724</v>
      </c>
      <c r="Q145" s="14">
        <f t="shared" si="108"/>
        <v>0.22580645161290322</v>
      </c>
      <c r="R145" s="14">
        <f t="shared" si="108"/>
        <v>0.24766355140186919</v>
      </c>
      <c r="S145" s="14">
        <f t="shared" si="108"/>
        <v>0.20930232558139536</v>
      </c>
      <c r="T145" s="14">
        <f t="shared" si="108"/>
        <v>0.20799999999999999</v>
      </c>
    </row>
    <row r="146" spans="2:20" x14ac:dyDescent="0.2">
      <c r="B146" s="13">
        <v>16</v>
      </c>
      <c r="C146" s="13">
        <v>0</v>
      </c>
      <c r="D146" s="13">
        <v>0</v>
      </c>
      <c r="E146" s="13">
        <v>0</v>
      </c>
      <c r="F146" s="31">
        <v>0</v>
      </c>
      <c r="G146" s="31">
        <v>0</v>
      </c>
      <c r="H146" s="31">
        <v>0</v>
      </c>
      <c r="I146" s="31">
        <v>0</v>
      </c>
      <c r="J146" s="31">
        <v>0</v>
      </c>
      <c r="K146" s="31">
        <v>0</v>
      </c>
      <c r="L146" s="14"/>
      <c r="M146" s="14">
        <f t="shared" ref="M146:M148" si="109">D146/200</f>
        <v>0</v>
      </c>
      <c r="N146" s="14">
        <f t="shared" ref="N146:N148" si="110">E146/204</f>
        <v>0</v>
      </c>
    </row>
    <row r="147" spans="2:20" x14ac:dyDescent="0.2">
      <c r="B147" s="13">
        <v>32</v>
      </c>
      <c r="C147" s="13"/>
      <c r="D147" s="13"/>
      <c r="E147" s="13"/>
      <c r="F147" s="13"/>
      <c r="G147" s="13"/>
      <c r="H147" s="13"/>
      <c r="I147" s="13"/>
      <c r="J147" s="13"/>
      <c r="K147" s="13"/>
      <c r="L147" s="14">
        <f t="shared" ref="L147:L148" si="111">C147/216</f>
        <v>0</v>
      </c>
      <c r="M147" s="14">
        <f t="shared" si="109"/>
        <v>0</v>
      </c>
      <c r="N147" s="14">
        <f t="shared" si="110"/>
        <v>0</v>
      </c>
    </row>
    <row r="148" spans="2:20" x14ac:dyDescent="0.2">
      <c r="B148" s="13">
        <v>64</v>
      </c>
      <c r="C148" s="13"/>
      <c r="D148" s="13"/>
      <c r="E148" s="13"/>
      <c r="F148" s="13"/>
      <c r="G148" s="13"/>
      <c r="H148" s="13"/>
      <c r="I148" s="13"/>
      <c r="J148" s="13"/>
      <c r="K148" s="13"/>
      <c r="L148" s="14">
        <f t="shared" si="111"/>
        <v>0</v>
      </c>
      <c r="M148" s="14">
        <f t="shared" si="109"/>
        <v>0</v>
      </c>
      <c r="N148" s="14">
        <f t="shared" si="110"/>
        <v>0</v>
      </c>
    </row>
    <row r="149" spans="2:20" x14ac:dyDescent="0.2">
      <c r="B149" s="13" t="s">
        <v>14</v>
      </c>
      <c r="C149" s="13">
        <f>SUM(C142:C148)</f>
        <v>214</v>
      </c>
      <c r="D149" s="13">
        <f>SUM(D142:D148)</f>
        <v>198</v>
      </c>
      <c r="E149" s="13">
        <f>SUM(E142:E148)</f>
        <v>201</v>
      </c>
      <c r="F149" s="13">
        <f t="shared" ref="F149:K149" si="112">SUM(F142:F148)</f>
        <v>225</v>
      </c>
      <c r="G149" s="13">
        <f t="shared" si="112"/>
        <v>215</v>
      </c>
      <c r="H149" s="13">
        <f t="shared" si="112"/>
        <v>250</v>
      </c>
      <c r="I149" s="13">
        <f t="shared" si="112"/>
        <v>294</v>
      </c>
      <c r="J149" s="13">
        <f t="shared" si="112"/>
        <v>203</v>
      </c>
      <c r="K149" s="13">
        <f t="shared" si="112"/>
        <v>186</v>
      </c>
      <c r="L149" s="14">
        <f>SUM(L142:L146)</f>
        <v>0.99999999999999989</v>
      </c>
      <c r="M149" s="14">
        <f t="shared" ref="M149:T149" si="113">SUM(M142:M146)</f>
        <v>1</v>
      </c>
      <c r="N149" s="14">
        <f t="shared" si="113"/>
        <v>1</v>
      </c>
      <c r="O149" s="14">
        <f t="shared" si="113"/>
        <v>1</v>
      </c>
      <c r="P149" s="14">
        <f t="shared" si="113"/>
        <v>1</v>
      </c>
      <c r="Q149" s="14">
        <f t="shared" si="113"/>
        <v>1</v>
      </c>
      <c r="R149" s="14">
        <f t="shared" si="113"/>
        <v>1.0000000000000002</v>
      </c>
      <c r="S149" s="14">
        <f t="shared" si="113"/>
        <v>1</v>
      </c>
      <c r="T149" s="14">
        <f t="shared" si="113"/>
        <v>1</v>
      </c>
    </row>
    <row r="152" spans="2:20" x14ac:dyDescent="0.2">
      <c r="B152" s="11" t="s">
        <v>175</v>
      </c>
      <c r="C152" s="12" t="s">
        <v>13</v>
      </c>
      <c r="D152" s="13"/>
      <c r="E152" s="13"/>
      <c r="F152" s="13"/>
      <c r="G152" s="13"/>
      <c r="H152" s="13"/>
      <c r="I152" s="13"/>
      <c r="J152" s="13"/>
      <c r="K152" s="13"/>
      <c r="L152" s="14"/>
      <c r="M152" s="13"/>
      <c r="N152" s="13"/>
    </row>
    <row r="153" spans="2:20" x14ac:dyDescent="0.2">
      <c r="B153" s="13"/>
      <c r="C153" s="76" t="s">
        <v>169</v>
      </c>
      <c r="D153" s="77"/>
      <c r="E153" s="78"/>
      <c r="F153" s="79" t="s">
        <v>170</v>
      </c>
      <c r="G153" s="80"/>
      <c r="H153" s="81"/>
      <c r="I153" s="79" t="s">
        <v>171</v>
      </c>
      <c r="J153" s="80"/>
      <c r="K153" s="81"/>
      <c r="L153" s="13"/>
      <c r="M153" s="13"/>
      <c r="N153" s="13"/>
    </row>
    <row r="154" spans="2:20" x14ac:dyDescent="0.2">
      <c r="B154" s="13">
        <v>1</v>
      </c>
      <c r="C154" s="13">
        <v>17</v>
      </c>
      <c r="D154" s="13">
        <v>15</v>
      </c>
      <c r="E154" s="13">
        <v>21</v>
      </c>
      <c r="F154" s="13">
        <v>25</v>
      </c>
      <c r="G154" s="13">
        <v>12</v>
      </c>
      <c r="H154" s="13">
        <v>14</v>
      </c>
      <c r="I154" s="13">
        <v>19</v>
      </c>
      <c r="J154" s="13">
        <v>25</v>
      </c>
      <c r="K154" s="13">
        <v>24</v>
      </c>
      <c r="L154" s="14">
        <f>C154/C161</f>
        <v>7.9439252336448593E-2</v>
      </c>
      <c r="M154" s="14">
        <f t="shared" ref="M154:T154" si="114">D154/D161</f>
        <v>6.9444444444444448E-2</v>
      </c>
      <c r="N154" s="14">
        <f t="shared" si="114"/>
        <v>8.6776859504132234E-2</v>
      </c>
      <c r="O154" s="14">
        <f t="shared" si="114"/>
        <v>0.10964912280701754</v>
      </c>
      <c r="P154" s="14">
        <f t="shared" si="114"/>
        <v>5.0632911392405063E-2</v>
      </c>
      <c r="Q154" s="14">
        <f t="shared" si="114"/>
        <v>7.0351758793969849E-2</v>
      </c>
      <c r="R154" s="14">
        <f t="shared" si="114"/>
        <v>9.8445595854922283E-2</v>
      </c>
      <c r="S154" s="14">
        <f t="shared" si="114"/>
        <v>0.11574074074074074</v>
      </c>
      <c r="T154" s="14">
        <f t="shared" si="114"/>
        <v>0.11483253588516747</v>
      </c>
    </row>
    <row r="155" spans="2:20" x14ac:dyDescent="0.2">
      <c r="B155" s="13">
        <v>2</v>
      </c>
      <c r="C155" s="13">
        <v>22</v>
      </c>
      <c r="D155" s="13">
        <v>23</v>
      </c>
      <c r="E155" s="13">
        <v>29</v>
      </c>
      <c r="F155" s="13">
        <v>35</v>
      </c>
      <c r="G155" s="13">
        <v>38</v>
      </c>
      <c r="H155" s="13">
        <v>30</v>
      </c>
      <c r="I155" s="13">
        <v>25</v>
      </c>
      <c r="J155" s="13">
        <v>21</v>
      </c>
      <c r="K155" s="13">
        <v>26</v>
      </c>
      <c r="L155" s="14">
        <f>C155/C161</f>
        <v>0.10280373831775701</v>
      </c>
      <c r="M155" s="14">
        <f t="shared" ref="M155:T155" si="115">D155/D161</f>
        <v>0.10648148148148148</v>
      </c>
      <c r="N155" s="14">
        <f t="shared" si="115"/>
        <v>0.11983471074380166</v>
      </c>
      <c r="O155" s="14">
        <f t="shared" si="115"/>
        <v>0.15350877192982457</v>
      </c>
      <c r="P155" s="14">
        <f t="shared" si="115"/>
        <v>0.16033755274261605</v>
      </c>
      <c r="Q155" s="14">
        <f t="shared" si="115"/>
        <v>0.15075376884422109</v>
      </c>
      <c r="R155" s="14">
        <f t="shared" si="115"/>
        <v>0.12953367875647667</v>
      </c>
      <c r="S155" s="14">
        <f t="shared" si="115"/>
        <v>9.7222222222222224E-2</v>
      </c>
      <c r="T155" s="14">
        <f t="shared" si="115"/>
        <v>0.12440191387559808</v>
      </c>
    </row>
    <row r="156" spans="2:20" x14ac:dyDescent="0.2">
      <c r="B156" s="13">
        <v>4</v>
      </c>
      <c r="C156" s="13">
        <v>58</v>
      </c>
      <c r="D156" s="13">
        <v>65</v>
      </c>
      <c r="E156" s="13">
        <v>47</v>
      </c>
      <c r="F156" s="13">
        <v>65</v>
      </c>
      <c r="G156" s="13">
        <v>75</v>
      </c>
      <c r="H156" s="13">
        <v>52</v>
      </c>
      <c r="I156" s="13">
        <v>45</v>
      </c>
      <c r="J156" s="13">
        <v>56</v>
      </c>
      <c r="K156" s="13">
        <v>52</v>
      </c>
      <c r="L156" s="14">
        <f>C156/C161</f>
        <v>0.27102803738317754</v>
      </c>
      <c r="M156" s="14">
        <f t="shared" ref="M156:T156" si="116">D156/D161</f>
        <v>0.30092592592592593</v>
      </c>
      <c r="N156" s="14">
        <f t="shared" si="116"/>
        <v>0.19421487603305784</v>
      </c>
      <c r="O156" s="14">
        <f t="shared" si="116"/>
        <v>0.28508771929824561</v>
      </c>
      <c r="P156" s="14">
        <f t="shared" si="116"/>
        <v>0.31645569620253167</v>
      </c>
      <c r="Q156" s="14">
        <f t="shared" si="116"/>
        <v>0.2613065326633166</v>
      </c>
      <c r="R156" s="14">
        <f t="shared" si="116"/>
        <v>0.23316062176165803</v>
      </c>
      <c r="S156" s="14">
        <f t="shared" si="116"/>
        <v>0.25925925925925924</v>
      </c>
      <c r="T156" s="14">
        <f t="shared" si="116"/>
        <v>0.24880382775119617</v>
      </c>
    </row>
    <row r="157" spans="2:20" x14ac:dyDescent="0.2">
      <c r="B157" s="13">
        <v>8</v>
      </c>
      <c r="C157" s="13">
        <v>115</v>
      </c>
      <c r="D157" s="13">
        <v>108</v>
      </c>
      <c r="E157" s="13">
        <v>137</v>
      </c>
      <c r="F157" s="13">
        <v>102</v>
      </c>
      <c r="G157" s="13">
        <v>110</v>
      </c>
      <c r="H157" s="13">
        <v>98</v>
      </c>
      <c r="I157" s="13">
        <v>95</v>
      </c>
      <c r="J157" s="13">
        <v>114</v>
      </c>
      <c r="K157" s="13">
        <v>100</v>
      </c>
      <c r="L157" s="14">
        <f>C157/C161</f>
        <v>0.53738317757009346</v>
      </c>
      <c r="M157" s="14">
        <f t="shared" ref="M157:T157" si="117">D157/D161</f>
        <v>0.5</v>
      </c>
      <c r="N157" s="14">
        <f t="shared" si="117"/>
        <v>0.56611570247933884</v>
      </c>
      <c r="O157" s="14">
        <f t="shared" si="117"/>
        <v>0.44736842105263158</v>
      </c>
      <c r="P157" s="14">
        <f t="shared" si="117"/>
        <v>0.46413502109704641</v>
      </c>
      <c r="Q157" s="14">
        <f t="shared" si="117"/>
        <v>0.49246231155778897</v>
      </c>
      <c r="R157" s="14">
        <f t="shared" si="117"/>
        <v>0.49222797927461137</v>
      </c>
      <c r="S157" s="14">
        <f t="shared" si="117"/>
        <v>0.52777777777777779</v>
      </c>
      <c r="T157" s="14">
        <f t="shared" si="117"/>
        <v>0.4784688995215311</v>
      </c>
    </row>
    <row r="158" spans="2:20" x14ac:dyDescent="0.2">
      <c r="B158" s="13">
        <v>16</v>
      </c>
      <c r="C158" s="13">
        <v>2</v>
      </c>
      <c r="D158" s="13">
        <v>5</v>
      </c>
      <c r="E158" s="13">
        <v>8</v>
      </c>
      <c r="F158" s="13">
        <v>1</v>
      </c>
      <c r="G158" s="13">
        <v>2</v>
      </c>
      <c r="H158" s="13">
        <v>5</v>
      </c>
      <c r="I158" s="13">
        <v>9</v>
      </c>
      <c r="J158" s="13">
        <v>0</v>
      </c>
      <c r="K158" s="13">
        <v>7</v>
      </c>
      <c r="L158" s="14">
        <f>C158/C161</f>
        <v>9.3457943925233638E-3</v>
      </c>
      <c r="M158" s="14">
        <f t="shared" ref="M158:T158" si="118">D158/D161</f>
        <v>2.3148148148148147E-2</v>
      </c>
      <c r="N158" s="14">
        <f t="shared" si="118"/>
        <v>3.3057851239669422E-2</v>
      </c>
      <c r="O158" s="14">
        <f t="shared" si="118"/>
        <v>4.3859649122807015E-3</v>
      </c>
      <c r="P158" s="14">
        <f t="shared" si="118"/>
        <v>8.4388185654008432E-3</v>
      </c>
      <c r="Q158" s="14">
        <f t="shared" si="118"/>
        <v>2.5125628140703519E-2</v>
      </c>
      <c r="R158" s="14">
        <f t="shared" si="118"/>
        <v>4.6632124352331605E-2</v>
      </c>
      <c r="S158" s="14">
        <f t="shared" si="118"/>
        <v>0</v>
      </c>
      <c r="T158" s="14">
        <f t="shared" si="118"/>
        <v>3.3492822966507178E-2</v>
      </c>
    </row>
    <row r="159" spans="2:20" x14ac:dyDescent="0.2">
      <c r="B159" s="13">
        <v>32</v>
      </c>
      <c r="C159" s="13"/>
      <c r="D159" s="13"/>
      <c r="E159" s="13"/>
      <c r="F159" s="13"/>
      <c r="G159" s="13"/>
      <c r="H159" s="13"/>
      <c r="I159" s="13"/>
      <c r="J159" s="13"/>
      <c r="K159" s="13"/>
      <c r="L159" s="14">
        <f t="shared" ref="L159:L160" si="119">C159/212</f>
        <v>0</v>
      </c>
      <c r="M159" s="14">
        <f t="shared" ref="M159:M160" si="120">D159/211</f>
        <v>0</v>
      </c>
      <c r="N159" s="14">
        <f t="shared" ref="N159:N160" si="121">E159/234</f>
        <v>0</v>
      </c>
    </row>
    <row r="160" spans="2:20" x14ac:dyDescent="0.2">
      <c r="B160" s="13">
        <v>64</v>
      </c>
      <c r="C160" s="13"/>
      <c r="D160" s="13"/>
      <c r="E160" s="13"/>
      <c r="F160" s="13"/>
      <c r="G160" s="13"/>
      <c r="H160" s="13"/>
      <c r="I160" s="13"/>
      <c r="J160" s="13"/>
      <c r="K160" s="13"/>
      <c r="L160" s="14">
        <f t="shared" si="119"/>
        <v>0</v>
      </c>
      <c r="M160" s="14">
        <f t="shared" si="120"/>
        <v>0</v>
      </c>
      <c r="N160" s="14">
        <f t="shared" si="121"/>
        <v>0</v>
      </c>
    </row>
    <row r="161" spans="2:20" x14ac:dyDescent="0.2">
      <c r="B161" s="13" t="s">
        <v>14</v>
      </c>
      <c r="C161" s="13">
        <f>SUM(C154:C160)</f>
        <v>214</v>
      </c>
      <c r="D161" s="13">
        <f>SUM(D154:D160)</f>
        <v>216</v>
      </c>
      <c r="E161" s="13">
        <f>SUM(E154:E160)</f>
        <v>242</v>
      </c>
      <c r="F161" s="13">
        <f t="shared" ref="F161:K161" si="122">SUM(F154:F160)</f>
        <v>228</v>
      </c>
      <c r="G161" s="13">
        <f t="shared" si="122"/>
        <v>237</v>
      </c>
      <c r="H161" s="13">
        <f t="shared" si="122"/>
        <v>199</v>
      </c>
      <c r="I161" s="13">
        <f t="shared" si="122"/>
        <v>193</v>
      </c>
      <c r="J161" s="13">
        <f t="shared" si="122"/>
        <v>216</v>
      </c>
      <c r="K161" s="13">
        <f t="shared" si="122"/>
        <v>209</v>
      </c>
      <c r="L161" s="14">
        <f>SUM(L154:L158)</f>
        <v>1</v>
      </c>
      <c r="M161" s="14">
        <f t="shared" ref="M161:T161" si="123">SUM(M154:M158)</f>
        <v>1</v>
      </c>
      <c r="N161" s="14">
        <f t="shared" si="123"/>
        <v>1</v>
      </c>
      <c r="O161" s="14">
        <f t="shared" si="123"/>
        <v>1</v>
      </c>
      <c r="P161" s="14">
        <f t="shared" si="123"/>
        <v>1</v>
      </c>
      <c r="Q161" s="14">
        <f t="shared" si="123"/>
        <v>1</v>
      </c>
      <c r="R161" s="14">
        <f t="shared" si="123"/>
        <v>1</v>
      </c>
      <c r="S161" s="14">
        <f t="shared" si="123"/>
        <v>1</v>
      </c>
      <c r="T161" s="14">
        <f t="shared" si="123"/>
        <v>0.99999999999999989</v>
      </c>
    </row>
    <row r="164" spans="2:20" x14ac:dyDescent="0.2">
      <c r="B164" s="11" t="s">
        <v>175</v>
      </c>
      <c r="C164" s="12" t="s">
        <v>15</v>
      </c>
      <c r="D164" s="13"/>
      <c r="E164" s="13"/>
      <c r="F164" s="13"/>
      <c r="G164" s="13"/>
      <c r="H164" s="13"/>
      <c r="I164" s="13"/>
      <c r="J164" s="13"/>
      <c r="K164" s="13"/>
      <c r="L164" s="14"/>
      <c r="M164" s="13"/>
      <c r="N164" s="13"/>
    </row>
    <row r="165" spans="2:20" x14ac:dyDescent="0.2">
      <c r="B165" s="13"/>
      <c r="C165" s="76" t="s">
        <v>169</v>
      </c>
      <c r="D165" s="77"/>
      <c r="E165" s="78"/>
      <c r="F165" s="79" t="s">
        <v>170</v>
      </c>
      <c r="G165" s="80"/>
      <c r="H165" s="81"/>
      <c r="I165" s="79" t="s">
        <v>171</v>
      </c>
      <c r="J165" s="80"/>
      <c r="K165" s="81"/>
      <c r="L165" s="13"/>
      <c r="M165" s="13"/>
      <c r="N165" s="13"/>
    </row>
    <row r="166" spans="2:20" x14ac:dyDescent="0.2">
      <c r="B166" s="13">
        <v>1</v>
      </c>
      <c r="C166" s="13">
        <v>13</v>
      </c>
      <c r="D166" s="13">
        <v>15</v>
      </c>
      <c r="E166" s="13">
        <v>10</v>
      </c>
      <c r="F166" s="13">
        <v>12</v>
      </c>
      <c r="G166" s="13">
        <v>8</v>
      </c>
      <c r="H166" s="13">
        <v>15</v>
      </c>
      <c r="I166" s="13">
        <v>20</v>
      </c>
      <c r="J166" s="13">
        <v>14</v>
      </c>
      <c r="K166" s="13">
        <v>20</v>
      </c>
      <c r="L166" s="14">
        <f>C166/C173</f>
        <v>7.2625698324022353E-2</v>
      </c>
      <c r="M166" s="14">
        <f t="shared" ref="M166:T166" si="124">D166/D173</f>
        <v>7.4626865671641784E-2</v>
      </c>
      <c r="N166" s="14">
        <f t="shared" si="124"/>
        <v>5.8139534883720929E-2</v>
      </c>
      <c r="O166" s="14">
        <f t="shared" si="124"/>
        <v>6.0606060606060608E-2</v>
      </c>
      <c r="P166" s="14">
        <f t="shared" si="124"/>
        <v>4.3010752688172046E-2</v>
      </c>
      <c r="Q166" s="14">
        <f t="shared" si="124"/>
        <v>8.3798882681564241E-2</v>
      </c>
      <c r="R166" s="14">
        <f t="shared" si="124"/>
        <v>0.11428571428571428</v>
      </c>
      <c r="S166" s="14">
        <f t="shared" si="124"/>
        <v>7.650273224043716E-2</v>
      </c>
      <c r="T166" s="14">
        <f t="shared" si="124"/>
        <v>0.10810810810810811</v>
      </c>
    </row>
    <row r="167" spans="2:20" x14ac:dyDescent="0.2">
      <c r="B167" s="13">
        <v>2</v>
      </c>
      <c r="C167" s="13">
        <v>36</v>
      </c>
      <c r="D167" s="13">
        <v>45</v>
      </c>
      <c r="E167" s="13">
        <v>42</v>
      </c>
      <c r="F167" s="13">
        <v>56</v>
      </c>
      <c r="G167" s="13">
        <v>38</v>
      </c>
      <c r="H167" s="13">
        <v>48</v>
      </c>
      <c r="I167" s="13">
        <v>46</v>
      </c>
      <c r="J167" s="13">
        <v>44</v>
      </c>
      <c r="K167" s="13">
        <v>36</v>
      </c>
      <c r="L167" s="14">
        <f>C167/C173</f>
        <v>0.2011173184357542</v>
      </c>
      <c r="M167" s="14">
        <f t="shared" ref="M167:T167" si="125">D167/D173</f>
        <v>0.22388059701492538</v>
      </c>
      <c r="N167" s="14">
        <f t="shared" si="125"/>
        <v>0.2441860465116279</v>
      </c>
      <c r="O167" s="14">
        <f t="shared" si="125"/>
        <v>0.28282828282828282</v>
      </c>
      <c r="P167" s="14">
        <f t="shared" si="125"/>
        <v>0.20430107526881722</v>
      </c>
      <c r="Q167" s="14">
        <f t="shared" si="125"/>
        <v>0.26815642458100558</v>
      </c>
      <c r="R167" s="14">
        <f t="shared" si="125"/>
        <v>0.26285714285714284</v>
      </c>
      <c r="S167" s="14">
        <f t="shared" si="125"/>
        <v>0.24043715846994534</v>
      </c>
      <c r="T167" s="14">
        <f t="shared" si="125"/>
        <v>0.19459459459459461</v>
      </c>
    </row>
    <row r="168" spans="2:20" x14ac:dyDescent="0.2">
      <c r="B168" s="13">
        <v>4</v>
      </c>
      <c r="C168" s="13">
        <v>72</v>
      </c>
      <c r="D168" s="13">
        <v>67</v>
      </c>
      <c r="E168" s="13">
        <v>68</v>
      </c>
      <c r="F168" s="13">
        <v>85</v>
      </c>
      <c r="G168" s="13">
        <v>94</v>
      </c>
      <c r="H168" s="13">
        <v>76</v>
      </c>
      <c r="I168" s="13">
        <v>85</v>
      </c>
      <c r="J168" s="13">
        <v>90</v>
      </c>
      <c r="K168" s="13">
        <v>97</v>
      </c>
      <c r="L168" s="14">
        <f>C168/C173</f>
        <v>0.4022346368715084</v>
      </c>
      <c r="M168" s="14">
        <f t="shared" ref="M168:T168" si="126">D168/D173</f>
        <v>0.33333333333333331</v>
      </c>
      <c r="N168" s="14">
        <f t="shared" si="126"/>
        <v>0.39534883720930231</v>
      </c>
      <c r="O168" s="14">
        <f t="shared" si="126"/>
        <v>0.42929292929292928</v>
      </c>
      <c r="P168" s="14">
        <f t="shared" si="126"/>
        <v>0.5053763440860215</v>
      </c>
      <c r="Q168" s="14">
        <f t="shared" si="126"/>
        <v>0.42458100558659218</v>
      </c>
      <c r="R168" s="14">
        <f t="shared" si="126"/>
        <v>0.48571428571428571</v>
      </c>
      <c r="S168" s="14">
        <f t="shared" si="126"/>
        <v>0.49180327868852458</v>
      </c>
      <c r="T168" s="14">
        <f t="shared" si="126"/>
        <v>0.5243243243243243</v>
      </c>
    </row>
    <row r="169" spans="2:20" x14ac:dyDescent="0.2">
      <c r="B169" s="13">
        <v>8</v>
      </c>
      <c r="C169" s="13">
        <v>58</v>
      </c>
      <c r="D169" s="13">
        <v>74</v>
      </c>
      <c r="E169" s="13">
        <v>52</v>
      </c>
      <c r="F169" s="13">
        <v>45</v>
      </c>
      <c r="G169" s="13">
        <v>46</v>
      </c>
      <c r="H169" s="13">
        <v>40</v>
      </c>
      <c r="I169" s="13">
        <v>24</v>
      </c>
      <c r="J169" s="13">
        <v>35</v>
      </c>
      <c r="K169" s="13">
        <v>32</v>
      </c>
      <c r="L169" s="14">
        <f>C169/C173</f>
        <v>0.32402234636871508</v>
      </c>
      <c r="M169" s="14">
        <f t="shared" ref="M169:T169" si="127">D169/D173</f>
        <v>0.36815920398009949</v>
      </c>
      <c r="N169" s="14">
        <f t="shared" si="127"/>
        <v>0.30232558139534882</v>
      </c>
      <c r="O169" s="14">
        <f t="shared" si="127"/>
        <v>0.22727272727272727</v>
      </c>
      <c r="P169" s="14">
        <f t="shared" si="127"/>
        <v>0.24731182795698925</v>
      </c>
      <c r="Q169" s="14">
        <f t="shared" si="127"/>
        <v>0.22346368715083798</v>
      </c>
      <c r="R169" s="14">
        <f t="shared" si="127"/>
        <v>0.13714285714285715</v>
      </c>
      <c r="S169" s="14">
        <f t="shared" si="127"/>
        <v>0.19125683060109289</v>
      </c>
      <c r="T169" s="14">
        <f t="shared" si="127"/>
        <v>0.17297297297297298</v>
      </c>
    </row>
    <row r="170" spans="2:20" x14ac:dyDescent="0.2">
      <c r="B170" s="13">
        <v>16</v>
      </c>
      <c r="C170" s="13"/>
      <c r="D170" s="13">
        <v>0</v>
      </c>
      <c r="E170" s="13">
        <v>0</v>
      </c>
      <c r="F170" s="13"/>
      <c r="G170" s="13"/>
      <c r="H170" s="13"/>
      <c r="I170" s="13"/>
      <c r="J170" s="13"/>
      <c r="K170" s="13"/>
      <c r="L170" s="14">
        <f t="shared" ref="L170:L172" si="128">C170/170</f>
        <v>0</v>
      </c>
      <c r="M170" s="14">
        <f t="shared" ref="M170:M172" si="129">D170/180</f>
        <v>0</v>
      </c>
      <c r="N170" s="14">
        <f t="shared" ref="N170:N172" si="130">E170/149</f>
        <v>0</v>
      </c>
    </row>
    <row r="171" spans="2:20" x14ac:dyDescent="0.2">
      <c r="B171" s="13">
        <v>32</v>
      </c>
      <c r="C171" s="13"/>
      <c r="D171" s="13"/>
      <c r="E171" s="13"/>
      <c r="F171" s="13"/>
      <c r="G171" s="13"/>
      <c r="H171" s="13"/>
      <c r="I171" s="13"/>
      <c r="J171" s="13"/>
      <c r="K171" s="13"/>
      <c r="L171" s="14">
        <f t="shared" si="128"/>
        <v>0</v>
      </c>
      <c r="M171" s="14">
        <f t="shared" si="129"/>
        <v>0</v>
      </c>
      <c r="N171" s="14">
        <f t="shared" si="130"/>
        <v>0</v>
      </c>
    </row>
    <row r="172" spans="2:20" x14ac:dyDescent="0.2">
      <c r="B172" s="13">
        <v>64</v>
      </c>
      <c r="C172" s="13"/>
      <c r="D172" s="13"/>
      <c r="E172" s="13"/>
      <c r="F172" s="13"/>
      <c r="G172" s="13"/>
      <c r="H172" s="13"/>
      <c r="I172" s="13"/>
      <c r="J172" s="13"/>
      <c r="K172" s="13"/>
      <c r="L172" s="14">
        <f t="shared" si="128"/>
        <v>0</v>
      </c>
      <c r="M172" s="14">
        <f t="shared" si="129"/>
        <v>0</v>
      </c>
      <c r="N172" s="14">
        <f t="shared" si="130"/>
        <v>0</v>
      </c>
    </row>
    <row r="173" spans="2:20" x14ac:dyDescent="0.2">
      <c r="B173" s="13" t="s">
        <v>14</v>
      </c>
      <c r="C173" s="13">
        <f>SUM(C166:C172)</f>
        <v>179</v>
      </c>
      <c r="D173" s="13">
        <f>SUM(D166:D172)</f>
        <v>201</v>
      </c>
      <c r="E173" s="13">
        <f>SUM(E166:E172)</f>
        <v>172</v>
      </c>
      <c r="F173" s="13">
        <f t="shared" ref="F173:K173" si="131">SUM(F166:F172)</f>
        <v>198</v>
      </c>
      <c r="G173" s="13">
        <f t="shared" si="131"/>
        <v>186</v>
      </c>
      <c r="H173" s="13">
        <f t="shared" si="131"/>
        <v>179</v>
      </c>
      <c r="I173" s="13">
        <f t="shared" si="131"/>
        <v>175</v>
      </c>
      <c r="J173" s="13">
        <f t="shared" si="131"/>
        <v>183</v>
      </c>
      <c r="K173" s="13">
        <f t="shared" si="131"/>
        <v>185</v>
      </c>
      <c r="L173" s="14">
        <f>SUM(L166:L170)</f>
        <v>1</v>
      </c>
      <c r="M173" s="14">
        <f t="shared" ref="M173:T173" si="132">SUM(M166:M170)</f>
        <v>0.99999999999999989</v>
      </c>
      <c r="N173" s="14">
        <f t="shared" si="132"/>
        <v>0.99999999999999989</v>
      </c>
      <c r="O173" s="14">
        <f t="shared" si="132"/>
        <v>1</v>
      </c>
      <c r="P173" s="14">
        <f t="shared" si="132"/>
        <v>1</v>
      </c>
      <c r="Q173" s="14">
        <f t="shared" si="132"/>
        <v>1</v>
      </c>
      <c r="R173" s="14">
        <f t="shared" si="132"/>
        <v>0.99999999999999989</v>
      </c>
      <c r="S173" s="14">
        <f t="shared" si="132"/>
        <v>1</v>
      </c>
      <c r="T173" s="14">
        <f t="shared" si="132"/>
        <v>1</v>
      </c>
    </row>
    <row r="176" spans="2:20" x14ac:dyDescent="0.2">
      <c r="B176" s="11" t="s">
        <v>176</v>
      </c>
      <c r="C176" s="12" t="s">
        <v>13</v>
      </c>
      <c r="D176" s="13"/>
      <c r="E176" s="13"/>
      <c r="F176" s="13"/>
      <c r="G176" s="13"/>
      <c r="H176" s="13"/>
      <c r="I176" s="13"/>
      <c r="J176" s="13"/>
      <c r="K176" s="13"/>
      <c r="L176" s="14"/>
      <c r="M176" s="13"/>
      <c r="N176" s="13"/>
    </row>
    <row r="177" spans="2:20" x14ac:dyDescent="0.2">
      <c r="B177" s="13"/>
      <c r="C177" s="76" t="s">
        <v>169</v>
      </c>
      <c r="D177" s="77"/>
      <c r="E177" s="78"/>
      <c r="F177" s="79" t="s">
        <v>170</v>
      </c>
      <c r="G177" s="80"/>
      <c r="H177" s="81"/>
      <c r="I177" s="79" t="s">
        <v>171</v>
      </c>
      <c r="J177" s="80"/>
      <c r="K177" s="81"/>
      <c r="L177" s="13"/>
      <c r="M177" s="13"/>
      <c r="N177" s="13"/>
    </row>
    <row r="178" spans="2:20" x14ac:dyDescent="0.2">
      <c r="B178" s="13">
        <v>1</v>
      </c>
      <c r="C178" s="13">
        <v>12</v>
      </c>
      <c r="D178" s="13">
        <v>15</v>
      </c>
      <c r="E178" s="13">
        <v>15</v>
      </c>
      <c r="F178" s="13">
        <v>20</v>
      </c>
      <c r="G178" s="13">
        <v>8</v>
      </c>
      <c r="H178" s="13">
        <v>14</v>
      </c>
      <c r="I178" s="13">
        <v>18</v>
      </c>
      <c r="J178" s="13">
        <v>8</v>
      </c>
      <c r="K178" s="13">
        <v>10</v>
      </c>
      <c r="L178" s="14">
        <f>C178/C185</f>
        <v>5.5813953488372092E-2</v>
      </c>
      <c r="M178" s="14">
        <f t="shared" ref="M178:T178" si="133">D178/D185</f>
        <v>6.726457399103139E-2</v>
      </c>
      <c r="N178" s="14">
        <f t="shared" si="133"/>
        <v>6.726457399103139E-2</v>
      </c>
      <c r="O178" s="14">
        <f t="shared" si="133"/>
        <v>9.0497737556561084E-2</v>
      </c>
      <c r="P178" s="14">
        <f t="shared" si="133"/>
        <v>4.0816326530612242E-2</v>
      </c>
      <c r="Q178" s="14">
        <f t="shared" si="133"/>
        <v>8.4337349397590355E-2</v>
      </c>
      <c r="R178" s="14">
        <f t="shared" si="133"/>
        <v>0.10465116279069768</v>
      </c>
      <c r="S178" s="14">
        <f t="shared" si="133"/>
        <v>0.04</v>
      </c>
      <c r="T178" s="14">
        <f t="shared" si="133"/>
        <v>4.6296296296296294E-2</v>
      </c>
    </row>
    <row r="179" spans="2:20" x14ac:dyDescent="0.2">
      <c r="B179" s="13">
        <v>2</v>
      </c>
      <c r="C179" s="13">
        <v>23</v>
      </c>
      <c r="D179" s="13">
        <v>25</v>
      </c>
      <c r="E179" s="13">
        <v>27</v>
      </c>
      <c r="F179" s="13">
        <v>36</v>
      </c>
      <c r="G179" s="13">
        <v>40</v>
      </c>
      <c r="H179" s="13">
        <v>30</v>
      </c>
      <c r="I179" s="13">
        <v>26</v>
      </c>
      <c r="J179" s="13">
        <v>27</v>
      </c>
      <c r="K179" s="13">
        <v>30</v>
      </c>
      <c r="L179" s="14">
        <f>C179/C185</f>
        <v>0.10697674418604651</v>
      </c>
      <c r="M179" s="14">
        <f t="shared" ref="M179:T179" si="134">D179/D185</f>
        <v>0.11210762331838565</v>
      </c>
      <c r="N179" s="14">
        <f t="shared" si="134"/>
        <v>0.1210762331838565</v>
      </c>
      <c r="O179" s="14">
        <f t="shared" si="134"/>
        <v>0.16289592760180996</v>
      </c>
      <c r="P179" s="14">
        <f t="shared" si="134"/>
        <v>0.20408163265306123</v>
      </c>
      <c r="Q179" s="14">
        <f t="shared" si="134"/>
        <v>0.18072289156626506</v>
      </c>
      <c r="R179" s="14">
        <f t="shared" si="134"/>
        <v>0.15116279069767441</v>
      </c>
      <c r="S179" s="14">
        <f t="shared" si="134"/>
        <v>0.13500000000000001</v>
      </c>
      <c r="T179" s="14">
        <f t="shared" si="134"/>
        <v>0.1388888888888889</v>
      </c>
    </row>
    <row r="180" spans="2:20" x14ac:dyDescent="0.2">
      <c r="B180" s="13">
        <v>4</v>
      </c>
      <c r="C180" s="13">
        <v>64</v>
      </c>
      <c r="D180" s="13">
        <v>62</v>
      </c>
      <c r="E180" s="13">
        <v>53</v>
      </c>
      <c r="F180" s="13">
        <v>55</v>
      </c>
      <c r="G180" s="13">
        <v>45</v>
      </c>
      <c r="H180" s="13">
        <v>40</v>
      </c>
      <c r="I180" s="13">
        <v>36</v>
      </c>
      <c r="J180" s="13">
        <v>58</v>
      </c>
      <c r="K180" s="13">
        <v>60</v>
      </c>
      <c r="L180" s="14">
        <f>C180/C185</f>
        <v>0.29767441860465116</v>
      </c>
      <c r="M180" s="14">
        <f t="shared" ref="M180:T180" si="135">D180/D185</f>
        <v>0.27802690582959644</v>
      </c>
      <c r="N180" s="14">
        <f t="shared" si="135"/>
        <v>0.23766816143497757</v>
      </c>
      <c r="O180" s="14">
        <f t="shared" si="135"/>
        <v>0.24886877828054299</v>
      </c>
      <c r="P180" s="14">
        <f t="shared" si="135"/>
        <v>0.22959183673469388</v>
      </c>
      <c r="Q180" s="14">
        <f t="shared" si="135"/>
        <v>0.24096385542168675</v>
      </c>
      <c r="R180" s="14">
        <f t="shared" si="135"/>
        <v>0.20930232558139536</v>
      </c>
      <c r="S180" s="14">
        <f t="shared" si="135"/>
        <v>0.28999999999999998</v>
      </c>
      <c r="T180" s="14">
        <f t="shared" si="135"/>
        <v>0.27777777777777779</v>
      </c>
    </row>
    <row r="181" spans="2:20" x14ac:dyDescent="0.2">
      <c r="B181" s="13">
        <v>8</v>
      </c>
      <c r="C181" s="13">
        <v>106</v>
      </c>
      <c r="D181" s="13">
        <v>115</v>
      </c>
      <c r="E181" s="13">
        <v>121</v>
      </c>
      <c r="F181" s="13">
        <v>102</v>
      </c>
      <c r="G181" s="13">
        <v>98</v>
      </c>
      <c r="H181" s="13">
        <v>76</v>
      </c>
      <c r="I181" s="13">
        <v>89</v>
      </c>
      <c r="J181" s="13">
        <v>100</v>
      </c>
      <c r="K181" s="13">
        <v>106</v>
      </c>
      <c r="L181" s="14">
        <f>C181/C185</f>
        <v>0.49302325581395351</v>
      </c>
      <c r="M181" s="14">
        <f t="shared" ref="M181:T181" si="136">D181/D185</f>
        <v>0.51569506726457404</v>
      </c>
      <c r="N181" s="14">
        <f t="shared" si="136"/>
        <v>0.54260089686098656</v>
      </c>
      <c r="O181" s="14">
        <f t="shared" si="136"/>
        <v>0.46153846153846156</v>
      </c>
      <c r="P181" s="14">
        <f t="shared" si="136"/>
        <v>0.5</v>
      </c>
      <c r="Q181" s="14">
        <f t="shared" si="136"/>
        <v>0.45783132530120479</v>
      </c>
      <c r="R181" s="14">
        <f t="shared" si="136"/>
        <v>0.51744186046511631</v>
      </c>
      <c r="S181" s="14">
        <f t="shared" si="136"/>
        <v>0.5</v>
      </c>
      <c r="T181" s="14">
        <f t="shared" si="136"/>
        <v>0.49074074074074076</v>
      </c>
    </row>
    <row r="182" spans="2:20" x14ac:dyDescent="0.2">
      <c r="B182" s="13">
        <v>16</v>
      </c>
      <c r="C182" s="13">
        <v>10</v>
      </c>
      <c r="D182" s="13">
        <v>6</v>
      </c>
      <c r="E182" s="13">
        <v>7</v>
      </c>
      <c r="F182" s="13">
        <v>8</v>
      </c>
      <c r="G182" s="13">
        <v>5</v>
      </c>
      <c r="H182" s="13">
        <v>6</v>
      </c>
      <c r="I182" s="13">
        <v>3</v>
      </c>
      <c r="J182" s="13">
        <v>7</v>
      </c>
      <c r="K182" s="13">
        <v>10</v>
      </c>
      <c r="L182" s="14">
        <f>C182/C185</f>
        <v>4.6511627906976744E-2</v>
      </c>
      <c r="M182" s="14">
        <f t="shared" ref="M182:T182" si="137">D182/D185</f>
        <v>2.6905829596412557E-2</v>
      </c>
      <c r="N182" s="14">
        <f t="shared" si="137"/>
        <v>3.1390134529147982E-2</v>
      </c>
      <c r="O182" s="14">
        <f t="shared" si="137"/>
        <v>3.6199095022624438E-2</v>
      </c>
      <c r="P182" s="14">
        <f t="shared" si="137"/>
        <v>2.5510204081632654E-2</v>
      </c>
      <c r="Q182" s="14">
        <f t="shared" si="137"/>
        <v>3.614457831325301E-2</v>
      </c>
      <c r="R182" s="14">
        <f t="shared" si="137"/>
        <v>1.7441860465116279E-2</v>
      </c>
      <c r="S182" s="14">
        <f t="shared" si="137"/>
        <v>3.5000000000000003E-2</v>
      </c>
      <c r="T182" s="14">
        <f t="shared" si="137"/>
        <v>4.6296296296296294E-2</v>
      </c>
    </row>
    <row r="183" spans="2:20" x14ac:dyDescent="0.2">
      <c r="B183" s="13">
        <v>32</v>
      </c>
      <c r="C183" s="13"/>
      <c r="D183" s="13"/>
      <c r="E183" s="13"/>
      <c r="F183" s="13"/>
      <c r="G183" s="13"/>
      <c r="H183" s="13"/>
      <c r="I183" s="13"/>
      <c r="J183" s="13"/>
      <c r="K183" s="13"/>
      <c r="L183" s="14">
        <f t="shared" ref="L183:L184" si="138">C183/215</f>
        <v>0</v>
      </c>
      <c r="M183" s="14">
        <f t="shared" ref="M183:N184" si="139">D183/223</f>
        <v>0</v>
      </c>
      <c r="N183" s="14">
        <f t="shared" si="139"/>
        <v>0</v>
      </c>
    </row>
    <row r="184" spans="2:20" x14ac:dyDescent="0.2">
      <c r="B184" s="13">
        <v>64</v>
      </c>
      <c r="C184" s="13"/>
      <c r="D184" s="13"/>
      <c r="E184" s="13"/>
      <c r="F184" s="13"/>
      <c r="G184" s="13"/>
      <c r="H184" s="13"/>
      <c r="I184" s="13"/>
      <c r="J184" s="13"/>
      <c r="K184" s="13"/>
      <c r="L184" s="14">
        <f t="shared" si="138"/>
        <v>0</v>
      </c>
      <c r="M184" s="14">
        <f t="shared" si="139"/>
        <v>0</v>
      </c>
      <c r="N184" s="14">
        <f t="shared" si="139"/>
        <v>0</v>
      </c>
    </row>
    <row r="185" spans="2:20" x14ac:dyDescent="0.2">
      <c r="B185" s="13" t="s">
        <v>14</v>
      </c>
      <c r="C185" s="13">
        <f>SUM(C178:C184)</f>
        <v>215</v>
      </c>
      <c r="D185" s="13">
        <f>SUM(D178:D184)</f>
        <v>223</v>
      </c>
      <c r="E185" s="13">
        <f>SUM(E178:E184)</f>
        <v>223</v>
      </c>
      <c r="F185" s="13">
        <f t="shared" ref="F185:K185" si="140">SUM(F178:F184)</f>
        <v>221</v>
      </c>
      <c r="G185" s="13">
        <f t="shared" si="140"/>
        <v>196</v>
      </c>
      <c r="H185" s="13">
        <f t="shared" si="140"/>
        <v>166</v>
      </c>
      <c r="I185" s="13">
        <f t="shared" si="140"/>
        <v>172</v>
      </c>
      <c r="J185" s="13">
        <f t="shared" si="140"/>
        <v>200</v>
      </c>
      <c r="K185" s="13">
        <f t="shared" si="140"/>
        <v>216</v>
      </c>
      <c r="L185" s="14">
        <f>SUM(L178:L182)</f>
        <v>1</v>
      </c>
      <c r="M185" s="14">
        <f t="shared" ref="M185:T185" si="141">SUM(M178:M182)</f>
        <v>1.0000000000000002</v>
      </c>
      <c r="N185" s="14">
        <f t="shared" si="141"/>
        <v>1</v>
      </c>
      <c r="O185" s="14">
        <f t="shared" si="141"/>
        <v>1</v>
      </c>
      <c r="P185" s="14">
        <f t="shared" si="141"/>
        <v>1</v>
      </c>
      <c r="Q185" s="14">
        <f t="shared" si="141"/>
        <v>1</v>
      </c>
      <c r="R185" s="14">
        <f t="shared" si="141"/>
        <v>1</v>
      </c>
      <c r="S185" s="14">
        <f t="shared" si="141"/>
        <v>1</v>
      </c>
      <c r="T185" s="14">
        <f t="shared" si="141"/>
        <v>1</v>
      </c>
    </row>
    <row r="188" spans="2:20" x14ac:dyDescent="0.2">
      <c r="B188" s="11" t="s">
        <v>176</v>
      </c>
      <c r="C188" s="12" t="s">
        <v>15</v>
      </c>
      <c r="D188" s="13"/>
      <c r="E188" s="13"/>
      <c r="F188" s="13"/>
      <c r="G188" s="13"/>
      <c r="H188" s="13"/>
      <c r="I188" s="13"/>
      <c r="J188" s="13"/>
      <c r="K188" s="13"/>
      <c r="L188" s="14"/>
      <c r="M188" s="13"/>
      <c r="N188" s="13"/>
    </row>
    <row r="189" spans="2:20" x14ac:dyDescent="0.2">
      <c r="B189" s="13"/>
      <c r="C189" s="76" t="s">
        <v>169</v>
      </c>
      <c r="D189" s="77"/>
      <c r="E189" s="78"/>
      <c r="F189" s="79" t="s">
        <v>170</v>
      </c>
      <c r="G189" s="80"/>
      <c r="H189" s="81"/>
      <c r="I189" s="79" t="s">
        <v>171</v>
      </c>
      <c r="J189" s="80"/>
      <c r="K189" s="81"/>
      <c r="L189" s="13"/>
      <c r="M189" s="13"/>
      <c r="N189" s="13"/>
    </row>
    <row r="190" spans="2:20" x14ac:dyDescent="0.2">
      <c r="B190" s="13">
        <v>1</v>
      </c>
      <c r="C190" s="13">
        <v>12</v>
      </c>
      <c r="D190" s="13">
        <v>12</v>
      </c>
      <c r="E190" s="13">
        <v>10</v>
      </c>
      <c r="F190" s="13">
        <v>14</v>
      </c>
      <c r="G190" s="13">
        <v>10</v>
      </c>
      <c r="H190" s="13">
        <v>14</v>
      </c>
      <c r="I190" s="13">
        <v>10</v>
      </c>
      <c r="J190" s="13">
        <v>15</v>
      </c>
      <c r="K190" s="13">
        <v>15</v>
      </c>
      <c r="L190" s="14">
        <f>C190/C197</f>
        <v>7.2727272727272724E-2</v>
      </c>
      <c r="M190" s="14">
        <f t="shared" ref="M190:T190" si="142">D190/D197</f>
        <v>7.0588235294117646E-2</v>
      </c>
      <c r="N190" s="14">
        <f t="shared" si="142"/>
        <v>6.6225165562913912E-2</v>
      </c>
      <c r="O190" s="14">
        <f t="shared" si="142"/>
        <v>8.6956521739130432E-2</v>
      </c>
      <c r="P190" s="14">
        <f t="shared" si="142"/>
        <v>5.128205128205128E-2</v>
      </c>
      <c r="Q190" s="14">
        <f t="shared" si="142"/>
        <v>7.4866310160427801E-2</v>
      </c>
      <c r="R190" s="14">
        <f t="shared" si="142"/>
        <v>5.2356020942408377E-2</v>
      </c>
      <c r="S190" s="14">
        <f t="shared" si="142"/>
        <v>8.0213903743315509E-2</v>
      </c>
      <c r="T190" s="14">
        <f t="shared" si="142"/>
        <v>9.1463414634146339E-2</v>
      </c>
    </row>
    <row r="191" spans="2:20" x14ac:dyDescent="0.2">
      <c r="B191" s="13">
        <v>2</v>
      </c>
      <c r="C191" s="13">
        <v>35</v>
      </c>
      <c r="D191" s="13">
        <v>36</v>
      </c>
      <c r="E191" s="13">
        <v>30</v>
      </c>
      <c r="F191" s="13">
        <v>25</v>
      </c>
      <c r="G191" s="13">
        <v>36</v>
      </c>
      <c r="H191" s="13">
        <v>45</v>
      </c>
      <c r="I191" s="13">
        <v>26</v>
      </c>
      <c r="J191" s="13">
        <v>53</v>
      </c>
      <c r="K191" s="13">
        <v>32</v>
      </c>
      <c r="L191" s="14">
        <f>C191/C197</f>
        <v>0.21212121212121213</v>
      </c>
      <c r="M191" s="14">
        <f t="shared" ref="M191:T191" si="143">D191/D197</f>
        <v>0.21176470588235294</v>
      </c>
      <c r="N191" s="14">
        <f t="shared" si="143"/>
        <v>0.19867549668874171</v>
      </c>
      <c r="O191" s="14">
        <f t="shared" si="143"/>
        <v>0.15527950310559005</v>
      </c>
      <c r="P191" s="14">
        <f t="shared" si="143"/>
        <v>0.18461538461538463</v>
      </c>
      <c r="Q191" s="14">
        <f t="shared" si="143"/>
        <v>0.24064171122994651</v>
      </c>
      <c r="R191" s="14">
        <f t="shared" si="143"/>
        <v>0.13612565445026178</v>
      </c>
      <c r="S191" s="14">
        <f t="shared" si="143"/>
        <v>0.28342245989304815</v>
      </c>
      <c r="T191" s="14">
        <f t="shared" si="143"/>
        <v>0.1951219512195122</v>
      </c>
    </row>
    <row r="192" spans="2:20" x14ac:dyDescent="0.2">
      <c r="B192" s="13">
        <v>4</v>
      </c>
      <c r="C192" s="13">
        <v>67</v>
      </c>
      <c r="D192" s="13">
        <v>66</v>
      </c>
      <c r="E192" s="13">
        <v>59</v>
      </c>
      <c r="F192" s="13">
        <v>75</v>
      </c>
      <c r="G192" s="13">
        <v>84</v>
      </c>
      <c r="H192" s="13">
        <v>85</v>
      </c>
      <c r="I192" s="13">
        <v>95</v>
      </c>
      <c r="J192" s="13">
        <v>74</v>
      </c>
      <c r="K192" s="13">
        <v>65</v>
      </c>
      <c r="L192" s="14">
        <f>C192/C197</f>
        <v>0.40606060606060607</v>
      </c>
      <c r="M192" s="14">
        <f t="shared" ref="M192:T192" si="144">D192/D197</f>
        <v>0.38823529411764707</v>
      </c>
      <c r="N192" s="14">
        <f t="shared" si="144"/>
        <v>0.39072847682119205</v>
      </c>
      <c r="O192" s="14">
        <f t="shared" si="144"/>
        <v>0.46583850931677018</v>
      </c>
      <c r="P192" s="14">
        <f t="shared" si="144"/>
        <v>0.43076923076923079</v>
      </c>
      <c r="Q192" s="14">
        <f t="shared" si="144"/>
        <v>0.45454545454545453</v>
      </c>
      <c r="R192" s="14">
        <f t="shared" si="144"/>
        <v>0.49738219895287961</v>
      </c>
      <c r="S192" s="14">
        <f t="shared" si="144"/>
        <v>0.39572192513368987</v>
      </c>
      <c r="T192" s="14">
        <f t="shared" si="144"/>
        <v>0.39634146341463417</v>
      </c>
    </row>
    <row r="193" spans="2:20" x14ac:dyDescent="0.2">
      <c r="B193" s="13">
        <v>8</v>
      </c>
      <c r="C193" s="13">
        <v>50</v>
      </c>
      <c r="D193" s="13">
        <v>56</v>
      </c>
      <c r="E193" s="13">
        <v>52</v>
      </c>
      <c r="F193" s="13">
        <v>45</v>
      </c>
      <c r="G193" s="13">
        <v>62</v>
      </c>
      <c r="H193" s="13">
        <v>42</v>
      </c>
      <c r="I193" s="13">
        <v>58</v>
      </c>
      <c r="J193" s="13">
        <v>45</v>
      </c>
      <c r="K193" s="13">
        <v>50</v>
      </c>
      <c r="L193" s="14">
        <f>C193/C197</f>
        <v>0.30303030303030304</v>
      </c>
      <c r="M193" s="14">
        <f t="shared" ref="M193:T193" si="145">D193/D197</f>
        <v>0.32941176470588235</v>
      </c>
      <c r="N193" s="14">
        <f t="shared" si="145"/>
        <v>0.3443708609271523</v>
      </c>
      <c r="O193" s="14">
        <f t="shared" si="145"/>
        <v>0.27950310559006208</v>
      </c>
      <c r="P193" s="14">
        <f t="shared" si="145"/>
        <v>0.31794871794871793</v>
      </c>
      <c r="Q193" s="14">
        <f t="shared" si="145"/>
        <v>0.22459893048128343</v>
      </c>
      <c r="R193" s="14">
        <f t="shared" si="145"/>
        <v>0.30366492146596857</v>
      </c>
      <c r="S193" s="14">
        <f t="shared" si="145"/>
        <v>0.24064171122994651</v>
      </c>
      <c r="T193" s="14">
        <f t="shared" si="145"/>
        <v>0.3048780487804878</v>
      </c>
    </row>
    <row r="194" spans="2:20" x14ac:dyDescent="0.2">
      <c r="B194" s="13">
        <v>16</v>
      </c>
      <c r="C194" s="13">
        <v>1</v>
      </c>
      <c r="D194" s="13">
        <v>0</v>
      </c>
      <c r="E194" s="13">
        <v>0</v>
      </c>
      <c r="F194" s="13">
        <v>2</v>
      </c>
      <c r="G194" s="13">
        <v>3</v>
      </c>
      <c r="H194" s="13">
        <v>1</v>
      </c>
      <c r="I194" s="13">
        <v>2</v>
      </c>
      <c r="J194" s="13">
        <v>0</v>
      </c>
      <c r="K194" s="13">
        <v>2</v>
      </c>
      <c r="L194" s="14">
        <f>C194/C197</f>
        <v>6.0606060606060606E-3</v>
      </c>
      <c r="M194" s="14">
        <f t="shared" ref="M194:T194" si="146">D194/D197</f>
        <v>0</v>
      </c>
      <c r="N194" s="14">
        <f t="shared" si="146"/>
        <v>0</v>
      </c>
      <c r="O194" s="14">
        <f t="shared" si="146"/>
        <v>1.2422360248447204E-2</v>
      </c>
      <c r="P194" s="14">
        <f t="shared" si="146"/>
        <v>1.5384615384615385E-2</v>
      </c>
      <c r="Q194" s="14">
        <f t="shared" si="146"/>
        <v>5.3475935828877002E-3</v>
      </c>
      <c r="R194" s="14">
        <f t="shared" si="146"/>
        <v>1.0471204188481676E-2</v>
      </c>
      <c r="S194" s="14">
        <f t="shared" si="146"/>
        <v>0</v>
      </c>
      <c r="T194" s="14">
        <f t="shared" si="146"/>
        <v>1.2195121951219513E-2</v>
      </c>
    </row>
    <row r="195" spans="2:20" x14ac:dyDescent="0.2">
      <c r="B195" s="13">
        <v>32</v>
      </c>
      <c r="C195" s="13"/>
      <c r="D195" s="13"/>
      <c r="E195" s="13"/>
      <c r="F195" s="13"/>
      <c r="G195" s="13"/>
      <c r="H195" s="13"/>
      <c r="I195" s="13"/>
      <c r="J195" s="13"/>
      <c r="K195" s="13"/>
      <c r="L195" s="14">
        <f t="shared" ref="L195:L196" si="147">C195/172</f>
        <v>0</v>
      </c>
      <c r="M195" s="14">
        <f t="shared" ref="M195:M196" si="148">D195/152</f>
        <v>0</v>
      </c>
      <c r="N195" s="14">
        <f t="shared" ref="N195:N196" si="149">E195/159</f>
        <v>0</v>
      </c>
    </row>
    <row r="196" spans="2:20" x14ac:dyDescent="0.2">
      <c r="B196" s="13">
        <v>64</v>
      </c>
      <c r="C196" s="13"/>
      <c r="D196" s="13"/>
      <c r="E196" s="13"/>
      <c r="F196" s="13"/>
      <c r="G196" s="13"/>
      <c r="H196" s="13"/>
      <c r="I196" s="13"/>
      <c r="J196" s="13"/>
      <c r="K196" s="13"/>
      <c r="L196" s="14">
        <f t="shared" si="147"/>
        <v>0</v>
      </c>
      <c r="M196" s="14">
        <f t="shared" si="148"/>
        <v>0</v>
      </c>
      <c r="N196" s="14">
        <f t="shared" si="149"/>
        <v>0</v>
      </c>
    </row>
    <row r="197" spans="2:20" x14ac:dyDescent="0.2">
      <c r="B197" s="13" t="s">
        <v>14</v>
      </c>
      <c r="C197" s="13">
        <f>SUM(C190:C196)</f>
        <v>165</v>
      </c>
      <c r="D197" s="13">
        <f>SUM(D190:D196)</f>
        <v>170</v>
      </c>
      <c r="E197" s="13">
        <f>SUM(E190:E196)</f>
        <v>151</v>
      </c>
      <c r="F197" s="13">
        <f t="shared" ref="F197:K197" si="150">SUM(F190:F196)</f>
        <v>161</v>
      </c>
      <c r="G197" s="13">
        <f t="shared" si="150"/>
        <v>195</v>
      </c>
      <c r="H197" s="13">
        <f t="shared" si="150"/>
        <v>187</v>
      </c>
      <c r="I197" s="13">
        <f t="shared" si="150"/>
        <v>191</v>
      </c>
      <c r="J197" s="13">
        <f t="shared" si="150"/>
        <v>187</v>
      </c>
      <c r="K197" s="13">
        <f t="shared" si="150"/>
        <v>164</v>
      </c>
      <c r="L197" s="14">
        <f>SUM(L190:L194)</f>
        <v>1</v>
      </c>
      <c r="M197" s="14">
        <f t="shared" ref="M197:T197" si="151">SUM(M190:M194)</f>
        <v>1</v>
      </c>
      <c r="N197" s="14">
        <f t="shared" si="151"/>
        <v>1</v>
      </c>
      <c r="O197" s="14">
        <f t="shared" si="151"/>
        <v>1</v>
      </c>
      <c r="P197" s="14">
        <f t="shared" si="151"/>
        <v>1</v>
      </c>
      <c r="Q197" s="14">
        <f t="shared" si="151"/>
        <v>1</v>
      </c>
      <c r="R197" s="14">
        <f t="shared" si="151"/>
        <v>1</v>
      </c>
      <c r="S197" s="14">
        <f t="shared" si="151"/>
        <v>1</v>
      </c>
      <c r="T197" s="14">
        <f t="shared" si="151"/>
        <v>1</v>
      </c>
    </row>
    <row r="200" spans="2:20" x14ac:dyDescent="0.2">
      <c r="B200" s="11" t="s">
        <v>177</v>
      </c>
      <c r="C200" s="12" t="s">
        <v>13</v>
      </c>
      <c r="D200" s="13"/>
      <c r="E200" s="13"/>
      <c r="F200" s="13"/>
      <c r="G200" s="13"/>
      <c r="H200" s="13"/>
      <c r="I200" s="13"/>
      <c r="J200" s="13"/>
      <c r="K200" s="13"/>
      <c r="L200" s="14"/>
      <c r="M200" s="13"/>
      <c r="N200" s="13"/>
    </row>
    <row r="201" spans="2:20" x14ac:dyDescent="0.2">
      <c r="B201" s="13"/>
      <c r="C201" s="76" t="s">
        <v>169</v>
      </c>
      <c r="D201" s="77"/>
      <c r="E201" s="78"/>
      <c r="F201" s="79" t="s">
        <v>170</v>
      </c>
      <c r="G201" s="80"/>
      <c r="H201" s="81"/>
      <c r="I201" s="79" t="s">
        <v>171</v>
      </c>
      <c r="J201" s="80"/>
      <c r="K201" s="81"/>
      <c r="L201" s="13"/>
      <c r="M201" s="13"/>
      <c r="N201" s="13"/>
    </row>
    <row r="202" spans="2:20" x14ac:dyDescent="0.2">
      <c r="B202" s="13">
        <v>1</v>
      </c>
      <c r="C202" s="27">
        <v>15</v>
      </c>
      <c r="D202" s="27">
        <v>12</v>
      </c>
      <c r="E202" s="27">
        <v>13</v>
      </c>
      <c r="F202" s="13">
        <v>18</v>
      </c>
      <c r="G202" s="13">
        <v>26</v>
      </c>
      <c r="H202" s="13">
        <v>12</v>
      </c>
      <c r="I202" s="13">
        <v>10</v>
      </c>
      <c r="J202" s="13">
        <v>25</v>
      </c>
      <c r="K202" s="13">
        <v>20</v>
      </c>
      <c r="L202" s="58">
        <f>C202/C209</f>
        <v>7.1428571428571425E-2</v>
      </c>
      <c r="M202" s="58">
        <f t="shared" ref="M202:T202" si="152">D202/D209</f>
        <v>7.0175438596491224E-2</v>
      </c>
      <c r="N202" s="58">
        <f t="shared" si="152"/>
        <v>6.1032863849765258E-2</v>
      </c>
      <c r="O202" s="58">
        <f t="shared" si="152"/>
        <v>8.6956521739130432E-2</v>
      </c>
      <c r="P202" s="58">
        <f t="shared" si="152"/>
        <v>0.11926605504587157</v>
      </c>
      <c r="Q202" s="58">
        <f t="shared" si="152"/>
        <v>6.5217391304347824E-2</v>
      </c>
      <c r="R202" s="58">
        <f t="shared" si="152"/>
        <v>5.3475935828877004E-2</v>
      </c>
      <c r="S202" s="58">
        <f t="shared" si="152"/>
        <v>0.11013215859030837</v>
      </c>
      <c r="T202" s="58">
        <f t="shared" si="152"/>
        <v>9.6618357487922704E-2</v>
      </c>
    </row>
    <row r="203" spans="2:20" x14ac:dyDescent="0.2">
      <c r="B203" s="13">
        <v>2</v>
      </c>
      <c r="C203" s="27">
        <v>27</v>
      </c>
      <c r="D203" s="27">
        <v>19</v>
      </c>
      <c r="E203" s="27">
        <v>22</v>
      </c>
      <c r="F203" s="13">
        <v>35</v>
      </c>
      <c r="G203" s="13">
        <v>30</v>
      </c>
      <c r="H203" s="13">
        <v>26</v>
      </c>
      <c r="I203" s="13">
        <v>37</v>
      </c>
      <c r="J203" s="13">
        <v>45</v>
      </c>
      <c r="K203" s="13">
        <v>40</v>
      </c>
      <c r="L203" s="58">
        <f>C203/C209</f>
        <v>0.12857142857142856</v>
      </c>
      <c r="M203" s="58">
        <f t="shared" ref="M203:T203" si="153">D203/D209</f>
        <v>0.1111111111111111</v>
      </c>
      <c r="N203" s="58">
        <f t="shared" si="153"/>
        <v>0.10328638497652583</v>
      </c>
      <c r="O203" s="58">
        <f t="shared" si="153"/>
        <v>0.16908212560386474</v>
      </c>
      <c r="P203" s="58">
        <f t="shared" si="153"/>
        <v>0.13761467889908258</v>
      </c>
      <c r="Q203" s="58">
        <f t="shared" si="153"/>
        <v>0.14130434782608695</v>
      </c>
      <c r="R203" s="58">
        <f t="shared" si="153"/>
        <v>0.19786096256684493</v>
      </c>
      <c r="S203" s="58">
        <f t="shared" si="153"/>
        <v>0.19823788546255505</v>
      </c>
      <c r="T203" s="58">
        <f t="shared" si="153"/>
        <v>0.19323671497584541</v>
      </c>
    </row>
    <row r="204" spans="2:20" x14ac:dyDescent="0.2">
      <c r="B204" s="13">
        <v>4</v>
      </c>
      <c r="C204" s="27">
        <v>48</v>
      </c>
      <c r="D204" s="27">
        <v>34</v>
      </c>
      <c r="E204" s="27">
        <v>47</v>
      </c>
      <c r="F204" s="13">
        <v>48</v>
      </c>
      <c r="G204" s="13">
        <v>55</v>
      </c>
      <c r="H204" s="13">
        <v>42</v>
      </c>
      <c r="I204" s="13">
        <v>57</v>
      </c>
      <c r="J204" s="13">
        <v>62</v>
      </c>
      <c r="K204" s="13">
        <v>48</v>
      </c>
      <c r="L204" s="58">
        <f>C204/C209</f>
        <v>0.22857142857142856</v>
      </c>
      <c r="M204" s="58">
        <f t="shared" ref="M204:T204" si="154">D204/D209</f>
        <v>0.19883040935672514</v>
      </c>
      <c r="N204" s="58">
        <f t="shared" si="154"/>
        <v>0.22065727699530516</v>
      </c>
      <c r="O204" s="58">
        <f t="shared" si="154"/>
        <v>0.2318840579710145</v>
      </c>
      <c r="P204" s="58">
        <f t="shared" si="154"/>
        <v>0.25229357798165136</v>
      </c>
      <c r="Q204" s="58">
        <f t="shared" si="154"/>
        <v>0.22826086956521738</v>
      </c>
      <c r="R204" s="58">
        <f t="shared" si="154"/>
        <v>0.30481283422459893</v>
      </c>
      <c r="S204" s="58">
        <f t="shared" si="154"/>
        <v>0.27312775330396477</v>
      </c>
      <c r="T204" s="58">
        <f t="shared" si="154"/>
        <v>0.2318840579710145</v>
      </c>
    </row>
    <row r="205" spans="2:20" x14ac:dyDescent="0.2">
      <c r="B205" s="13">
        <v>8</v>
      </c>
      <c r="C205" s="27">
        <v>116</v>
      </c>
      <c r="D205" s="27">
        <v>101</v>
      </c>
      <c r="E205" s="27">
        <v>124</v>
      </c>
      <c r="F205" s="13">
        <v>105</v>
      </c>
      <c r="G205" s="13">
        <v>102</v>
      </c>
      <c r="H205" s="13">
        <v>98</v>
      </c>
      <c r="I205" s="13">
        <v>76</v>
      </c>
      <c r="J205" s="13">
        <v>85</v>
      </c>
      <c r="K205" s="13">
        <v>92</v>
      </c>
      <c r="L205" s="58">
        <f>C205/C209</f>
        <v>0.55238095238095242</v>
      </c>
      <c r="M205" s="58">
        <f t="shared" ref="M205:T205" si="155">D205/D209</f>
        <v>0.59064327485380119</v>
      </c>
      <c r="N205" s="58">
        <f t="shared" si="155"/>
        <v>0.5821596244131455</v>
      </c>
      <c r="O205" s="58">
        <f t="shared" si="155"/>
        <v>0.50724637681159424</v>
      </c>
      <c r="P205" s="58">
        <f t="shared" si="155"/>
        <v>0.46788990825688076</v>
      </c>
      <c r="Q205" s="58">
        <f t="shared" si="155"/>
        <v>0.53260869565217395</v>
      </c>
      <c r="R205" s="58">
        <f t="shared" si="155"/>
        <v>0.40641711229946526</v>
      </c>
      <c r="S205" s="58">
        <f t="shared" si="155"/>
        <v>0.37444933920704848</v>
      </c>
      <c r="T205" s="58">
        <f t="shared" si="155"/>
        <v>0.44444444444444442</v>
      </c>
    </row>
    <row r="206" spans="2:20" x14ac:dyDescent="0.2">
      <c r="B206" s="13">
        <v>16</v>
      </c>
      <c r="C206" s="27">
        <v>4</v>
      </c>
      <c r="D206" s="27">
        <v>5</v>
      </c>
      <c r="E206" s="27">
        <v>7</v>
      </c>
      <c r="F206" s="13">
        <v>1</v>
      </c>
      <c r="G206" s="13">
        <v>5</v>
      </c>
      <c r="H206" s="13">
        <v>6</v>
      </c>
      <c r="I206" s="13">
        <v>7</v>
      </c>
      <c r="J206" s="13">
        <v>10</v>
      </c>
      <c r="K206" s="13">
        <v>7</v>
      </c>
      <c r="L206" s="58">
        <f>C206/C209</f>
        <v>1.9047619047619049E-2</v>
      </c>
      <c r="M206" s="58">
        <f t="shared" ref="M206:T206" si="156">D206/D209</f>
        <v>2.9239766081871343E-2</v>
      </c>
      <c r="N206" s="58">
        <f t="shared" si="156"/>
        <v>3.2863849765258218E-2</v>
      </c>
      <c r="O206" s="58">
        <f t="shared" si="156"/>
        <v>4.830917874396135E-3</v>
      </c>
      <c r="P206" s="58">
        <f t="shared" si="156"/>
        <v>2.2935779816513763E-2</v>
      </c>
      <c r="Q206" s="58">
        <f t="shared" si="156"/>
        <v>3.2608695652173912E-2</v>
      </c>
      <c r="R206" s="58">
        <f t="shared" si="156"/>
        <v>3.7433155080213901E-2</v>
      </c>
      <c r="S206" s="58">
        <f t="shared" si="156"/>
        <v>4.405286343612335E-2</v>
      </c>
      <c r="T206" s="58">
        <f t="shared" si="156"/>
        <v>3.3816425120772944E-2</v>
      </c>
    </row>
    <row r="207" spans="2:20" x14ac:dyDescent="0.2">
      <c r="B207" s="13">
        <v>32</v>
      </c>
      <c r="C207" s="13"/>
      <c r="D207" s="13"/>
      <c r="E207" s="13"/>
      <c r="F207" s="13"/>
      <c r="G207" s="13"/>
      <c r="H207" s="13"/>
      <c r="I207" s="13"/>
      <c r="J207" s="13"/>
      <c r="K207" s="13"/>
      <c r="L207" s="58">
        <f t="shared" ref="L207:L208" si="157">C207/210</f>
        <v>0</v>
      </c>
      <c r="M207" s="58">
        <f t="shared" ref="M207:M208" si="158">D207/171</f>
        <v>0</v>
      </c>
      <c r="N207" s="58">
        <f t="shared" ref="N207:N208" si="159">E207/213</f>
        <v>0</v>
      </c>
    </row>
    <row r="208" spans="2:20" x14ac:dyDescent="0.2">
      <c r="B208" s="13">
        <v>64</v>
      </c>
      <c r="C208" s="13"/>
      <c r="D208" s="13"/>
      <c r="E208" s="13"/>
      <c r="F208" s="13"/>
      <c r="G208" s="13"/>
      <c r="H208" s="13"/>
      <c r="I208" s="13"/>
      <c r="J208" s="13"/>
      <c r="K208" s="13"/>
      <c r="L208" s="58">
        <f t="shared" si="157"/>
        <v>0</v>
      </c>
      <c r="M208" s="58">
        <f t="shared" si="158"/>
        <v>0</v>
      </c>
      <c r="N208" s="58">
        <f t="shared" si="159"/>
        <v>0</v>
      </c>
    </row>
    <row r="209" spans="2:20" x14ac:dyDescent="0.2">
      <c r="B209" s="13" t="s">
        <v>14</v>
      </c>
      <c r="C209" s="13">
        <f>SUM(C202:C208)</f>
        <v>210</v>
      </c>
      <c r="D209" s="13">
        <f>SUM(D202:D208)</f>
        <v>171</v>
      </c>
      <c r="E209" s="13">
        <f>SUM(E202:E208)</f>
        <v>213</v>
      </c>
      <c r="F209" s="13">
        <f t="shared" ref="F209:K209" si="160">SUM(F202:F208)</f>
        <v>207</v>
      </c>
      <c r="G209" s="13">
        <f t="shared" si="160"/>
        <v>218</v>
      </c>
      <c r="H209" s="13">
        <f t="shared" si="160"/>
        <v>184</v>
      </c>
      <c r="I209" s="13">
        <f t="shared" si="160"/>
        <v>187</v>
      </c>
      <c r="J209" s="13">
        <f t="shared" si="160"/>
        <v>227</v>
      </c>
      <c r="K209" s="13">
        <f t="shared" si="160"/>
        <v>207</v>
      </c>
      <c r="L209" s="58">
        <f>SUM(L202:L207)</f>
        <v>1</v>
      </c>
      <c r="M209" s="58">
        <f t="shared" ref="M209:T209" si="161">SUM(M202:M207)</f>
        <v>1</v>
      </c>
      <c r="N209" s="58">
        <f t="shared" si="161"/>
        <v>1</v>
      </c>
      <c r="O209" s="58">
        <f t="shared" si="161"/>
        <v>1</v>
      </c>
      <c r="P209" s="58">
        <f t="shared" si="161"/>
        <v>1</v>
      </c>
      <c r="Q209" s="58">
        <f t="shared" si="161"/>
        <v>1</v>
      </c>
      <c r="R209" s="58">
        <f t="shared" si="161"/>
        <v>1</v>
      </c>
      <c r="S209" s="58">
        <f t="shared" si="161"/>
        <v>1</v>
      </c>
      <c r="T209" s="58">
        <f t="shared" si="161"/>
        <v>1</v>
      </c>
    </row>
    <row r="212" spans="2:20" x14ac:dyDescent="0.2">
      <c r="B212" s="11" t="s">
        <v>177</v>
      </c>
      <c r="C212" s="12" t="s">
        <v>15</v>
      </c>
      <c r="D212" s="13"/>
      <c r="E212" s="13"/>
      <c r="F212" s="13"/>
      <c r="G212" s="13"/>
      <c r="H212" s="13"/>
      <c r="I212" s="13"/>
      <c r="J212" s="13"/>
      <c r="K212" s="13"/>
      <c r="L212" s="14"/>
      <c r="M212" s="13"/>
      <c r="N212" s="13"/>
    </row>
    <row r="213" spans="2:20" x14ac:dyDescent="0.2">
      <c r="B213" s="13"/>
      <c r="C213" s="76" t="s">
        <v>169</v>
      </c>
      <c r="D213" s="77"/>
      <c r="E213" s="78"/>
      <c r="F213" s="79" t="s">
        <v>170</v>
      </c>
      <c r="G213" s="80"/>
      <c r="H213" s="81"/>
      <c r="I213" s="79" t="s">
        <v>171</v>
      </c>
      <c r="J213" s="80"/>
      <c r="K213" s="81"/>
      <c r="L213" s="13"/>
      <c r="M213" s="13"/>
      <c r="N213" s="13"/>
    </row>
    <row r="214" spans="2:20" x14ac:dyDescent="0.2">
      <c r="B214" s="13">
        <v>1</v>
      </c>
      <c r="C214" s="27">
        <v>15</v>
      </c>
      <c r="D214" s="27">
        <v>13</v>
      </c>
      <c r="E214" s="27">
        <v>15</v>
      </c>
      <c r="F214" s="13">
        <v>20</v>
      </c>
      <c r="G214" s="13">
        <v>10</v>
      </c>
      <c r="H214" s="13">
        <v>15</v>
      </c>
      <c r="I214" s="13">
        <v>9</v>
      </c>
      <c r="J214" s="13">
        <v>26</v>
      </c>
      <c r="K214" s="13">
        <v>20</v>
      </c>
      <c r="L214" s="58">
        <f>C214/C221</f>
        <v>9.5541401273885357E-2</v>
      </c>
      <c r="M214" s="58">
        <f t="shared" ref="M214:T214" si="162">D214/D221</f>
        <v>8.0246913580246909E-2</v>
      </c>
      <c r="N214" s="58">
        <f t="shared" si="162"/>
        <v>9.7402597402597407E-2</v>
      </c>
      <c r="O214" s="58">
        <f t="shared" si="162"/>
        <v>0.11235955056179775</v>
      </c>
      <c r="P214" s="58">
        <f t="shared" si="162"/>
        <v>5.0251256281407038E-2</v>
      </c>
      <c r="Q214" s="58">
        <f t="shared" si="162"/>
        <v>8.8757396449704137E-2</v>
      </c>
      <c r="R214" s="58">
        <f t="shared" si="162"/>
        <v>5.8823529411764705E-2</v>
      </c>
      <c r="S214" s="58">
        <f t="shared" si="162"/>
        <v>0.16049382716049382</v>
      </c>
      <c r="T214" s="58">
        <f t="shared" si="162"/>
        <v>0.12422360248447205</v>
      </c>
    </row>
    <row r="215" spans="2:20" x14ac:dyDescent="0.2">
      <c r="B215" s="13">
        <v>2</v>
      </c>
      <c r="C215" s="27">
        <v>19</v>
      </c>
      <c r="D215" s="27">
        <v>18</v>
      </c>
      <c r="E215" s="27">
        <v>19</v>
      </c>
      <c r="F215" s="13">
        <v>25</v>
      </c>
      <c r="G215" s="13">
        <v>32</v>
      </c>
      <c r="H215" s="13">
        <v>24</v>
      </c>
      <c r="I215" s="13">
        <v>29</v>
      </c>
      <c r="J215" s="13">
        <v>30</v>
      </c>
      <c r="K215" s="13">
        <v>36</v>
      </c>
      <c r="L215" s="58">
        <f>C215/C221</f>
        <v>0.12101910828025478</v>
      </c>
      <c r="M215" s="58">
        <f t="shared" ref="M215:T215" si="163">D215/D221</f>
        <v>0.1111111111111111</v>
      </c>
      <c r="N215" s="58">
        <f t="shared" si="163"/>
        <v>0.12337662337662338</v>
      </c>
      <c r="O215" s="58">
        <f t="shared" si="163"/>
        <v>0.1404494382022472</v>
      </c>
      <c r="P215" s="58">
        <f t="shared" si="163"/>
        <v>0.16080402010050251</v>
      </c>
      <c r="Q215" s="58">
        <f t="shared" si="163"/>
        <v>0.14201183431952663</v>
      </c>
      <c r="R215" s="58">
        <f t="shared" si="163"/>
        <v>0.18954248366013071</v>
      </c>
      <c r="S215" s="58">
        <f t="shared" si="163"/>
        <v>0.18518518518518517</v>
      </c>
      <c r="T215" s="58">
        <f t="shared" si="163"/>
        <v>0.2236024844720497</v>
      </c>
    </row>
    <row r="216" spans="2:20" x14ac:dyDescent="0.2">
      <c r="B216" s="13">
        <v>4</v>
      </c>
      <c r="C216" s="27">
        <v>66</v>
      </c>
      <c r="D216" s="27">
        <v>64</v>
      </c>
      <c r="E216" s="27">
        <v>52</v>
      </c>
      <c r="F216" s="13">
        <v>76</v>
      </c>
      <c r="G216" s="13">
        <v>95</v>
      </c>
      <c r="H216" s="13">
        <v>84</v>
      </c>
      <c r="I216" s="13">
        <v>74</v>
      </c>
      <c r="J216" s="13">
        <v>56</v>
      </c>
      <c r="K216" s="13">
        <v>62</v>
      </c>
      <c r="L216" s="58">
        <f>C216/C221</f>
        <v>0.42038216560509556</v>
      </c>
      <c r="M216" s="58">
        <f t="shared" ref="M216:T216" si="164">D216/D221</f>
        <v>0.39506172839506171</v>
      </c>
      <c r="N216" s="58">
        <f t="shared" si="164"/>
        <v>0.33766233766233766</v>
      </c>
      <c r="O216" s="58">
        <f t="shared" si="164"/>
        <v>0.42696629213483145</v>
      </c>
      <c r="P216" s="58">
        <f t="shared" si="164"/>
        <v>0.47738693467336685</v>
      </c>
      <c r="Q216" s="58">
        <f t="shared" si="164"/>
        <v>0.49704142011834318</v>
      </c>
      <c r="R216" s="58">
        <f t="shared" si="164"/>
        <v>0.48366013071895425</v>
      </c>
      <c r="S216" s="58">
        <f t="shared" si="164"/>
        <v>0.34567901234567899</v>
      </c>
      <c r="T216" s="58">
        <f t="shared" si="164"/>
        <v>0.38509316770186336</v>
      </c>
    </row>
    <row r="217" spans="2:20" x14ac:dyDescent="0.2">
      <c r="B217" s="13">
        <v>8</v>
      </c>
      <c r="C217" s="27">
        <v>57</v>
      </c>
      <c r="D217" s="27">
        <v>67</v>
      </c>
      <c r="E217" s="27">
        <v>67</v>
      </c>
      <c r="F217" s="13">
        <v>55</v>
      </c>
      <c r="G217" s="13">
        <v>62</v>
      </c>
      <c r="H217" s="13">
        <v>45</v>
      </c>
      <c r="I217" s="13">
        <v>40</v>
      </c>
      <c r="J217" s="13">
        <v>50</v>
      </c>
      <c r="K217" s="13">
        <v>43</v>
      </c>
      <c r="L217" s="58">
        <f>C217/C221</f>
        <v>0.36305732484076431</v>
      </c>
      <c r="M217" s="58">
        <f t="shared" ref="M217:T217" si="165">D217/D221</f>
        <v>0.41358024691358025</v>
      </c>
      <c r="N217" s="58">
        <f t="shared" si="165"/>
        <v>0.43506493506493504</v>
      </c>
      <c r="O217" s="58">
        <f t="shared" si="165"/>
        <v>0.3089887640449438</v>
      </c>
      <c r="P217" s="58">
        <f t="shared" si="165"/>
        <v>0.31155778894472363</v>
      </c>
      <c r="Q217" s="58">
        <f t="shared" si="165"/>
        <v>0.26627218934911245</v>
      </c>
      <c r="R217" s="58">
        <f t="shared" si="165"/>
        <v>0.26143790849673204</v>
      </c>
      <c r="S217" s="58">
        <f t="shared" si="165"/>
        <v>0.30864197530864196</v>
      </c>
      <c r="T217" s="58">
        <f t="shared" si="165"/>
        <v>0.26708074534161491</v>
      </c>
    </row>
    <row r="218" spans="2:20" x14ac:dyDescent="0.2">
      <c r="B218" s="13">
        <v>16</v>
      </c>
      <c r="C218" s="13">
        <v>0</v>
      </c>
      <c r="D218" s="13">
        <v>0</v>
      </c>
      <c r="E218" s="13">
        <v>1</v>
      </c>
      <c r="F218" s="13">
        <v>2</v>
      </c>
      <c r="G218" s="13">
        <v>0</v>
      </c>
      <c r="H218" s="13">
        <v>1</v>
      </c>
      <c r="I218" s="13">
        <v>1</v>
      </c>
      <c r="J218" s="13">
        <v>0</v>
      </c>
      <c r="K218" s="13">
        <v>0</v>
      </c>
      <c r="L218" s="58">
        <f>C218/C221</f>
        <v>0</v>
      </c>
      <c r="M218" s="58">
        <f t="shared" ref="M218:T218" si="166">D218/D221</f>
        <v>0</v>
      </c>
      <c r="N218" s="58">
        <f t="shared" si="166"/>
        <v>6.4935064935064939E-3</v>
      </c>
      <c r="O218" s="58">
        <f t="shared" si="166"/>
        <v>1.1235955056179775E-2</v>
      </c>
      <c r="P218" s="58">
        <f t="shared" si="166"/>
        <v>0</v>
      </c>
      <c r="Q218" s="58">
        <f t="shared" si="166"/>
        <v>5.9171597633136093E-3</v>
      </c>
      <c r="R218" s="58">
        <f t="shared" si="166"/>
        <v>6.5359477124183009E-3</v>
      </c>
      <c r="S218" s="58">
        <f t="shared" si="166"/>
        <v>0</v>
      </c>
      <c r="T218" s="58">
        <f t="shared" si="166"/>
        <v>0</v>
      </c>
    </row>
    <row r="219" spans="2:20" x14ac:dyDescent="0.2">
      <c r="B219" s="13">
        <v>32</v>
      </c>
      <c r="C219" s="13"/>
      <c r="D219" s="13"/>
      <c r="E219" s="13"/>
      <c r="F219" s="13"/>
      <c r="G219" s="13"/>
      <c r="H219" s="13"/>
      <c r="I219" s="13"/>
      <c r="J219" s="13"/>
      <c r="K219" s="13"/>
      <c r="L219" s="58">
        <f t="shared" ref="L219:L220" si="167">C219/157</f>
        <v>0</v>
      </c>
      <c r="M219" s="58">
        <f t="shared" ref="M219:M220" si="168">D219/162</f>
        <v>0</v>
      </c>
      <c r="N219" s="58">
        <f t="shared" ref="N219:N220" si="169">E219/153</f>
        <v>0</v>
      </c>
    </row>
    <row r="220" spans="2:20" x14ac:dyDescent="0.2">
      <c r="B220" s="13">
        <v>64</v>
      </c>
      <c r="C220" s="13"/>
      <c r="D220" s="13"/>
      <c r="E220" s="13"/>
      <c r="F220" s="13"/>
      <c r="G220" s="13"/>
      <c r="H220" s="13"/>
      <c r="I220" s="13"/>
      <c r="J220" s="13"/>
      <c r="K220" s="13"/>
      <c r="L220" s="58">
        <f t="shared" si="167"/>
        <v>0</v>
      </c>
      <c r="M220" s="58">
        <f t="shared" si="168"/>
        <v>0</v>
      </c>
      <c r="N220" s="58">
        <f t="shared" si="169"/>
        <v>0</v>
      </c>
    </row>
    <row r="221" spans="2:20" x14ac:dyDescent="0.2">
      <c r="B221" s="13" t="s">
        <v>14</v>
      </c>
      <c r="C221" s="13">
        <f>SUM(C214:C220)</f>
        <v>157</v>
      </c>
      <c r="D221" s="13">
        <f>SUM(D214:D220)</f>
        <v>162</v>
      </c>
      <c r="E221" s="13">
        <f>SUM(E214:E220)</f>
        <v>154</v>
      </c>
      <c r="F221" s="13">
        <f t="shared" ref="F221:K221" si="170">SUM(F214:F220)</f>
        <v>178</v>
      </c>
      <c r="G221" s="13">
        <f t="shared" si="170"/>
        <v>199</v>
      </c>
      <c r="H221" s="13">
        <f t="shared" si="170"/>
        <v>169</v>
      </c>
      <c r="I221" s="13">
        <f t="shared" si="170"/>
        <v>153</v>
      </c>
      <c r="J221" s="13">
        <f t="shared" si="170"/>
        <v>162</v>
      </c>
      <c r="K221" s="13">
        <f t="shared" si="170"/>
        <v>161</v>
      </c>
      <c r="L221" s="58">
        <f>SUM(L214:L218)</f>
        <v>1</v>
      </c>
      <c r="M221" s="58">
        <f t="shared" ref="M221:T221" si="171">SUM(M214:M218)</f>
        <v>1</v>
      </c>
      <c r="N221" s="58">
        <f t="shared" si="171"/>
        <v>1</v>
      </c>
      <c r="O221" s="58">
        <f t="shared" si="171"/>
        <v>1</v>
      </c>
      <c r="P221" s="58">
        <f t="shared" si="171"/>
        <v>1</v>
      </c>
      <c r="Q221" s="58">
        <f t="shared" si="171"/>
        <v>1</v>
      </c>
      <c r="R221" s="58">
        <f t="shared" si="171"/>
        <v>1</v>
      </c>
      <c r="S221" s="58">
        <f t="shared" si="171"/>
        <v>1</v>
      </c>
      <c r="T221" s="58">
        <f t="shared" si="171"/>
        <v>1</v>
      </c>
    </row>
    <row r="224" spans="2:20" x14ac:dyDescent="0.2">
      <c r="B224" s="11" t="s">
        <v>178</v>
      </c>
      <c r="C224" s="12" t="s">
        <v>13</v>
      </c>
      <c r="D224" s="13"/>
      <c r="E224" s="13"/>
      <c r="F224" s="13"/>
      <c r="G224" s="13"/>
      <c r="H224" s="13"/>
      <c r="I224" s="13"/>
      <c r="J224" s="13"/>
      <c r="K224" s="13"/>
      <c r="L224" s="14"/>
      <c r="M224" s="13"/>
      <c r="N224" s="13"/>
    </row>
    <row r="225" spans="2:20" x14ac:dyDescent="0.2">
      <c r="B225" s="13"/>
      <c r="C225" s="76" t="s">
        <v>169</v>
      </c>
      <c r="D225" s="77"/>
      <c r="E225" s="78"/>
      <c r="F225" s="79" t="s">
        <v>170</v>
      </c>
      <c r="G225" s="80"/>
      <c r="H225" s="81"/>
      <c r="I225" s="79" t="s">
        <v>171</v>
      </c>
      <c r="J225" s="80"/>
      <c r="K225" s="81"/>
      <c r="L225" s="13"/>
      <c r="M225" s="13"/>
      <c r="N225" s="13"/>
    </row>
    <row r="226" spans="2:20" x14ac:dyDescent="0.2">
      <c r="B226" s="13">
        <v>1</v>
      </c>
      <c r="C226" s="27">
        <v>15</v>
      </c>
      <c r="D226" s="27">
        <v>12</v>
      </c>
      <c r="E226" s="27">
        <v>13</v>
      </c>
      <c r="F226" s="13">
        <v>15</v>
      </c>
      <c r="G226" s="13">
        <v>24</v>
      </c>
      <c r="H226" s="13">
        <v>13</v>
      </c>
      <c r="I226" s="13">
        <v>10</v>
      </c>
      <c r="J226" s="13">
        <v>8</v>
      </c>
      <c r="K226" s="13">
        <v>12</v>
      </c>
      <c r="L226" s="58">
        <f>C226/C233</f>
        <v>6.8807339449541288E-2</v>
      </c>
      <c r="M226" s="58">
        <f t="shared" ref="M226:T226" si="172">D226/D233</f>
        <v>6.5573770491803282E-2</v>
      </c>
      <c r="N226" s="58">
        <f t="shared" si="172"/>
        <v>5.8823529411764705E-2</v>
      </c>
      <c r="O226" s="58">
        <f t="shared" si="172"/>
        <v>6.0483870967741937E-2</v>
      </c>
      <c r="P226" s="58">
        <f t="shared" si="172"/>
        <v>8.5409252669039148E-2</v>
      </c>
      <c r="Q226" s="58">
        <f t="shared" si="172"/>
        <v>4.797047970479705E-2</v>
      </c>
      <c r="R226" s="58">
        <f t="shared" si="172"/>
        <v>4.6296296296296294E-2</v>
      </c>
      <c r="S226" s="58">
        <f t="shared" si="172"/>
        <v>3.6866359447004608E-2</v>
      </c>
      <c r="T226" s="58">
        <f t="shared" si="172"/>
        <v>4.7808764940239043E-2</v>
      </c>
    </row>
    <row r="227" spans="2:20" x14ac:dyDescent="0.2">
      <c r="B227" s="13">
        <v>2</v>
      </c>
      <c r="C227" s="27">
        <v>27</v>
      </c>
      <c r="D227" s="27">
        <v>19</v>
      </c>
      <c r="E227" s="27">
        <v>22</v>
      </c>
      <c r="F227" s="13">
        <v>35</v>
      </c>
      <c r="G227" s="13">
        <v>54</v>
      </c>
      <c r="H227" s="13">
        <v>56</v>
      </c>
      <c r="I227" s="13">
        <v>36</v>
      </c>
      <c r="J227" s="13">
        <v>32</v>
      </c>
      <c r="K227" s="13">
        <v>34</v>
      </c>
      <c r="L227" s="58">
        <f>C227/C233</f>
        <v>0.12385321100917432</v>
      </c>
      <c r="M227" s="58">
        <f t="shared" ref="M227:T227" si="173">D227/D233</f>
        <v>0.10382513661202186</v>
      </c>
      <c r="N227" s="58">
        <f t="shared" si="173"/>
        <v>9.9547511312217188E-2</v>
      </c>
      <c r="O227" s="58">
        <f t="shared" si="173"/>
        <v>0.14112903225806453</v>
      </c>
      <c r="P227" s="58">
        <f t="shared" si="173"/>
        <v>0.19217081850533807</v>
      </c>
      <c r="Q227" s="58">
        <f t="shared" si="173"/>
        <v>0.20664206642066421</v>
      </c>
      <c r="R227" s="58">
        <f t="shared" si="173"/>
        <v>0.16666666666666666</v>
      </c>
      <c r="S227" s="58">
        <f t="shared" si="173"/>
        <v>0.14746543778801843</v>
      </c>
      <c r="T227" s="58">
        <f t="shared" si="173"/>
        <v>0.13545816733067728</v>
      </c>
    </row>
    <row r="228" spans="2:20" x14ac:dyDescent="0.2">
      <c r="B228" s="13">
        <v>4</v>
      </c>
      <c r="C228" s="27">
        <v>56</v>
      </c>
      <c r="D228" s="27">
        <v>46</v>
      </c>
      <c r="E228" s="27">
        <v>55</v>
      </c>
      <c r="F228" s="13">
        <v>95</v>
      </c>
      <c r="G228" s="13">
        <v>86</v>
      </c>
      <c r="H228" s="13">
        <v>85</v>
      </c>
      <c r="I228" s="13">
        <v>68</v>
      </c>
      <c r="J228" s="13">
        <v>75</v>
      </c>
      <c r="K228" s="13">
        <v>82</v>
      </c>
      <c r="L228" s="58">
        <f>C228/C233</f>
        <v>0.25688073394495414</v>
      </c>
      <c r="M228" s="58">
        <f t="shared" ref="M228:T228" si="174">D228/D233</f>
        <v>0.25136612021857924</v>
      </c>
      <c r="N228" s="58">
        <f t="shared" si="174"/>
        <v>0.24886877828054299</v>
      </c>
      <c r="O228" s="58">
        <f t="shared" si="174"/>
        <v>0.38306451612903225</v>
      </c>
      <c r="P228" s="58">
        <f t="shared" si="174"/>
        <v>0.30604982206405695</v>
      </c>
      <c r="Q228" s="58">
        <f t="shared" si="174"/>
        <v>0.31365313653136534</v>
      </c>
      <c r="R228" s="58">
        <f t="shared" si="174"/>
        <v>0.31481481481481483</v>
      </c>
      <c r="S228" s="58">
        <f t="shared" si="174"/>
        <v>0.34562211981566821</v>
      </c>
      <c r="T228" s="58">
        <f t="shared" si="174"/>
        <v>0.32669322709163345</v>
      </c>
    </row>
    <row r="229" spans="2:20" x14ac:dyDescent="0.2">
      <c r="B229" s="13">
        <v>8</v>
      </c>
      <c r="C229" s="27">
        <v>116</v>
      </c>
      <c r="D229" s="27">
        <v>101</v>
      </c>
      <c r="E229" s="27">
        <v>124</v>
      </c>
      <c r="F229" s="13">
        <v>102</v>
      </c>
      <c r="G229" s="13">
        <v>115</v>
      </c>
      <c r="H229" s="13">
        <v>114</v>
      </c>
      <c r="I229" s="13">
        <v>98</v>
      </c>
      <c r="J229" s="13">
        <v>97</v>
      </c>
      <c r="K229" s="13">
        <v>121</v>
      </c>
      <c r="L229" s="58">
        <f>C229/C233</f>
        <v>0.5321100917431193</v>
      </c>
      <c r="M229" s="58">
        <f t="shared" ref="M229:T229" si="175">D229/D233</f>
        <v>0.55191256830601088</v>
      </c>
      <c r="N229" s="58">
        <f t="shared" si="175"/>
        <v>0.56108597285067874</v>
      </c>
      <c r="O229" s="58">
        <f t="shared" si="175"/>
        <v>0.41129032258064518</v>
      </c>
      <c r="P229" s="58">
        <f t="shared" si="175"/>
        <v>0.40925266903914592</v>
      </c>
      <c r="Q229" s="58">
        <f t="shared" si="175"/>
        <v>0.42066420664206644</v>
      </c>
      <c r="R229" s="58">
        <f t="shared" si="175"/>
        <v>0.45370370370370372</v>
      </c>
      <c r="S229" s="58">
        <f t="shared" si="175"/>
        <v>0.44700460829493088</v>
      </c>
      <c r="T229" s="58">
        <f t="shared" si="175"/>
        <v>0.48207171314741037</v>
      </c>
    </row>
    <row r="230" spans="2:20" x14ac:dyDescent="0.2">
      <c r="B230" s="13">
        <v>16</v>
      </c>
      <c r="C230" s="27">
        <v>4</v>
      </c>
      <c r="D230" s="27">
        <v>5</v>
      </c>
      <c r="E230" s="27">
        <v>7</v>
      </c>
      <c r="F230" s="13">
        <v>1</v>
      </c>
      <c r="G230" s="13">
        <v>2</v>
      </c>
      <c r="H230" s="13">
        <v>3</v>
      </c>
      <c r="I230" s="13">
        <v>4</v>
      </c>
      <c r="J230" s="13">
        <v>5</v>
      </c>
      <c r="K230" s="13">
        <v>2</v>
      </c>
      <c r="L230" s="58">
        <f>C230/C233</f>
        <v>1.834862385321101E-2</v>
      </c>
      <c r="M230" s="58">
        <f t="shared" ref="M230:T230" si="176">D230/D233</f>
        <v>2.7322404371584699E-2</v>
      </c>
      <c r="N230" s="58">
        <f t="shared" si="176"/>
        <v>3.1674208144796379E-2</v>
      </c>
      <c r="O230" s="58">
        <f t="shared" si="176"/>
        <v>4.0322580645161289E-3</v>
      </c>
      <c r="P230" s="58">
        <f t="shared" si="176"/>
        <v>7.1174377224199285E-3</v>
      </c>
      <c r="Q230" s="58">
        <f t="shared" si="176"/>
        <v>1.107011070110701E-2</v>
      </c>
      <c r="R230" s="58">
        <f t="shared" si="176"/>
        <v>1.8518518518518517E-2</v>
      </c>
      <c r="S230" s="58">
        <f t="shared" si="176"/>
        <v>2.3041474654377881E-2</v>
      </c>
      <c r="T230" s="58">
        <f t="shared" si="176"/>
        <v>7.9681274900398405E-3</v>
      </c>
    </row>
    <row r="231" spans="2:20" x14ac:dyDescent="0.2">
      <c r="B231" s="13">
        <v>32</v>
      </c>
      <c r="C231" s="13"/>
      <c r="D231" s="13"/>
      <c r="E231" s="13"/>
      <c r="F231" s="13"/>
      <c r="G231" s="13"/>
      <c r="H231" s="13"/>
      <c r="I231" s="13"/>
      <c r="J231" s="13"/>
      <c r="K231" s="13"/>
      <c r="L231" s="58">
        <f t="shared" ref="L231:L232" si="177">C231/210</f>
        <v>0</v>
      </c>
      <c r="M231" s="58">
        <f t="shared" ref="M231:M232" si="178">D231/171</f>
        <v>0</v>
      </c>
      <c r="N231" s="58">
        <f t="shared" ref="N231:N232" si="179">E231/213</f>
        <v>0</v>
      </c>
    </row>
    <row r="232" spans="2:20" x14ac:dyDescent="0.2">
      <c r="B232" s="13">
        <v>64</v>
      </c>
      <c r="C232" s="13"/>
      <c r="D232" s="13"/>
      <c r="E232" s="13"/>
      <c r="F232" s="13"/>
      <c r="G232" s="13"/>
      <c r="H232" s="13"/>
      <c r="I232" s="13"/>
      <c r="J232" s="13"/>
      <c r="K232" s="13"/>
      <c r="L232" s="58">
        <f t="shared" si="177"/>
        <v>0</v>
      </c>
      <c r="M232" s="58">
        <f t="shared" si="178"/>
        <v>0</v>
      </c>
      <c r="N232" s="58">
        <f t="shared" si="179"/>
        <v>0</v>
      </c>
    </row>
    <row r="233" spans="2:20" x14ac:dyDescent="0.2">
      <c r="B233" s="13" t="s">
        <v>14</v>
      </c>
      <c r="C233" s="13">
        <f>SUM(C226:C232)</f>
        <v>218</v>
      </c>
      <c r="D233" s="13">
        <f>SUM(D226:D232)</f>
        <v>183</v>
      </c>
      <c r="E233" s="13">
        <f>SUM(E226:E232)</f>
        <v>221</v>
      </c>
      <c r="F233" s="13">
        <f t="shared" ref="F233:K233" si="180">SUM(F226:F232)</f>
        <v>248</v>
      </c>
      <c r="G233" s="13">
        <f t="shared" si="180"/>
        <v>281</v>
      </c>
      <c r="H233" s="13">
        <f t="shared" si="180"/>
        <v>271</v>
      </c>
      <c r="I233" s="13">
        <f t="shared" si="180"/>
        <v>216</v>
      </c>
      <c r="J233" s="13">
        <f t="shared" si="180"/>
        <v>217</v>
      </c>
      <c r="K233" s="13">
        <f t="shared" si="180"/>
        <v>251</v>
      </c>
      <c r="L233" s="58">
        <f>SUM(L226:L231)</f>
        <v>1</v>
      </c>
      <c r="M233" s="58">
        <f t="shared" ref="M233:T233" si="181">SUM(M226:M231)</f>
        <v>1</v>
      </c>
      <c r="N233" s="58">
        <f t="shared" si="181"/>
        <v>1</v>
      </c>
      <c r="O233" s="58">
        <f t="shared" si="181"/>
        <v>1.0000000000000002</v>
      </c>
      <c r="P233" s="58">
        <f t="shared" si="181"/>
        <v>1</v>
      </c>
      <c r="Q233" s="58">
        <f t="shared" si="181"/>
        <v>1.0000000000000002</v>
      </c>
      <c r="R233" s="58">
        <f t="shared" si="181"/>
        <v>1</v>
      </c>
      <c r="S233" s="58">
        <f t="shared" si="181"/>
        <v>1</v>
      </c>
      <c r="T233" s="58">
        <f t="shared" si="181"/>
        <v>1</v>
      </c>
    </row>
    <row r="236" spans="2:20" x14ac:dyDescent="0.2">
      <c r="B236" s="11" t="s">
        <v>178</v>
      </c>
      <c r="C236" s="12" t="s">
        <v>15</v>
      </c>
      <c r="D236" s="13"/>
      <c r="E236" s="13"/>
      <c r="F236" s="13"/>
      <c r="G236" s="13"/>
      <c r="H236" s="13"/>
      <c r="I236" s="13"/>
      <c r="J236" s="13"/>
      <c r="K236" s="13"/>
      <c r="L236" s="14"/>
      <c r="M236" s="13"/>
      <c r="N236" s="13"/>
    </row>
    <row r="237" spans="2:20" x14ac:dyDescent="0.2">
      <c r="B237" s="13"/>
      <c r="C237" s="76" t="s">
        <v>169</v>
      </c>
      <c r="D237" s="77"/>
      <c r="E237" s="78"/>
      <c r="F237" s="79" t="s">
        <v>170</v>
      </c>
      <c r="G237" s="80"/>
      <c r="H237" s="81"/>
      <c r="I237" s="79" t="s">
        <v>171</v>
      </c>
      <c r="J237" s="80"/>
      <c r="K237" s="81"/>
      <c r="L237" s="13"/>
      <c r="M237" s="13"/>
      <c r="N237" s="13"/>
    </row>
    <row r="238" spans="2:20" x14ac:dyDescent="0.2">
      <c r="B238" s="13">
        <v>1</v>
      </c>
      <c r="C238" s="27">
        <v>15</v>
      </c>
      <c r="D238" s="27">
        <v>13</v>
      </c>
      <c r="E238" s="27">
        <v>15</v>
      </c>
      <c r="F238" s="13">
        <v>9</v>
      </c>
      <c r="G238" s="13">
        <v>8</v>
      </c>
      <c r="H238" s="13">
        <v>15</v>
      </c>
      <c r="I238" s="13">
        <v>20</v>
      </c>
      <c r="J238" s="13">
        <v>22</v>
      </c>
      <c r="K238" s="13">
        <v>14</v>
      </c>
      <c r="L238" s="58">
        <f>C238/C245</f>
        <v>0.12295081967213115</v>
      </c>
      <c r="M238" s="58">
        <f t="shared" ref="M238:T238" si="182">D238/D245</f>
        <v>9.7744360902255634E-2</v>
      </c>
      <c r="N238" s="58">
        <f t="shared" si="182"/>
        <v>0.125</v>
      </c>
      <c r="O238" s="58">
        <f t="shared" si="182"/>
        <v>5.3254437869822487E-2</v>
      </c>
      <c r="P238" s="58">
        <f t="shared" si="182"/>
        <v>5.1948051948051951E-2</v>
      </c>
      <c r="Q238" s="58">
        <f t="shared" si="182"/>
        <v>0.10067114093959731</v>
      </c>
      <c r="R238" s="58">
        <f t="shared" si="182"/>
        <v>0.16</v>
      </c>
      <c r="S238" s="58">
        <f t="shared" si="182"/>
        <v>0.13664596273291926</v>
      </c>
      <c r="T238" s="58">
        <f t="shared" si="182"/>
        <v>9.6551724137931033E-2</v>
      </c>
    </row>
    <row r="239" spans="2:20" x14ac:dyDescent="0.2">
      <c r="B239" s="13">
        <v>2</v>
      </c>
      <c r="C239" s="27">
        <v>36</v>
      </c>
      <c r="D239" s="27">
        <v>46</v>
      </c>
      <c r="E239" s="27">
        <v>41</v>
      </c>
      <c r="F239" s="13">
        <v>52</v>
      </c>
      <c r="G239" s="13">
        <v>36</v>
      </c>
      <c r="H239" s="13">
        <v>32</v>
      </c>
      <c r="I239" s="13">
        <v>26</v>
      </c>
      <c r="J239" s="13">
        <v>46</v>
      </c>
      <c r="K239" s="13">
        <v>51</v>
      </c>
      <c r="L239" s="58">
        <f>C239/C245</f>
        <v>0.29508196721311475</v>
      </c>
      <c r="M239" s="58">
        <f t="shared" ref="M239:T239" si="183">D239/D245</f>
        <v>0.34586466165413532</v>
      </c>
      <c r="N239" s="58">
        <f t="shared" si="183"/>
        <v>0.34166666666666667</v>
      </c>
      <c r="O239" s="58">
        <f t="shared" si="183"/>
        <v>0.30769230769230771</v>
      </c>
      <c r="P239" s="58">
        <f t="shared" si="183"/>
        <v>0.23376623376623376</v>
      </c>
      <c r="Q239" s="58">
        <f t="shared" si="183"/>
        <v>0.21476510067114093</v>
      </c>
      <c r="R239" s="58">
        <f t="shared" si="183"/>
        <v>0.20799999999999999</v>
      </c>
      <c r="S239" s="58">
        <f t="shared" si="183"/>
        <v>0.2857142857142857</v>
      </c>
      <c r="T239" s="58">
        <f t="shared" si="183"/>
        <v>0.35172413793103446</v>
      </c>
    </row>
    <row r="240" spans="2:20" x14ac:dyDescent="0.2">
      <c r="B240" s="13">
        <v>4</v>
      </c>
      <c r="C240" s="27">
        <v>66</v>
      </c>
      <c r="D240" s="27">
        <v>64</v>
      </c>
      <c r="E240" s="27">
        <v>52</v>
      </c>
      <c r="F240" s="13">
        <v>98</v>
      </c>
      <c r="G240" s="13">
        <v>86</v>
      </c>
      <c r="H240" s="13">
        <v>92</v>
      </c>
      <c r="I240" s="13">
        <v>75</v>
      </c>
      <c r="J240" s="13">
        <v>85</v>
      </c>
      <c r="K240" s="13">
        <v>65</v>
      </c>
      <c r="L240" s="58">
        <f>C240/C245</f>
        <v>0.54098360655737709</v>
      </c>
      <c r="M240" s="58">
        <f t="shared" ref="M240:T240" si="184">D240/D245</f>
        <v>0.48120300751879697</v>
      </c>
      <c r="N240" s="58">
        <f t="shared" si="184"/>
        <v>0.43333333333333335</v>
      </c>
      <c r="O240" s="58">
        <f t="shared" si="184"/>
        <v>0.57988165680473369</v>
      </c>
      <c r="P240" s="58">
        <f t="shared" si="184"/>
        <v>0.55844155844155841</v>
      </c>
      <c r="Q240" s="58">
        <f t="shared" si="184"/>
        <v>0.6174496644295302</v>
      </c>
      <c r="R240" s="58">
        <f t="shared" si="184"/>
        <v>0.6</v>
      </c>
      <c r="S240" s="58">
        <f t="shared" si="184"/>
        <v>0.52795031055900621</v>
      </c>
      <c r="T240" s="58">
        <f t="shared" si="184"/>
        <v>0.44827586206896552</v>
      </c>
    </row>
    <row r="241" spans="2:20" x14ac:dyDescent="0.2">
      <c r="B241" s="13">
        <v>8</v>
      </c>
      <c r="C241" s="27">
        <v>5</v>
      </c>
      <c r="D241" s="27">
        <v>10</v>
      </c>
      <c r="E241" s="27">
        <v>12</v>
      </c>
      <c r="F241" s="13">
        <v>10</v>
      </c>
      <c r="G241" s="13">
        <v>24</v>
      </c>
      <c r="H241" s="13">
        <v>10</v>
      </c>
      <c r="I241" s="13">
        <v>4</v>
      </c>
      <c r="J241" s="13">
        <v>8</v>
      </c>
      <c r="K241" s="13">
        <v>15</v>
      </c>
      <c r="L241" s="58">
        <f>C241/C245</f>
        <v>4.0983606557377046E-2</v>
      </c>
      <c r="M241" s="58">
        <f t="shared" ref="M241:T241" si="185">D241/D245</f>
        <v>7.5187969924812026E-2</v>
      </c>
      <c r="N241" s="58">
        <f t="shared" si="185"/>
        <v>0.1</v>
      </c>
      <c r="O241" s="58">
        <f t="shared" si="185"/>
        <v>5.9171597633136092E-2</v>
      </c>
      <c r="P241" s="58">
        <f t="shared" si="185"/>
        <v>0.15584415584415584</v>
      </c>
      <c r="Q241" s="58">
        <f t="shared" si="185"/>
        <v>6.7114093959731544E-2</v>
      </c>
      <c r="R241" s="58">
        <f t="shared" si="185"/>
        <v>3.2000000000000001E-2</v>
      </c>
      <c r="S241" s="58">
        <f t="shared" si="185"/>
        <v>4.9689440993788817E-2</v>
      </c>
      <c r="T241" s="58">
        <f t="shared" si="185"/>
        <v>0.10344827586206896</v>
      </c>
    </row>
    <row r="242" spans="2:20" x14ac:dyDescent="0.2">
      <c r="B242" s="13">
        <v>16</v>
      </c>
      <c r="C242" s="13"/>
      <c r="D242" s="13"/>
      <c r="E242" s="13"/>
      <c r="F242" s="13"/>
      <c r="G242" s="13"/>
      <c r="H242" s="13"/>
      <c r="I242" s="13"/>
      <c r="J242" s="13"/>
      <c r="K242" s="13"/>
      <c r="L242" s="58">
        <f t="shared" ref="L242:L244" si="186">C242/157</f>
        <v>0</v>
      </c>
      <c r="M242" s="58">
        <f t="shared" ref="M242:M244" si="187">D242/162</f>
        <v>0</v>
      </c>
      <c r="N242" s="58">
        <f t="shared" ref="N242:N244" si="188">E242/153</f>
        <v>0</v>
      </c>
    </row>
    <row r="243" spans="2:20" x14ac:dyDescent="0.2">
      <c r="B243" s="13">
        <v>32</v>
      </c>
      <c r="C243" s="13"/>
      <c r="D243" s="13"/>
      <c r="E243" s="13"/>
      <c r="F243" s="13"/>
      <c r="G243" s="13"/>
      <c r="H243" s="13"/>
      <c r="I243" s="13"/>
      <c r="J243" s="13"/>
      <c r="K243" s="13"/>
      <c r="L243" s="58">
        <f t="shared" si="186"/>
        <v>0</v>
      </c>
      <c r="M243" s="58">
        <f t="shared" si="187"/>
        <v>0</v>
      </c>
      <c r="N243" s="58">
        <f t="shared" si="188"/>
        <v>0</v>
      </c>
    </row>
    <row r="244" spans="2:20" x14ac:dyDescent="0.2">
      <c r="B244" s="13">
        <v>64</v>
      </c>
      <c r="C244" s="13"/>
      <c r="D244" s="13"/>
      <c r="E244" s="13"/>
      <c r="F244" s="13"/>
      <c r="G244" s="13"/>
      <c r="H244" s="13"/>
      <c r="I244" s="13"/>
      <c r="J244" s="13"/>
      <c r="K244" s="13"/>
      <c r="L244" s="58">
        <f t="shared" si="186"/>
        <v>0</v>
      </c>
      <c r="M244" s="58">
        <f t="shared" si="187"/>
        <v>0</v>
      </c>
      <c r="N244" s="58">
        <f t="shared" si="188"/>
        <v>0</v>
      </c>
    </row>
    <row r="245" spans="2:20" x14ac:dyDescent="0.2">
      <c r="B245" s="13" t="s">
        <v>14</v>
      </c>
      <c r="C245" s="13">
        <f>SUM(C238:C244)</f>
        <v>122</v>
      </c>
      <c r="D245" s="13">
        <f>SUM(D238:D244)</f>
        <v>133</v>
      </c>
      <c r="E245" s="13">
        <f>SUM(E238:E244)</f>
        <v>120</v>
      </c>
      <c r="F245" s="13">
        <f t="shared" ref="F245:K245" si="189">SUM(F238:F244)</f>
        <v>169</v>
      </c>
      <c r="G245" s="13">
        <f t="shared" si="189"/>
        <v>154</v>
      </c>
      <c r="H245" s="13">
        <f t="shared" si="189"/>
        <v>149</v>
      </c>
      <c r="I245" s="13">
        <f t="shared" si="189"/>
        <v>125</v>
      </c>
      <c r="J245" s="13">
        <f t="shared" si="189"/>
        <v>161</v>
      </c>
      <c r="K245" s="13">
        <f t="shared" si="189"/>
        <v>145</v>
      </c>
      <c r="L245" s="58">
        <f>SUM(L238:L243)</f>
        <v>1</v>
      </c>
      <c r="M245" s="58">
        <f t="shared" ref="M245:T245" si="190">SUM(M238:M243)</f>
        <v>0.99999999999999989</v>
      </c>
      <c r="N245" s="58">
        <f t="shared" si="190"/>
        <v>1</v>
      </c>
      <c r="O245" s="58">
        <f t="shared" si="190"/>
        <v>0.99999999999999989</v>
      </c>
      <c r="P245" s="58">
        <f t="shared" si="190"/>
        <v>1</v>
      </c>
      <c r="Q245" s="58">
        <f t="shared" si="190"/>
        <v>1</v>
      </c>
      <c r="R245" s="58">
        <f t="shared" si="190"/>
        <v>1</v>
      </c>
      <c r="S245" s="58">
        <f t="shared" si="190"/>
        <v>1</v>
      </c>
      <c r="T245" s="58">
        <f t="shared" si="190"/>
        <v>1</v>
      </c>
    </row>
  </sheetData>
  <mergeCells count="61">
    <mergeCell ref="C225:E225"/>
    <mergeCell ref="F225:H225"/>
    <mergeCell ref="I225:K225"/>
    <mergeCell ref="C237:E237"/>
    <mergeCell ref="F237:H237"/>
    <mergeCell ref="I237:K237"/>
    <mergeCell ref="C201:E201"/>
    <mergeCell ref="F201:H201"/>
    <mergeCell ref="I201:K201"/>
    <mergeCell ref="C213:E213"/>
    <mergeCell ref="F213:H213"/>
    <mergeCell ref="I213:K213"/>
    <mergeCell ref="C177:E177"/>
    <mergeCell ref="F177:H177"/>
    <mergeCell ref="I177:K177"/>
    <mergeCell ref="C189:E189"/>
    <mergeCell ref="F189:H189"/>
    <mergeCell ref="I189:K189"/>
    <mergeCell ref="C153:E153"/>
    <mergeCell ref="F153:H153"/>
    <mergeCell ref="I153:K153"/>
    <mergeCell ref="C165:E165"/>
    <mergeCell ref="F165:H165"/>
    <mergeCell ref="I165:K165"/>
    <mergeCell ref="C129:E129"/>
    <mergeCell ref="F129:H129"/>
    <mergeCell ref="I129:K129"/>
    <mergeCell ref="C141:E141"/>
    <mergeCell ref="F141:H141"/>
    <mergeCell ref="I141:K141"/>
    <mergeCell ref="C105:E105"/>
    <mergeCell ref="F105:H105"/>
    <mergeCell ref="I105:K105"/>
    <mergeCell ref="C117:E117"/>
    <mergeCell ref="F117:H117"/>
    <mergeCell ref="I117:K117"/>
    <mergeCell ref="C81:E81"/>
    <mergeCell ref="F81:H81"/>
    <mergeCell ref="I81:K81"/>
    <mergeCell ref="C93:E93"/>
    <mergeCell ref="F93:H93"/>
    <mergeCell ref="I93:K93"/>
    <mergeCell ref="C57:E57"/>
    <mergeCell ref="F57:H57"/>
    <mergeCell ref="I57:K57"/>
    <mergeCell ref="C69:E69"/>
    <mergeCell ref="F69:H69"/>
    <mergeCell ref="I69:K69"/>
    <mergeCell ref="C33:E33"/>
    <mergeCell ref="F33:H33"/>
    <mergeCell ref="I33:K33"/>
    <mergeCell ref="C45:E45"/>
    <mergeCell ref="F45:H45"/>
    <mergeCell ref="I45:K45"/>
    <mergeCell ref="B3:M4"/>
    <mergeCell ref="C7:E7"/>
    <mergeCell ref="F7:H7"/>
    <mergeCell ref="I7:K7"/>
    <mergeCell ref="C20:E20"/>
    <mergeCell ref="F20:H20"/>
    <mergeCell ref="I20:K20"/>
  </mergeCells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K25"/>
  <sheetViews>
    <sheetView workbookViewId="0">
      <selection activeCell="O30" sqref="O30"/>
    </sheetView>
  </sheetViews>
  <sheetFormatPr defaultRowHeight="14.25" x14ac:dyDescent="0.2"/>
  <sheetData>
    <row r="3" spans="1:37" x14ac:dyDescent="0.2">
      <c r="A3" s="15"/>
      <c r="B3" s="15" t="s">
        <v>54</v>
      </c>
      <c r="C3" s="15" t="s">
        <v>55</v>
      </c>
      <c r="D3" s="15" t="s">
        <v>56</v>
      </c>
      <c r="G3" t="s">
        <v>179</v>
      </c>
      <c r="H3" s="15" t="s">
        <v>54</v>
      </c>
      <c r="I3" s="15" t="s">
        <v>55</v>
      </c>
      <c r="J3" s="15" t="s">
        <v>56</v>
      </c>
      <c r="K3" s="27"/>
      <c r="L3" s="27"/>
      <c r="M3" s="27" t="s">
        <v>180</v>
      </c>
      <c r="N3" s="15" t="s">
        <v>54</v>
      </c>
      <c r="O3" s="15" t="s">
        <v>55</v>
      </c>
      <c r="P3" s="15" t="s">
        <v>56</v>
      </c>
      <c r="Q3" s="27"/>
      <c r="R3" s="27"/>
      <c r="S3" s="27" t="s">
        <v>181</v>
      </c>
      <c r="T3" s="15" t="s">
        <v>54</v>
      </c>
      <c r="U3" s="15" t="s">
        <v>55</v>
      </c>
      <c r="V3" s="15" t="s">
        <v>56</v>
      </c>
      <c r="W3" s="27"/>
      <c r="X3" s="27" t="s">
        <v>182</v>
      </c>
      <c r="Y3" s="15" t="s">
        <v>54</v>
      </c>
      <c r="Z3" s="15" t="s">
        <v>55</v>
      </c>
      <c r="AA3" s="15" t="s">
        <v>56</v>
      </c>
      <c r="AC3" t="s">
        <v>183</v>
      </c>
      <c r="AD3" s="15" t="s">
        <v>54</v>
      </c>
      <c r="AE3" s="15" t="s">
        <v>55</v>
      </c>
      <c r="AF3" s="15" t="s">
        <v>56</v>
      </c>
      <c r="AH3" t="s">
        <v>184</v>
      </c>
      <c r="AI3" s="15" t="s">
        <v>54</v>
      </c>
      <c r="AJ3" s="15" t="s">
        <v>55</v>
      </c>
      <c r="AK3" s="15" t="s">
        <v>56</v>
      </c>
    </row>
    <row r="4" spans="1:37" x14ac:dyDescent="0.2">
      <c r="A4" s="82" t="s">
        <v>169</v>
      </c>
      <c r="B4" s="15">
        <v>178</v>
      </c>
      <c r="C4" s="15">
        <v>26</v>
      </c>
      <c r="D4" s="15">
        <f>C4/B4</f>
        <v>0.14606741573033707</v>
      </c>
      <c r="G4" s="84" t="s">
        <v>169</v>
      </c>
      <c r="H4" s="27">
        <v>130</v>
      </c>
      <c r="I4" s="27">
        <v>17</v>
      </c>
      <c r="J4" s="27">
        <f>I4/H4</f>
        <v>0.13076923076923078</v>
      </c>
      <c r="K4" s="27"/>
      <c r="L4" s="27"/>
      <c r="M4" s="84" t="s">
        <v>169</v>
      </c>
      <c r="N4" s="15">
        <v>113</v>
      </c>
      <c r="O4" s="15">
        <v>17</v>
      </c>
      <c r="P4" s="27">
        <f t="shared" ref="P4:P12" si="0">O4/N4</f>
        <v>0.15044247787610621</v>
      </c>
      <c r="Q4" s="27"/>
      <c r="R4" s="27"/>
      <c r="S4" s="84" t="s">
        <v>169</v>
      </c>
      <c r="T4" s="27">
        <v>114</v>
      </c>
      <c r="U4" s="27">
        <v>19</v>
      </c>
      <c r="V4" s="27">
        <f>U4/T4</f>
        <v>0.16666666666666666</v>
      </c>
      <c r="W4" s="27"/>
      <c r="X4" s="84" t="s">
        <v>169</v>
      </c>
      <c r="Y4" s="27">
        <v>108</v>
      </c>
      <c r="Z4" s="27">
        <v>16</v>
      </c>
      <c r="AA4" s="27">
        <f>Z4/Y4</f>
        <v>0.14814814814814814</v>
      </c>
      <c r="AC4" s="84" t="s">
        <v>169</v>
      </c>
      <c r="AD4">
        <v>83</v>
      </c>
      <c r="AE4">
        <v>15</v>
      </c>
      <c r="AF4">
        <f>AE4/AD4</f>
        <v>0.18072289156626506</v>
      </c>
      <c r="AH4" s="84" t="s">
        <v>169</v>
      </c>
      <c r="AI4">
        <v>110</v>
      </c>
      <c r="AJ4">
        <v>15</v>
      </c>
      <c r="AK4">
        <f>AJ4/AI4</f>
        <v>0.13636363636363635</v>
      </c>
    </row>
    <row r="5" spans="1:37" x14ac:dyDescent="0.2">
      <c r="A5" s="82"/>
      <c r="B5" s="15">
        <v>167</v>
      </c>
      <c r="C5" s="15">
        <v>25</v>
      </c>
      <c r="D5" s="15">
        <f t="shared" ref="D5:D12" si="1">C5/B5</f>
        <v>0.1497005988023952</v>
      </c>
      <c r="G5" s="84"/>
      <c r="H5" s="27">
        <v>110</v>
      </c>
      <c r="I5" s="27">
        <v>19</v>
      </c>
      <c r="J5" s="27">
        <f t="shared" ref="J5:J25" si="2">I5/H5</f>
        <v>0.17272727272727273</v>
      </c>
      <c r="K5" s="27"/>
      <c r="L5" s="27"/>
      <c r="M5" s="84"/>
      <c r="N5" s="15">
        <v>129</v>
      </c>
      <c r="O5" s="15">
        <v>20</v>
      </c>
      <c r="P5" s="27">
        <f t="shared" si="0"/>
        <v>0.15503875968992248</v>
      </c>
      <c r="Q5" s="27"/>
      <c r="R5" s="27"/>
      <c r="S5" s="84"/>
      <c r="T5" s="27">
        <v>110</v>
      </c>
      <c r="U5" s="27">
        <v>17</v>
      </c>
      <c r="V5" s="27">
        <f t="shared" ref="V5:V12" si="3">U5/T5</f>
        <v>0.15454545454545454</v>
      </c>
      <c r="W5" s="27"/>
      <c r="X5" s="84"/>
      <c r="Y5" s="27">
        <v>106</v>
      </c>
      <c r="Z5" s="27">
        <v>19</v>
      </c>
      <c r="AA5" s="27">
        <f t="shared" ref="AA5:AA25" si="4">Z5/Y5</f>
        <v>0.17924528301886791</v>
      </c>
      <c r="AC5" s="84"/>
      <c r="AD5">
        <v>99</v>
      </c>
      <c r="AE5">
        <v>19</v>
      </c>
      <c r="AF5">
        <f t="shared" ref="AF5:AF12" si="5">AE5/AD5</f>
        <v>0.19191919191919191</v>
      </c>
      <c r="AH5" s="84"/>
      <c r="AI5">
        <v>116</v>
      </c>
      <c r="AJ5">
        <v>19</v>
      </c>
      <c r="AK5">
        <f t="shared" ref="AK5:AK24" si="6">AJ5/AI5</f>
        <v>0.16379310344827586</v>
      </c>
    </row>
    <row r="6" spans="1:37" x14ac:dyDescent="0.2">
      <c r="A6" s="82"/>
      <c r="B6" s="15">
        <v>95</v>
      </c>
      <c r="C6" s="15">
        <v>15</v>
      </c>
      <c r="D6" s="15">
        <f t="shared" si="1"/>
        <v>0.15789473684210525</v>
      </c>
      <c r="G6" s="84"/>
      <c r="H6" s="27">
        <v>125</v>
      </c>
      <c r="I6" s="27">
        <v>16</v>
      </c>
      <c r="J6" s="27">
        <f t="shared" si="2"/>
        <v>0.128</v>
      </c>
      <c r="K6" s="27"/>
      <c r="L6" s="27"/>
      <c r="M6" s="84"/>
      <c r="N6" s="15">
        <v>128</v>
      </c>
      <c r="O6" s="15">
        <v>17</v>
      </c>
      <c r="P6" s="27">
        <f t="shared" si="0"/>
        <v>0.1328125</v>
      </c>
      <c r="Q6" s="27"/>
      <c r="R6" s="27"/>
      <c r="S6" s="84"/>
      <c r="T6" s="27">
        <v>156</v>
      </c>
      <c r="U6" s="27">
        <v>20</v>
      </c>
      <c r="V6" s="27">
        <f t="shared" si="3"/>
        <v>0.12820512820512819</v>
      </c>
      <c r="W6" s="27"/>
      <c r="X6" s="84"/>
      <c r="Y6" s="27">
        <v>130</v>
      </c>
      <c r="Z6" s="27">
        <v>24</v>
      </c>
      <c r="AA6" s="27">
        <f t="shared" si="4"/>
        <v>0.18461538461538463</v>
      </c>
      <c r="AC6" s="84"/>
      <c r="AD6">
        <v>156</v>
      </c>
      <c r="AE6">
        <v>24</v>
      </c>
      <c r="AF6">
        <f t="shared" si="5"/>
        <v>0.15384615384615385</v>
      </c>
      <c r="AH6" s="84"/>
      <c r="AI6">
        <v>110</v>
      </c>
      <c r="AJ6">
        <v>18</v>
      </c>
      <c r="AK6">
        <f t="shared" si="6"/>
        <v>0.16363636363636364</v>
      </c>
    </row>
    <row r="7" spans="1:37" x14ac:dyDescent="0.2">
      <c r="A7" s="82" t="s">
        <v>170</v>
      </c>
      <c r="B7" s="15">
        <v>132</v>
      </c>
      <c r="C7" s="15">
        <v>21</v>
      </c>
      <c r="D7" s="15">
        <f t="shared" si="1"/>
        <v>0.15909090909090909</v>
      </c>
      <c r="G7" s="84" t="s">
        <v>170</v>
      </c>
      <c r="H7" s="27">
        <v>149</v>
      </c>
      <c r="I7" s="27">
        <v>20</v>
      </c>
      <c r="J7" s="27">
        <f t="shared" si="2"/>
        <v>0.13422818791946309</v>
      </c>
      <c r="K7" s="27"/>
      <c r="L7" s="27"/>
      <c r="M7" s="84" t="s">
        <v>170</v>
      </c>
      <c r="N7" s="15">
        <v>119</v>
      </c>
      <c r="O7" s="15">
        <v>18</v>
      </c>
      <c r="P7" s="27">
        <f t="shared" si="0"/>
        <v>0.15126050420168066</v>
      </c>
      <c r="Q7" s="27"/>
      <c r="R7" s="27"/>
      <c r="S7" s="84" t="s">
        <v>170</v>
      </c>
      <c r="T7" s="27">
        <v>178</v>
      </c>
      <c r="U7" s="27">
        <v>32</v>
      </c>
      <c r="V7" s="27">
        <f t="shared" si="3"/>
        <v>0.1797752808988764</v>
      </c>
      <c r="W7" s="27"/>
      <c r="X7" s="84" t="s">
        <v>170</v>
      </c>
      <c r="Y7" s="27">
        <v>86</v>
      </c>
      <c r="Z7" s="27">
        <v>12</v>
      </c>
      <c r="AA7" s="27">
        <f t="shared" si="4"/>
        <v>0.13953488372093023</v>
      </c>
      <c r="AC7" s="84" t="s">
        <v>170</v>
      </c>
      <c r="AD7">
        <v>145</v>
      </c>
      <c r="AE7">
        <v>20</v>
      </c>
      <c r="AF7">
        <f t="shared" si="5"/>
        <v>0.13793103448275862</v>
      </c>
      <c r="AH7" s="84" t="s">
        <v>170</v>
      </c>
      <c r="AI7">
        <v>153</v>
      </c>
      <c r="AJ7">
        <v>23</v>
      </c>
      <c r="AK7">
        <f t="shared" si="6"/>
        <v>0.15032679738562091</v>
      </c>
    </row>
    <row r="8" spans="1:37" x14ac:dyDescent="0.2">
      <c r="A8" s="82"/>
      <c r="B8" s="15">
        <v>141</v>
      </c>
      <c r="C8" s="15">
        <v>24</v>
      </c>
      <c r="D8" s="15">
        <f t="shared" si="1"/>
        <v>0.1702127659574468</v>
      </c>
      <c r="G8" s="84"/>
      <c r="H8" s="27">
        <v>135</v>
      </c>
      <c r="I8" s="27">
        <v>18</v>
      </c>
      <c r="J8" s="27">
        <f t="shared" si="2"/>
        <v>0.13333333333333333</v>
      </c>
      <c r="K8" s="27"/>
      <c r="L8" s="27"/>
      <c r="M8" s="84"/>
      <c r="N8" s="15">
        <v>130</v>
      </c>
      <c r="O8" s="15">
        <v>23</v>
      </c>
      <c r="P8" s="27">
        <f t="shared" si="0"/>
        <v>0.17692307692307693</v>
      </c>
      <c r="Q8" s="27"/>
      <c r="R8" s="27"/>
      <c r="S8" s="84"/>
      <c r="T8" s="27">
        <v>126</v>
      </c>
      <c r="U8" s="27">
        <v>19</v>
      </c>
      <c r="V8" s="27">
        <f t="shared" si="3"/>
        <v>0.15079365079365079</v>
      </c>
      <c r="W8" s="27"/>
      <c r="X8" s="84"/>
      <c r="Y8" s="27">
        <v>146</v>
      </c>
      <c r="Z8" s="27">
        <v>18</v>
      </c>
      <c r="AA8" s="27">
        <f t="shared" si="4"/>
        <v>0.12328767123287671</v>
      </c>
      <c r="AC8" s="84"/>
      <c r="AD8">
        <v>132</v>
      </c>
      <c r="AE8">
        <v>17</v>
      </c>
      <c r="AF8">
        <f t="shared" si="5"/>
        <v>0.12878787878787878</v>
      </c>
      <c r="AH8" s="84"/>
      <c r="AI8">
        <v>141</v>
      </c>
      <c r="AJ8">
        <v>19</v>
      </c>
      <c r="AK8">
        <f t="shared" si="6"/>
        <v>0.13475177304964539</v>
      </c>
    </row>
    <row r="9" spans="1:37" x14ac:dyDescent="0.2">
      <c r="A9" s="82"/>
      <c r="B9" s="15">
        <v>220</v>
      </c>
      <c r="C9" s="15">
        <v>32</v>
      </c>
      <c r="D9" s="15">
        <f t="shared" si="1"/>
        <v>0.14545454545454545</v>
      </c>
      <c r="G9" s="84"/>
      <c r="H9" s="27">
        <v>127</v>
      </c>
      <c r="I9" s="27">
        <v>19</v>
      </c>
      <c r="J9" s="27">
        <f t="shared" si="2"/>
        <v>0.14960629921259844</v>
      </c>
      <c r="K9" s="27"/>
      <c r="L9" s="27"/>
      <c r="M9" s="84"/>
      <c r="N9" s="15">
        <v>153</v>
      </c>
      <c r="O9" s="15">
        <v>23</v>
      </c>
      <c r="P9" s="27">
        <f t="shared" si="0"/>
        <v>0.15032679738562091</v>
      </c>
      <c r="Q9" s="27"/>
      <c r="R9" s="27"/>
      <c r="S9" s="84"/>
      <c r="T9" s="27">
        <v>95</v>
      </c>
      <c r="U9" s="27">
        <v>15</v>
      </c>
      <c r="V9" s="27">
        <f t="shared" si="3"/>
        <v>0.15789473684210525</v>
      </c>
      <c r="W9" s="27"/>
      <c r="X9" s="84"/>
      <c r="Y9" s="27">
        <v>176</v>
      </c>
      <c r="Z9" s="27">
        <v>32</v>
      </c>
      <c r="AA9" s="27">
        <f t="shared" si="4"/>
        <v>0.18181818181818182</v>
      </c>
      <c r="AC9" s="84"/>
      <c r="AD9">
        <v>112</v>
      </c>
      <c r="AE9">
        <v>19</v>
      </c>
      <c r="AF9">
        <f t="shared" si="5"/>
        <v>0.16964285714285715</v>
      </c>
      <c r="AH9" s="84"/>
      <c r="AI9">
        <v>124</v>
      </c>
      <c r="AJ9">
        <v>15</v>
      </c>
      <c r="AK9">
        <f t="shared" si="6"/>
        <v>0.12096774193548387</v>
      </c>
    </row>
    <row r="10" spans="1:37" x14ac:dyDescent="0.2">
      <c r="A10" s="83" t="s">
        <v>171</v>
      </c>
      <c r="B10" s="15">
        <v>277</v>
      </c>
      <c r="C10" s="15">
        <v>48</v>
      </c>
      <c r="D10" s="15">
        <f t="shared" si="1"/>
        <v>0.17328519855595667</v>
      </c>
      <c r="G10" s="84" t="s">
        <v>171</v>
      </c>
      <c r="H10" s="27">
        <v>134</v>
      </c>
      <c r="I10" s="27">
        <v>21</v>
      </c>
      <c r="J10" s="27">
        <f t="shared" si="2"/>
        <v>0.15671641791044777</v>
      </c>
      <c r="K10" s="27"/>
      <c r="L10" s="27"/>
      <c r="M10" s="84" t="s">
        <v>171</v>
      </c>
      <c r="N10" s="59">
        <v>158</v>
      </c>
      <c r="O10" s="59">
        <v>23</v>
      </c>
      <c r="P10" s="27">
        <f t="shared" si="0"/>
        <v>0.14556962025316456</v>
      </c>
      <c r="Q10" s="27"/>
      <c r="R10" s="27"/>
      <c r="S10" s="84" t="s">
        <v>171</v>
      </c>
      <c r="T10" s="27">
        <v>109</v>
      </c>
      <c r="U10" s="27">
        <v>18</v>
      </c>
      <c r="V10" s="27">
        <f t="shared" si="3"/>
        <v>0.16513761467889909</v>
      </c>
      <c r="W10" s="27"/>
      <c r="X10" s="84" t="s">
        <v>171</v>
      </c>
      <c r="Y10" s="27">
        <v>106</v>
      </c>
      <c r="Z10" s="27">
        <v>15</v>
      </c>
      <c r="AA10" s="27">
        <f t="shared" si="4"/>
        <v>0.14150943396226415</v>
      </c>
      <c r="AC10" s="84" t="s">
        <v>171</v>
      </c>
      <c r="AD10">
        <v>95</v>
      </c>
      <c r="AE10">
        <v>14</v>
      </c>
      <c r="AF10">
        <f t="shared" si="5"/>
        <v>0.14736842105263157</v>
      </c>
      <c r="AH10" s="84" t="s">
        <v>171</v>
      </c>
      <c r="AI10">
        <v>82</v>
      </c>
      <c r="AJ10">
        <v>12</v>
      </c>
      <c r="AK10">
        <f t="shared" si="6"/>
        <v>0.14634146341463414</v>
      </c>
    </row>
    <row r="11" spans="1:37" x14ac:dyDescent="0.2">
      <c r="A11" s="83"/>
      <c r="B11" s="15">
        <v>135</v>
      </c>
      <c r="C11" s="15">
        <v>22</v>
      </c>
      <c r="D11" s="15">
        <f t="shared" si="1"/>
        <v>0.16296296296296298</v>
      </c>
      <c r="G11" s="84"/>
      <c r="H11" s="27">
        <v>109</v>
      </c>
      <c r="I11" s="27">
        <v>15</v>
      </c>
      <c r="J11" s="27">
        <f t="shared" si="2"/>
        <v>0.13761467889908258</v>
      </c>
      <c r="K11" s="27"/>
      <c r="L11" s="27"/>
      <c r="M11" s="84"/>
      <c r="N11" s="59">
        <v>263</v>
      </c>
      <c r="O11" s="59">
        <v>46</v>
      </c>
      <c r="P11" s="27">
        <f t="shared" si="0"/>
        <v>0.17490494296577946</v>
      </c>
      <c r="Q11" s="27"/>
      <c r="R11" s="27"/>
      <c r="S11" s="84"/>
      <c r="T11" s="27">
        <v>87</v>
      </c>
      <c r="U11" s="27">
        <v>14</v>
      </c>
      <c r="V11" s="27">
        <f t="shared" si="3"/>
        <v>0.16091954022988506</v>
      </c>
      <c r="W11" s="27"/>
      <c r="X11" s="84"/>
      <c r="Y11" s="27">
        <v>100</v>
      </c>
      <c r="Z11" s="27">
        <v>16</v>
      </c>
      <c r="AA11" s="27">
        <f t="shared" si="4"/>
        <v>0.16</v>
      </c>
      <c r="AC11" s="84"/>
      <c r="AD11">
        <v>178</v>
      </c>
      <c r="AE11">
        <v>29</v>
      </c>
      <c r="AF11">
        <f t="shared" si="5"/>
        <v>0.16292134831460675</v>
      </c>
      <c r="AH11" s="84"/>
      <c r="AI11">
        <v>79</v>
      </c>
      <c r="AJ11">
        <v>15</v>
      </c>
      <c r="AK11">
        <f t="shared" si="6"/>
        <v>0.189873417721519</v>
      </c>
    </row>
    <row r="12" spans="1:37" x14ac:dyDescent="0.2">
      <c r="A12" s="83"/>
      <c r="B12" s="15">
        <v>286</v>
      </c>
      <c r="C12" s="15">
        <v>42</v>
      </c>
      <c r="D12" s="15">
        <f t="shared" si="1"/>
        <v>0.14685314685314685</v>
      </c>
      <c r="G12" s="84"/>
      <c r="H12" s="27">
        <v>135</v>
      </c>
      <c r="I12" s="27">
        <v>26</v>
      </c>
      <c r="J12" s="27">
        <f t="shared" si="2"/>
        <v>0.19259259259259259</v>
      </c>
      <c r="K12" s="27"/>
      <c r="L12" s="27"/>
      <c r="M12" s="84"/>
      <c r="N12" s="59">
        <v>233</v>
      </c>
      <c r="O12" s="59">
        <v>29</v>
      </c>
      <c r="P12" s="27">
        <f t="shared" si="0"/>
        <v>0.12446351931330472</v>
      </c>
      <c r="Q12" s="27"/>
      <c r="R12" s="27"/>
      <c r="S12" s="84"/>
      <c r="T12" s="27">
        <v>93</v>
      </c>
      <c r="U12" s="27">
        <v>16</v>
      </c>
      <c r="V12" s="27">
        <f t="shared" si="3"/>
        <v>0.17204301075268819</v>
      </c>
      <c r="W12" s="27"/>
      <c r="X12" s="84"/>
      <c r="Y12" s="27">
        <v>156</v>
      </c>
      <c r="Z12" s="27">
        <v>20</v>
      </c>
      <c r="AA12" s="27">
        <f t="shared" si="4"/>
        <v>0.12820512820512819</v>
      </c>
      <c r="AC12" s="84"/>
      <c r="AD12">
        <v>110</v>
      </c>
      <c r="AE12">
        <v>21</v>
      </c>
      <c r="AF12">
        <f t="shared" si="5"/>
        <v>0.19090909090909092</v>
      </c>
      <c r="AH12" s="84"/>
      <c r="AI12">
        <v>73</v>
      </c>
      <c r="AJ12">
        <v>14</v>
      </c>
      <c r="AK12">
        <f t="shared" si="6"/>
        <v>0.19178082191780821</v>
      </c>
    </row>
    <row r="13" spans="1:37" x14ac:dyDescent="0.2">
      <c r="H13" s="27"/>
      <c r="I13" s="27"/>
      <c r="J13" s="27"/>
      <c r="K13" s="27"/>
      <c r="L13" s="27"/>
      <c r="M13" s="27"/>
      <c r="N13" s="59"/>
      <c r="O13" s="59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</row>
    <row r="14" spans="1:37" x14ac:dyDescent="0.2">
      <c r="H14" s="27"/>
      <c r="I14" s="27"/>
      <c r="J14" s="27"/>
      <c r="K14" s="27"/>
      <c r="L14" s="27"/>
      <c r="M14" s="27"/>
      <c r="N14" s="59"/>
      <c r="O14" s="59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</row>
    <row r="15" spans="1:37" x14ac:dyDescent="0.2">
      <c r="H15" s="27"/>
      <c r="I15" s="27"/>
      <c r="J15" s="27"/>
      <c r="K15" s="27"/>
      <c r="L15" s="27"/>
      <c r="M15" s="27"/>
      <c r="N15" s="59"/>
      <c r="O15" s="59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</row>
    <row r="16" spans="1:37" x14ac:dyDescent="0.2">
      <c r="A16" s="15" t="s">
        <v>63</v>
      </c>
      <c r="D16" s="15" t="s">
        <v>56</v>
      </c>
      <c r="G16" t="s">
        <v>185</v>
      </c>
      <c r="H16" s="15" t="s">
        <v>54</v>
      </c>
      <c r="I16" s="15" t="s">
        <v>55</v>
      </c>
      <c r="J16" s="15" t="s">
        <v>56</v>
      </c>
      <c r="K16" s="27"/>
      <c r="L16" s="27"/>
      <c r="M16" s="27" t="s">
        <v>186</v>
      </c>
      <c r="N16" s="15" t="s">
        <v>54</v>
      </c>
      <c r="O16" s="15" t="s">
        <v>55</v>
      </c>
      <c r="P16" s="15" t="s">
        <v>56</v>
      </c>
      <c r="Q16" s="27"/>
      <c r="R16" s="27"/>
      <c r="S16" s="27" t="s">
        <v>187</v>
      </c>
      <c r="T16" s="15" t="s">
        <v>54</v>
      </c>
      <c r="U16" s="15" t="s">
        <v>55</v>
      </c>
      <c r="V16" s="15" t="s">
        <v>56</v>
      </c>
      <c r="W16" s="27"/>
      <c r="X16" s="27" t="s">
        <v>188</v>
      </c>
      <c r="Y16" s="15" t="s">
        <v>54</v>
      </c>
      <c r="Z16" s="15" t="s">
        <v>55</v>
      </c>
      <c r="AA16" s="15" t="s">
        <v>56</v>
      </c>
      <c r="AC16" t="s">
        <v>189</v>
      </c>
      <c r="AD16" s="15" t="s">
        <v>54</v>
      </c>
      <c r="AE16" s="15" t="s">
        <v>55</v>
      </c>
      <c r="AF16" s="15" t="s">
        <v>56</v>
      </c>
      <c r="AH16" t="s">
        <v>190</v>
      </c>
      <c r="AI16" s="15" t="s">
        <v>54</v>
      </c>
      <c r="AJ16" s="15" t="s">
        <v>55</v>
      </c>
      <c r="AK16" s="15" t="s">
        <v>56</v>
      </c>
    </row>
    <row r="17" spans="1:37" x14ac:dyDescent="0.2">
      <c r="A17" s="82" t="s">
        <v>169</v>
      </c>
      <c r="B17" s="15">
        <v>135</v>
      </c>
      <c r="C17" s="15">
        <v>20</v>
      </c>
      <c r="D17" s="15">
        <f t="shared" ref="D17:D25" si="7">C17/B17</f>
        <v>0.14814814814814814</v>
      </c>
      <c r="G17" s="84" t="s">
        <v>169</v>
      </c>
      <c r="H17" s="27">
        <v>138</v>
      </c>
      <c r="I17" s="27">
        <v>16</v>
      </c>
      <c r="J17" s="27">
        <f>I17/H17</f>
        <v>0.11594202898550725</v>
      </c>
      <c r="K17" s="27"/>
      <c r="L17" s="27"/>
      <c r="M17" s="84" t="s">
        <v>169</v>
      </c>
      <c r="N17" s="59">
        <v>134</v>
      </c>
      <c r="O17" s="59">
        <v>5</v>
      </c>
      <c r="P17" s="27">
        <f t="shared" ref="P17:P25" si="8">O17/N17</f>
        <v>3.7313432835820892E-2</v>
      </c>
      <c r="Q17" s="27"/>
      <c r="R17" s="27"/>
      <c r="S17" s="84" t="s">
        <v>169</v>
      </c>
      <c r="T17" s="27">
        <v>73</v>
      </c>
      <c r="U17" s="27">
        <v>2</v>
      </c>
      <c r="V17" s="27">
        <f>U17/T17</f>
        <v>2.7397260273972601E-2</v>
      </c>
      <c r="W17" s="27"/>
      <c r="X17" s="84" t="s">
        <v>169</v>
      </c>
      <c r="Y17" s="27">
        <v>96</v>
      </c>
      <c r="Z17" s="27">
        <v>3</v>
      </c>
      <c r="AA17" s="27">
        <f t="shared" si="4"/>
        <v>3.125E-2</v>
      </c>
      <c r="AC17" s="84" t="s">
        <v>169</v>
      </c>
      <c r="AD17">
        <v>101</v>
      </c>
      <c r="AE17">
        <v>3</v>
      </c>
      <c r="AF17">
        <f>AE17/AD17</f>
        <v>2.9702970297029702E-2</v>
      </c>
      <c r="AH17" s="84" t="s">
        <v>169</v>
      </c>
      <c r="AI17">
        <v>118</v>
      </c>
      <c r="AJ17">
        <v>1</v>
      </c>
      <c r="AK17">
        <f t="shared" si="6"/>
        <v>8.4745762711864406E-3</v>
      </c>
    </row>
    <row r="18" spans="1:37" x14ac:dyDescent="0.2">
      <c r="A18" s="82"/>
      <c r="B18" s="15">
        <v>110</v>
      </c>
      <c r="C18" s="15">
        <v>18</v>
      </c>
      <c r="D18" s="15">
        <f t="shared" si="7"/>
        <v>0.16363636363636364</v>
      </c>
      <c r="G18" s="84"/>
      <c r="H18" s="27">
        <v>119</v>
      </c>
      <c r="I18" s="27">
        <v>19</v>
      </c>
      <c r="J18" s="27">
        <f t="shared" si="2"/>
        <v>0.15966386554621848</v>
      </c>
      <c r="K18" s="27"/>
      <c r="L18" s="27"/>
      <c r="M18" s="84"/>
      <c r="N18" s="59">
        <v>111</v>
      </c>
      <c r="O18" s="59">
        <v>5</v>
      </c>
      <c r="P18" s="27">
        <f t="shared" si="8"/>
        <v>4.5045045045045043E-2</v>
      </c>
      <c r="Q18" s="27"/>
      <c r="R18" s="27"/>
      <c r="S18" s="84"/>
      <c r="T18" s="27">
        <v>81</v>
      </c>
      <c r="U18" s="27">
        <v>2</v>
      </c>
      <c r="V18" s="27">
        <f t="shared" ref="V18:V25" si="9">U18/T18</f>
        <v>2.4691358024691357E-2</v>
      </c>
      <c r="W18" s="27"/>
      <c r="X18" s="84"/>
      <c r="Y18" s="27">
        <v>123</v>
      </c>
      <c r="Z18" s="27">
        <v>4</v>
      </c>
      <c r="AA18" s="27">
        <f t="shared" si="4"/>
        <v>3.2520325203252036E-2</v>
      </c>
      <c r="AC18" s="84"/>
      <c r="AD18">
        <v>108</v>
      </c>
      <c r="AE18">
        <v>3</v>
      </c>
      <c r="AF18">
        <f t="shared" ref="AF18:AF25" si="10">AE18/AD18</f>
        <v>2.7777777777777776E-2</v>
      </c>
      <c r="AH18" s="84"/>
      <c r="AI18">
        <v>94</v>
      </c>
      <c r="AJ18">
        <v>1</v>
      </c>
      <c r="AK18">
        <f t="shared" si="6"/>
        <v>1.0638297872340425E-2</v>
      </c>
    </row>
    <row r="19" spans="1:37" x14ac:dyDescent="0.2">
      <c r="A19" s="82"/>
      <c r="B19" s="15">
        <v>237</v>
      </c>
      <c r="C19" s="15">
        <v>32</v>
      </c>
      <c r="D19" s="15">
        <f t="shared" si="7"/>
        <v>0.13502109704641349</v>
      </c>
      <c r="G19" s="84"/>
      <c r="H19" s="27">
        <v>121</v>
      </c>
      <c r="I19" s="27">
        <v>16</v>
      </c>
      <c r="J19" s="27">
        <f t="shared" si="2"/>
        <v>0.13223140495867769</v>
      </c>
      <c r="K19" s="27"/>
      <c r="L19" s="27"/>
      <c r="M19" s="84"/>
      <c r="N19" s="59">
        <v>227</v>
      </c>
      <c r="O19" s="59">
        <v>8</v>
      </c>
      <c r="P19" s="27">
        <f t="shared" si="8"/>
        <v>3.5242290748898682E-2</v>
      </c>
      <c r="Q19" s="27"/>
      <c r="R19" s="27"/>
      <c r="S19" s="84"/>
      <c r="T19" s="27">
        <v>125</v>
      </c>
      <c r="U19" s="27">
        <v>5</v>
      </c>
      <c r="V19" s="27">
        <f t="shared" si="9"/>
        <v>0.04</v>
      </c>
      <c r="W19" s="27"/>
      <c r="X19" s="84"/>
      <c r="Y19" s="27">
        <v>57</v>
      </c>
      <c r="Z19" s="27">
        <v>2</v>
      </c>
      <c r="AA19" s="27">
        <f t="shared" si="4"/>
        <v>3.5087719298245612E-2</v>
      </c>
      <c r="AC19" s="84"/>
      <c r="AD19">
        <v>132</v>
      </c>
      <c r="AE19">
        <v>4</v>
      </c>
      <c r="AF19">
        <f t="shared" si="10"/>
        <v>3.0303030303030304E-2</v>
      </c>
      <c r="AH19" s="84"/>
      <c r="AI19">
        <v>100</v>
      </c>
      <c r="AJ19">
        <v>2</v>
      </c>
      <c r="AK19">
        <f t="shared" si="6"/>
        <v>0.02</v>
      </c>
    </row>
    <row r="20" spans="1:37" x14ac:dyDescent="0.2">
      <c r="A20" s="82" t="s">
        <v>170</v>
      </c>
      <c r="B20" s="15">
        <v>204</v>
      </c>
      <c r="C20" s="15">
        <v>38</v>
      </c>
      <c r="D20" s="15">
        <f t="shared" si="7"/>
        <v>0.18627450980392157</v>
      </c>
      <c r="G20" s="84" t="s">
        <v>170</v>
      </c>
      <c r="H20" s="27">
        <v>190</v>
      </c>
      <c r="I20" s="27">
        <v>25</v>
      </c>
      <c r="J20" s="27">
        <f t="shared" si="2"/>
        <v>0.13157894736842105</v>
      </c>
      <c r="K20" s="27"/>
      <c r="L20" s="27"/>
      <c r="M20" s="84" t="s">
        <v>170</v>
      </c>
      <c r="N20" s="59">
        <v>186</v>
      </c>
      <c r="O20" s="59">
        <v>6</v>
      </c>
      <c r="P20" s="27">
        <f t="shared" si="8"/>
        <v>3.2258064516129031E-2</v>
      </c>
      <c r="Q20" s="27"/>
      <c r="R20" s="27"/>
      <c r="S20" s="84" t="s">
        <v>170</v>
      </c>
      <c r="T20" s="27">
        <v>102</v>
      </c>
      <c r="U20" s="27">
        <v>2</v>
      </c>
      <c r="V20" s="27">
        <f t="shared" si="9"/>
        <v>1.9607843137254902E-2</v>
      </c>
      <c r="W20" s="27"/>
      <c r="X20" s="84" t="s">
        <v>170</v>
      </c>
      <c r="Y20" s="27">
        <v>85</v>
      </c>
      <c r="Z20" s="27">
        <v>3</v>
      </c>
      <c r="AA20" s="27">
        <f t="shared" si="4"/>
        <v>3.5294117647058823E-2</v>
      </c>
      <c r="AC20" s="84" t="s">
        <v>170</v>
      </c>
      <c r="AD20">
        <v>146</v>
      </c>
      <c r="AE20">
        <v>5</v>
      </c>
      <c r="AF20">
        <f t="shared" si="10"/>
        <v>3.4246575342465752E-2</v>
      </c>
      <c r="AH20" s="84" t="s">
        <v>170</v>
      </c>
      <c r="AI20">
        <v>105</v>
      </c>
      <c r="AJ20">
        <v>3</v>
      </c>
      <c r="AK20">
        <f t="shared" si="6"/>
        <v>2.8571428571428571E-2</v>
      </c>
    </row>
    <row r="21" spans="1:37" x14ac:dyDescent="0.2">
      <c r="A21" s="82"/>
      <c r="B21" s="15">
        <v>249</v>
      </c>
      <c r="C21" s="15">
        <v>36</v>
      </c>
      <c r="D21" s="15">
        <f t="shared" si="7"/>
        <v>0.14457831325301204</v>
      </c>
      <c r="G21" s="84"/>
      <c r="H21" s="27">
        <v>241</v>
      </c>
      <c r="I21" s="27">
        <v>36</v>
      </c>
      <c r="J21" s="27">
        <f t="shared" si="2"/>
        <v>0.14937759336099585</v>
      </c>
      <c r="K21" s="27"/>
      <c r="L21" s="27"/>
      <c r="M21" s="84"/>
      <c r="N21" s="59">
        <v>144</v>
      </c>
      <c r="O21" s="59">
        <v>5</v>
      </c>
      <c r="P21" s="27">
        <f t="shared" si="8"/>
        <v>3.4722222222222224E-2</v>
      </c>
      <c r="Q21" s="27"/>
      <c r="R21" s="27"/>
      <c r="S21" s="84"/>
      <c r="T21" s="27">
        <v>156</v>
      </c>
      <c r="U21" s="27">
        <v>2</v>
      </c>
      <c r="V21" s="27">
        <f t="shared" si="9"/>
        <v>1.282051282051282E-2</v>
      </c>
      <c r="W21" s="27"/>
      <c r="X21" s="84"/>
      <c r="Y21" s="27">
        <v>105</v>
      </c>
      <c r="Z21" s="27">
        <v>4</v>
      </c>
      <c r="AA21" s="27">
        <f t="shared" si="4"/>
        <v>3.8095238095238099E-2</v>
      </c>
      <c r="AC21" s="84"/>
      <c r="AD21">
        <v>110</v>
      </c>
      <c r="AE21">
        <v>4</v>
      </c>
      <c r="AF21">
        <f t="shared" si="10"/>
        <v>3.6363636363636362E-2</v>
      </c>
      <c r="AH21" s="84"/>
      <c r="AI21">
        <v>126</v>
      </c>
      <c r="AJ21">
        <v>1</v>
      </c>
      <c r="AK21">
        <f t="shared" si="6"/>
        <v>7.9365079365079361E-3</v>
      </c>
    </row>
    <row r="22" spans="1:37" x14ac:dyDescent="0.2">
      <c r="A22" s="82"/>
      <c r="B22" s="15">
        <v>113</v>
      </c>
      <c r="C22" s="15">
        <v>16</v>
      </c>
      <c r="D22" s="15">
        <f t="shared" si="7"/>
        <v>0.1415929203539823</v>
      </c>
      <c r="G22" s="84"/>
      <c r="H22" s="27">
        <v>132</v>
      </c>
      <c r="I22" s="27">
        <v>15</v>
      </c>
      <c r="J22" s="27">
        <f t="shared" si="2"/>
        <v>0.11363636363636363</v>
      </c>
      <c r="K22" s="27"/>
      <c r="L22" s="27"/>
      <c r="M22" s="84"/>
      <c r="N22" s="59">
        <v>122</v>
      </c>
      <c r="O22" s="59">
        <v>4</v>
      </c>
      <c r="P22" s="27">
        <f t="shared" si="8"/>
        <v>3.2786885245901641E-2</v>
      </c>
      <c r="Q22" s="27"/>
      <c r="R22" s="27"/>
      <c r="S22" s="84"/>
      <c r="T22" s="27">
        <v>115</v>
      </c>
      <c r="U22" s="27">
        <v>3</v>
      </c>
      <c r="V22" s="27">
        <f t="shared" si="9"/>
        <v>2.6086956521739129E-2</v>
      </c>
      <c r="W22" s="27"/>
      <c r="X22" s="84"/>
      <c r="Y22" s="27">
        <v>114</v>
      </c>
      <c r="Z22" s="27">
        <v>5</v>
      </c>
      <c r="AA22" s="27">
        <f t="shared" si="4"/>
        <v>4.3859649122807015E-2</v>
      </c>
      <c r="AC22" s="84"/>
      <c r="AD22">
        <v>95</v>
      </c>
      <c r="AE22">
        <v>2</v>
      </c>
      <c r="AF22">
        <f t="shared" si="10"/>
        <v>2.1052631578947368E-2</v>
      </c>
      <c r="AH22" s="84"/>
      <c r="AI22">
        <v>116</v>
      </c>
      <c r="AJ22">
        <v>2</v>
      </c>
      <c r="AK22">
        <f t="shared" si="6"/>
        <v>1.7241379310344827E-2</v>
      </c>
    </row>
    <row r="23" spans="1:37" x14ac:dyDescent="0.2">
      <c r="A23" s="83" t="s">
        <v>171</v>
      </c>
      <c r="B23" s="15">
        <v>155</v>
      </c>
      <c r="C23" s="15">
        <v>25</v>
      </c>
      <c r="D23" s="15">
        <f t="shared" si="7"/>
        <v>0.16129032258064516</v>
      </c>
      <c r="G23" s="84" t="s">
        <v>171</v>
      </c>
      <c r="H23" s="27">
        <v>130</v>
      </c>
      <c r="I23" s="27">
        <v>22</v>
      </c>
      <c r="J23" s="27">
        <f t="shared" si="2"/>
        <v>0.16923076923076924</v>
      </c>
      <c r="K23" s="27"/>
      <c r="L23" s="27"/>
      <c r="M23" s="84" t="s">
        <v>171</v>
      </c>
      <c r="N23" s="59">
        <v>79</v>
      </c>
      <c r="O23" s="59">
        <v>5</v>
      </c>
      <c r="P23" s="27">
        <f t="shared" si="8"/>
        <v>6.3291139240506333E-2</v>
      </c>
      <c r="Q23" s="27"/>
      <c r="R23" s="27"/>
      <c r="S23" s="84" t="s">
        <v>171</v>
      </c>
      <c r="T23" s="27">
        <v>159</v>
      </c>
      <c r="U23" s="27">
        <v>6</v>
      </c>
      <c r="V23" s="27">
        <f t="shared" si="9"/>
        <v>3.7735849056603772E-2</v>
      </c>
      <c r="W23" s="27"/>
      <c r="X23" s="84" t="s">
        <v>171</v>
      </c>
      <c r="Y23" s="27">
        <v>78</v>
      </c>
      <c r="Z23" s="27">
        <v>2</v>
      </c>
      <c r="AA23" s="27">
        <f t="shared" si="4"/>
        <v>2.564102564102564E-2</v>
      </c>
      <c r="AC23" s="84" t="s">
        <v>171</v>
      </c>
      <c r="AD23">
        <v>78</v>
      </c>
      <c r="AE23">
        <v>2</v>
      </c>
      <c r="AF23">
        <f t="shared" si="10"/>
        <v>2.564102564102564E-2</v>
      </c>
      <c r="AH23" s="84" t="s">
        <v>171</v>
      </c>
      <c r="AI23">
        <v>85</v>
      </c>
      <c r="AJ23">
        <v>1</v>
      </c>
      <c r="AK23">
        <f t="shared" si="6"/>
        <v>1.1764705882352941E-2</v>
      </c>
    </row>
    <row r="24" spans="1:37" x14ac:dyDescent="0.2">
      <c r="A24" s="83"/>
      <c r="B24" s="15">
        <v>209</v>
      </c>
      <c r="C24" s="15">
        <v>30</v>
      </c>
      <c r="D24" s="15">
        <f t="shared" si="7"/>
        <v>0.14354066985645933</v>
      </c>
      <c r="G24" s="84"/>
      <c r="H24" s="27">
        <v>137</v>
      </c>
      <c r="I24" s="27">
        <v>16</v>
      </c>
      <c r="J24" s="27">
        <f t="shared" si="2"/>
        <v>0.11678832116788321</v>
      </c>
      <c r="K24" s="27"/>
      <c r="L24" s="27"/>
      <c r="M24" s="84"/>
      <c r="N24" s="59">
        <v>278</v>
      </c>
      <c r="O24" s="59">
        <v>12</v>
      </c>
      <c r="P24" s="27">
        <f t="shared" si="8"/>
        <v>4.3165467625899283E-2</v>
      </c>
      <c r="Q24" s="27"/>
      <c r="R24" s="27"/>
      <c r="S24" s="84"/>
      <c r="T24" s="27">
        <v>102</v>
      </c>
      <c r="U24" s="27">
        <v>3</v>
      </c>
      <c r="V24" s="27">
        <f t="shared" si="9"/>
        <v>2.9411764705882353E-2</v>
      </c>
      <c r="W24" s="27"/>
      <c r="X24" s="84"/>
      <c r="Y24" s="27">
        <v>95</v>
      </c>
      <c r="Z24" s="27">
        <v>3</v>
      </c>
      <c r="AA24" s="27">
        <f t="shared" si="4"/>
        <v>3.1578947368421054E-2</v>
      </c>
      <c r="AC24" s="84"/>
      <c r="AD24">
        <v>156</v>
      </c>
      <c r="AE24">
        <v>3</v>
      </c>
      <c r="AF24">
        <f t="shared" si="10"/>
        <v>1.9230769230769232E-2</v>
      </c>
      <c r="AH24" s="84"/>
      <c r="AI24">
        <v>102</v>
      </c>
      <c r="AJ24">
        <v>2</v>
      </c>
      <c r="AK24">
        <f t="shared" si="6"/>
        <v>1.9607843137254902E-2</v>
      </c>
    </row>
    <row r="25" spans="1:37" x14ac:dyDescent="0.2">
      <c r="A25" s="83"/>
      <c r="B25" s="15">
        <v>259</v>
      </c>
      <c r="C25" s="15">
        <v>37</v>
      </c>
      <c r="D25" s="15">
        <f t="shared" si="7"/>
        <v>0.14285714285714285</v>
      </c>
      <c r="G25" s="84"/>
      <c r="H25" s="27">
        <v>139</v>
      </c>
      <c r="I25" s="27">
        <v>18</v>
      </c>
      <c r="J25" s="27">
        <f t="shared" si="2"/>
        <v>0.12949640287769784</v>
      </c>
      <c r="K25" s="27"/>
      <c r="L25" s="27"/>
      <c r="M25" s="84"/>
      <c r="N25" s="59">
        <v>201</v>
      </c>
      <c r="O25" s="59">
        <v>9</v>
      </c>
      <c r="P25" s="27">
        <f t="shared" si="8"/>
        <v>4.4776119402985072E-2</v>
      </c>
      <c r="Q25" s="27"/>
      <c r="R25" s="27"/>
      <c r="S25" s="84"/>
      <c r="T25" s="27">
        <v>116</v>
      </c>
      <c r="U25" s="27">
        <v>2</v>
      </c>
      <c r="V25" s="27">
        <f t="shared" si="9"/>
        <v>1.7241379310344827E-2</v>
      </c>
      <c r="W25" s="27"/>
      <c r="X25" s="84"/>
      <c r="Y25" s="27">
        <v>125</v>
      </c>
      <c r="Z25" s="27">
        <v>6</v>
      </c>
      <c r="AA25" s="27">
        <f t="shared" si="4"/>
        <v>4.8000000000000001E-2</v>
      </c>
      <c r="AC25" s="84"/>
      <c r="AD25">
        <v>129</v>
      </c>
      <c r="AE25">
        <v>7</v>
      </c>
      <c r="AF25">
        <f t="shared" si="10"/>
        <v>5.4263565891472867E-2</v>
      </c>
      <c r="AH25" s="84"/>
      <c r="AI25">
        <v>97</v>
      </c>
      <c r="AJ25">
        <v>2</v>
      </c>
      <c r="AK25">
        <f>AJ25/AI25</f>
        <v>2.0618556701030927E-2</v>
      </c>
    </row>
  </sheetData>
  <mergeCells count="42">
    <mergeCell ref="AH20:AH22"/>
    <mergeCell ref="A23:A25"/>
    <mergeCell ref="G23:G25"/>
    <mergeCell ref="M23:M25"/>
    <mergeCell ref="S23:S25"/>
    <mergeCell ref="X23:X25"/>
    <mergeCell ref="AC23:AC25"/>
    <mergeCell ref="AH23:AH25"/>
    <mergeCell ref="A20:A22"/>
    <mergeCell ref="G20:G22"/>
    <mergeCell ref="M20:M22"/>
    <mergeCell ref="S20:S22"/>
    <mergeCell ref="X20:X22"/>
    <mergeCell ref="AC20:AC22"/>
    <mergeCell ref="AH10:AH12"/>
    <mergeCell ref="A17:A19"/>
    <mergeCell ref="G17:G19"/>
    <mergeCell ref="M17:M19"/>
    <mergeCell ref="S17:S19"/>
    <mergeCell ref="X17:X19"/>
    <mergeCell ref="AC17:AC19"/>
    <mergeCell ref="AH17:AH19"/>
    <mergeCell ref="A10:A12"/>
    <mergeCell ref="G10:G12"/>
    <mergeCell ref="M10:M12"/>
    <mergeCell ref="S10:S12"/>
    <mergeCell ref="X10:X12"/>
    <mergeCell ref="AC10:AC12"/>
    <mergeCell ref="AH4:AH6"/>
    <mergeCell ref="A7:A9"/>
    <mergeCell ref="G7:G9"/>
    <mergeCell ref="M7:M9"/>
    <mergeCell ref="S7:S9"/>
    <mergeCell ref="X7:X9"/>
    <mergeCell ref="AC7:AC9"/>
    <mergeCell ref="AH7:AH9"/>
    <mergeCell ref="A4:A6"/>
    <mergeCell ref="G4:G6"/>
    <mergeCell ref="M4:M6"/>
    <mergeCell ref="S4:S6"/>
    <mergeCell ref="X4:X6"/>
    <mergeCell ref="AC4:AC6"/>
  </mergeCells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3:Q48"/>
  <sheetViews>
    <sheetView workbookViewId="0">
      <selection activeCell="W25" sqref="W25"/>
    </sheetView>
  </sheetViews>
  <sheetFormatPr defaultRowHeight="14.25" x14ac:dyDescent="0.2"/>
  <sheetData>
    <row r="23" spans="1:7" x14ac:dyDescent="0.2">
      <c r="A23" s="85" t="s">
        <v>191</v>
      </c>
      <c r="B23" s="85"/>
      <c r="C23" s="85"/>
      <c r="D23" s="85"/>
      <c r="E23" s="85"/>
      <c r="F23" s="85"/>
      <c r="G23" s="85"/>
    </row>
    <row r="24" spans="1:7" x14ac:dyDescent="0.2">
      <c r="A24" s="85"/>
      <c r="B24" s="85"/>
      <c r="C24" s="85"/>
      <c r="D24" s="85"/>
      <c r="E24" s="85"/>
      <c r="F24" s="85"/>
      <c r="G24" s="85"/>
    </row>
    <row r="25" spans="1:7" x14ac:dyDescent="0.2">
      <c r="A25" s="85"/>
      <c r="B25" s="85"/>
      <c r="C25" s="85"/>
      <c r="D25" s="85"/>
      <c r="E25" s="85"/>
      <c r="F25" s="85"/>
      <c r="G25" s="85"/>
    </row>
    <row r="41" spans="14:17" x14ac:dyDescent="0.2">
      <c r="N41" s="85" t="s">
        <v>192</v>
      </c>
      <c r="O41" s="85"/>
      <c r="P41" s="85"/>
      <c r="Q41" s="85"/>
    </row>
    <row r="42" spans="14:17" x14ac:dyDescent="0.2">
      <c r="N42" s="85"/>
      <c r="O42" s="85"/>
      <c r="P42" s="85"/>
      <c r="Q42" s="85"/>
    </row>
    <row r="43" spans="14:17" x14ac:dyDescent="0.2">
      <c r="N43" s="85"/>
      <c r="O43" s="85"/>
      <c r="P43" s="85"/>
      <c r="Q43" s="85"/>
    </row>
    <row r="44" spans="14:17" x14ac:dyDescent="0.2">
      <c r="N44" s="85"/>
      <c r="O44" s="85"/>
      <c r="P44" s="85"/>
      <c r="Q44" s="85"/>
    </row>
    <row r="45" spans="14:17" x14ac:dyDescent="0.2">
      <c r="N45" s="85"/>
      <c r="O45" s="85"/>
      <c r="P45" s="85"/>
      <c r="Q45" s="85"/>
    </row>
    <row r="46" spans="14:17" x14ac:dyDescent="0.2">
      <c r="N46" s="85"/>
      <c r="O46" s="85"/>
      <c r="P46" s="85"/>
      <c r="Q46" s="85"/>
    </row>
    <row r="47" spans="14:17" x14ac:dyDescent="0.2">
      <c r="N47" s="85"/>
      <c r="O47" s="85"/>
      <c r="P47" s="85"/>
      <c r="Q47" s="85"/>
    </row>
    <row r="48" spans="14:17" x14ac:dyDescent="0.2">
      <c r="N48" s="85"/>
      <c r="O48" s="85"/>
      <c r="P48" s="85"/>
      <c r="Q48" s="85"/>
    </row>
  </sheetData>
  <mergeCells count="2">
    <mergeCell ref="A23:G25"/>
    <mergeCell ref="N41:Q48"/>
  </mergeCells>
  <phoneticPr fontId="1" type="noConversion"/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Y78"/>
  <sheetViews>
    <sheetView workbookViewId="0">
      <selection activeCell="L20" sqref="L20"/>
    </sheetView>
  </sheetViews>
  <sheetFormatPr defaultRowHeight="14.25" x14ac:dyDescent="0.2"/>
  <sheetData>
    <row r="4" spans="1:25" x14ac:dyDescent="0.2">
      <c r="N4" s="107" t="s">
        <v>193</v>
      </c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</row>
    <row r="5" spans="1:25" x14ac:dyDescent="0.2"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</row>
    <row r="8" spans="1:25" x14ac:dyDescent="0.2">
      <c r="B8" s="108" t="s">
        <v>10</v>
      </c>
      <c r="C8" s="108"/>
      <c r="D8" s="108"/>
      <c r="E8" s="109" t="s">
        <v>105</v>
      </c>
      <c r="F8" s="109"/>
      <c r="G8" s="109"/>
      <c r="H8" s="110" t="s">
        <v>21</v>
      </c>
      <c r="I8" s="110"/>
      <c r="J8" s="110"/>
      <c r="N8" s="111" t="s">
        <v>19</v>
      </c>
      <c r="O8" s="111"/>
      <c r="P8" s="111"/>
      <c r="Q8" s="108" t="s">
        <v>10</v>
      </c>
      <c r="R8" s="108"/>
      <c r="S8" s="108"/>
      <c r="T8" s="109" t="s">
        <v>105</v>
      </c>
      <c r="U8" s="109"/>
      <c r="V8" s="109"/>
      <c r="W8" s="110" t="s">
        <v>21</v>
      </c>
      <c r="X8" s="110"/>
      <c r="Y8" s="110"/>
    </row>
    <row r="9" spans="1:25" x14ac:dyDescent="0.2">
      <c r="A9" t="s">
        <v>171</v>
      </c>
      <c r="B9" t="s">
        <v>169</v>
      </c>
      <c r="C9" t="s">
        <v>170</v>
      </c>
      <c r="D9" t="s">
        <v>171</v>
      </c>
      <c r="E9" t="s">
        <v>169</v>
      </c>
      <c r="F9" t="s">
        <v>170</v>
      </c>
      <c r="G9" t="s">
        <v>171</v>
      </c>
      <c r="H9" t="s">
        <v>169</v>
      </c>
      <c r="I9" t="s">
        <v>170</v>
      </c>
      <c r="J9" t="s">
        <v>171</v>
      </c>
      <c r="N9" s="25">
        <v>578.59</v>
      </c>
      <c r="O9" s="25">
        <v>1686.53</v>
      </c>
      <c r="P9" s="25">
        <v>1277.94</v>
      </c>
      <c r="Q9" s="25">
        <v>825.36</v>
      </c>
      <c r="R9" s="25">
        <v>618.04999999999995</v>
      </c>
      <c r="S9" s="25">
        <v>1192.04</v>
      </c>
      <c r="T9" s="25">
        <v>582.66</v>
      </c>
      <c r="U9" s="25">
        <v>1049.1400000000001</v>
      </c>
      <c r="V9" s="25">
        <v>400.54</v>
      </c>
      <c r="W9" s="25">
        <v>542.47</v>
      </c>
      <c r="X9" s="25">
        <v>1155.29</v>
      </c>
      <c r="Y9" s="25">
        <v>333.1</v>
      </c>
    </row>
    <row r="10" spans="1:25" x14ac:dyDescent="0.2">
      <c r="A10" s="25">
        <v>440.24400000000003</v>
      </c>
      <c r="B10" s="25">
        <v>465.26</v>
      </c>
      <c r="C10" s="25">
        <v>456.95</v>
      </c>
      <c r="D10" s="25">
        <v>564.66999999999996</v>
      </c>
      <c r="E10" s="25">
        <v>536.88</v>
      </c>
      <c r="F10" s="25">
        <v>477.13</v>
      </c>
      <c r="G10" s="25">
        <v>599.99</v>
      </c>
      <c r="H10" s="25">
        <v>494.59199999999998</v>
      </c>
      <c r="I10" s="25">
        <v>536.86500000000001</v>
      </c>
      <c r="J10" s="25">
        <v>528.97950000000003</v>
      </c>
      <c r="N10" s="25">
        <v>605.32000000000005</v>
      </c>
      <c r="O10" s="25">
        <v>1108.51</v>
      </c>
      <c r="P10" s="25">
        <v>545.91</v>
      </c>
      <c r="Q10" s="25">
        <v>779.77</v>
      </c>
      <c r="R10" s="25">
        <v>384.91</v>
      </c>
      <c r="S10" s="25">
        <v>1021.16</v>
      </c>
      <c r="T10" s="25">
        <v>652.6</v>
      </c>
      <c r="U10" s="25">
        <v>2143.67</v>
      </c>
      <c r="V10" s="25">
        <v>993.8</v>
      </c>
      <c r="W10" s="25">
        <v>570.4</v>
      </c>
      <c r="X10" s="25">
        <v>389.81</v>
      </c>
      <c r="Y10" s="25">
        <v>379.15</v>
      </c>
    </row>
    <row r="11" spans="1:25" x14ac:dyDescent="0.2">
      <c r="A11" s="25">
        <v>584.94000000000005</v>
      </c>
      <c r="B11" s="25">
        <v>518.16999999999996</v>
      </c>
      <c r="C11" s="25">
        <v>489.45</v>
      </c>
      <c r="D11" s="25">
        <v>544.80999999999995</v>
      </c>
      <c r="E11" s="25">
        <v>468.2</v>
      </c>
      <c r="F11" s="25">
        <v>467.09</v>
      </c>
      <c r="G11" s="25">
        <v>729.18</v>
      </c>
      <c r="H11" s="25">
        <v>477.89699999999999</v>
      </c>
      <c r="I11" s="25">
        <v>505.85849999999999</v>
      </c>
      <c r="J11" s="25">
        <v>399.07350000000002</v>
      </c>
      <c r="N11" s="25">
        <v>249.66</v>
      </c>
      <c r="O11" s="25">
        <v>716.74</v>
      </c>
      <c r="P11" s="25">
        <v>577.76</v>
      </c>
      <c r="Q11" s="25">
        <v>846.2</v>
      </c>
      <c r="R11" s="25">
        <v>990.67</v>
      </c>
      <c r="S11" s="25">
        <v>760.97</v>
      </c>
      <c r="T11" s="25">
        <v>648.20000000000005</v>
      </c>
      <c r="U11" s="25">
        <v>2055.4899999999998</v>
      </c>
      <c r="V11" s="25">
        <v>883.17</v>
      </c>
      <c r="W11" s="25">
        <v>489.93</v>
      </c>
      <c r="X11" s="25">
        <v>1498.94</v>
      </c>
      <c r="Y11" s="25">
        <v>609.38</v>
      </c>
    </row>
    <row r="12" spans="1:25" x14ac:dyDescent="0.2">
      <c r="A12" s="25">
        <v>362.72399999999999</v>
      </c>
      <c r="B12" s="25">
        <v>456.87</v>
      </c>
      <c r="C12" s="25">
        <v>462.7</v>
      </c>
      <c r="D12" s="25">
        <v>420.77</v>
      </c>
      <c r="E12" s="25">
        <v>458.76</v>
      </c>
      <c r="F12" s="25">
        <v>531.28</v>
      </c>
      <c r="G12" s="25">
        <v>677.94</v>
      </c>
      <c r="H12" s="25">
        <v>511.09800000000001</v>
      </c>
      <c r="I12" s="25">
        <v>557.78099999999995</v>
      </c>
      <c r="J12" s="25">
        <v>431.0145</v>
      </c>
      <c r="N12" s="25">
        <v>292.82</v>
      </c>
      <c r="O12" s="25">
        <v>256.44</v>
      </c>
      <c r="P12" s="25">
        <v>518</v>
      </c>
      <c r="Q12" s="25">
        <v>674.29</v>
      </c>
      <c r="R12" s="25">
        <v>896.71</v>
      </c>
      <c r="S12" s="25">
        <v>647.04999999999995</v>
      </c>
      <c r="T12" s="25">
        <v>597.53</v>
      </c>
      <c r="U12" s="25">
        <v>155.21</v>
      </c>
      <c r="V12" s="25">
        <v>612.54999999999995</v>
      </c>
      <c r="W12" s="25">
        <v>520.69000000000005</v>
      </c>
      <c r="X12" s="25">
        <v>386.12</v>
      </c>
      <c r="Y12" s="25">
        <v>984.12</v>
      </c>
    </row>
    <row r="13" spans="1:25" x14ac:dyDescent="0.2">
      <c r="A13" s="25">
        <v>403.14</v>
      </c>
      <c r="B13" s="25">
        <v>545.15</v>
      </c>
      <c r="C13" s="25">
        <v>463.8</v>
      </c>
      <c r="D13" s="25">
        <v>420.29</v>
      </c>
      <c r="E13" s="25">
        <v>579.48</v>
      </c>
      <c r="F13" s="25">
        <v>430.78</v>
      </c>
      <c r="G13" s="25">
        <v>754.23</v>
      </c>
      <c r="H13" s="25">
        <v>463.512</v>
      </c>
      <c r="I13" s="25">
        <v>450.64949999999999</v>
      </c>
      <c r="J13" s="25">
        <v>454.209</v>
      </c>
      <c r="N13" s="25">
        <v>470.85</v>
      </c>
      <c r="O13" s="25">
        <v>759.11</v>
      </c>
      <c r="P13" s="25">
        <v>566.41999999999996</v>
      </c>
      <c r="Q13" s="25">
        <v>690.69</v>
      </c>
      <c r="R13" s="25">
        <v>276.39999999999998</v>
      </c>
      <c r="S13" s="25">
        <v>1025.6099999999999</v>
      </c>
      <c r="T13" s="25">
        <v>676.53</v>
      </c>
      <c r="U13" s="25">
        <v>182.12</v>
      </c>
      <c r="V13" s="25">
        <v>1299.74</v>
      </c>
      <c r="W13" s="25">
        <v>480.06</v>
      </c>
      <c r="X13" s="25">
        <v>316.45999999999998</v>
      </c>
      <c r="Y13" s="25">
        <v>839.38</v>
      </c>
    </row>
    <row r="14" spans="1:25" x14ac:dyDescent="0.2">
      <c r="A14" s="25">
        <v>400.86</v>
      </c>
      <c r="B14" s="25">
        <v>458.36</v>
      </c>
      <c r="C14" s="25">
        <v>374.14</v>
      </c>
      <c r="D14" s="25">
        <v>321.42</v>
      </c>
      <c r="E14" s="25">
        <v>442.1</v>
      </c>
      <c r="F14" s="25">
        <v>455.6</v>
      </c>
      <c r="G14" s="25">
        <v>684.13</v>
      </c>
      <c r="H14" s="25">
        <v>623.34299999999996</v>
      </c>
      <c r="I14" s="25">
        <v>562.00199999999995</v>
      </c>
      <c r="J14" s="25">
        <v>468.05849999999998</v>
      </c>
      <c r="N14" s="25">
        <v>455.85</v>
      </c>
      <c r="O14" s="25">
        <v>888.71</v>
      </c>
      <c r="P14" s="25">
        <v>931.73</v>
      </c>
      <c r="Q14" s="25">
        <v>746.73</v>
      </c>
      <c r="R14" s="25">
        <v>123.23</v>
      </c>
      <c r="S14" s="25">
        <v>886.73</v>
      </c>
      <c r="T14" s="25">
        <v>496.49</v>
      </c>
      <c r="U14" s="25">
        <v>70.88</v>
      </c>
      <c r="V14" s="25">
        <v>1236.75</v>
      </c>
      <c r="W14" s="25">
        <v>562.79999999999995</v>
      </c>
      <c r="X14" s="25">
        <v>110.67</v>
      </c>
      <c r="Y14" s="25">
        <v>1034.82</v>
      </c>
    </row>
    <row r="15" spans="1:25" x14ac:dyDescent="0.2">
      <c r="A15" s="25">
        <v>378.45600000000002</v>
      </c>
      <c r="B15" s="25">
        <v>554.49</v>
      </c>
      <c r="C15" s="25">
        <v>379.59</v>
      </c>
      <c r="D15" s="25">
        <v>378.77</v>
      </c>
      <c r="E15" s="25">
        <v>591.70000000000005</v>
      </c>
      <c r="F15" s="25">
        <v>462.09</v>
      </c>
      <c r="G15" s="25">
        <v>707.46</v>
      </c>
      <c r="H15" s="25">
        <v>615.1635</v>
      </c>
      <c r="I15" s="25">
        <v>489.09</v>
      </c>
      <c r="J15" s="25">
        <v>381.38099999999997</v>
      </c>
      <c r="N15" s="25">
        <v>444.43</v>
      </c>
      <c r="O15" s="25">
        <v>445.32</v>
      </c>
      <c r="P15" s="25">
        <v>587.72</v>
      </c>
      <c r="Q15" s="25">
        <v>770.67</v>
      </c>
      <c r="R15" s="25">
        <v>824.15</v>
      </c>
      <c r="S15" s="25">
        <v>1015.09</v>
      </c>
      <c r="T15" s="25">
        <v>576.61</v>
      </c>
      <c r="U15" s="25">
        <v>62.19</v>
      </c>
      <c r="V15" s="25">
        <v>522.48</v>
      </c>
      <c r="W15" s="25">
        <v>618.20000000000005</v>
      </c>
      <c r="X15" s="25">
        <v>462.19</v>
      </c>
      <c r="Y15" s="25">
        <v>1576.86</v>
      </c>
    </row>
    <row r="16" spans="1:25" x14ac:dyDescent="0.2">
      <c r="A16" s="25">
        <v>479.52</v>
      </c>
      <c r="B16" s="25">
        <v>461.43</v>
      </c>
      <c r="C16" s="25">
        <v>387.14</v>
      </c>
      <c r="D16" s="25">
        <v>382.66</v>
      </c>
      <c r="E16" s="25">
        <v>547.04</v>
      </c>
      <c r="F16" s="25">
        <v>470.93</v>
      </c>
      <c r="G16" s="25">
        <v>337.65</v>
      </c>
      <c r="H16" s="25">
        <v>629.18100000000004</v>
      </c>
      <c r="I16" s="25">
        <v>533.56799999999998</v>
      </c>
      <c r="J16" s="25">
        <v>341.58600000000001</v>
      </c>
      <c r="N16" s="25">
        <v>385.57</v>
      </c>
      <c r="O16" s="25">
        <v>541.08000000000004</v>
      </c>
      <c r="P16" s="25">
        <v>822.49</v>
      </c>
      <c r="Q16" s="25">
        <v>729.7</v>
      </c>
      <c r="R16" s="25">
        <v>1817.09</v>
      </c>
      <c r="S16" s="25">
        <v>591.07000000000005</v>
      </c>
      <c r="T16" s="25">
        <v>565.27</v>
      </c>
      <c r="U16" s="25">
        <v>1048.5899999999999</v>
      </c>
      <c r="V16" s="25">
        <v>1048.8499999999999</v>
      </c>
      <c r="W16" s="25">
        <v>528.01</v>
      </c>
      <c r="X16" s="25">
        <v>281.16000000000003</v>
      </c>
      <c r="Y16" s="25">
        <v>1714.09</v>
      </c>
    </row>
    <row r="17" spans="1:25" x14ac:dyDescent="0.2">
      <c r="A17" s="25">
        <v>442.404</v>
      </c>
      <c r="B17" s="25">
        <v>519.96</v>
      </c>
      <c r="C17" s="25">
        <v>390.06</v>
      </c>
      <c r="D17" s="25">
        <v>443.25</v>
      </c>
      <c r="E17" s="25">
        <v>522.79999999999995</v>
      </c>
      <c r="F17" s="25">
        <v>501.43</v>
      </c>
      <c r="G17" s="25">
        <v>336.49</v>
      </c>
      <c r="H17" s="25">
        <v>550.83000000000004</v>
      </c>
      <c r="I17" s="25">
        <v>583.44299999999998</v>
      </c>
      <c r="J17" s="25">
        <v>455.154</v>
      </c>
      <c r="N17" s="25">
        <v>1195.4100000000001</v>
      </c>
      <c r="O17" s="25">
        <v>440.34</v>
      </c>
      <c r="P17" s="25">
        <v>895.9</v>
      </c>
      <c r="Q17" s="25">
        <v>655.37</v>
      </c>
      <c r="R17" s="25">
        <v>860.88</v>
      </c>
      <c r="S17" s="25">
        <v>434.53</v>
      </c>
      <c r="T17" s="25">
        <v>600.54</v>
      </c>
      <c r="U17" s="25">
        <v>1204.29</v>
      </c>
      <c r="V17" s="25">
        <v>1136.81</v>
      </c>
      <c r="W17" s="25">
        <v>527.44000000000005</v>
      </c>
      <c r="X17" s="25">
        <v>453.83</v>
      </c>
      <c r="Y17" s="25">
        <v>1184.8</v>
      </c>
    </row>
    <row r="18" spans="1:25" x14ac:dyDescent="0.2">
      <c r="A18" s="25">
        <v>618.33600000000001</v>
      </c>
      <c r="B18" s="25">
        <v>514.98</v>
      </c>
      <c r="C18" s="25">
        <v>724.97</v>
      </c>
      <c r="D18" s="25">
        <v>394.66</v>
      </c>
      <c r="E18" s="25">
        <v>523.55999999999995</v>
      </c>
      <c r="F18" s="25">
        <v>493.98</v>
      </c>
      <c r="G18" s="25">
        <v>427.71</v>
      </c>
      <c r="H18" s="25">
        <v>623.28</v>
      </c>
      <c r="I18" s="25">
        <v>537.05399999999997</v>
      </c>
      <c r="J18" s="25">
        <v>360.48599999999999</v>
      </c>
      <c r="N18" s="25">
        <v>1053.28</v>
      </c>
      <c r="O18" s="25">
        <v>382.57</v>
      </c>
      <c r="P18" s="25">
        <v>1411.68</v>
      </c>
      <c r="Q18" s="25">
        <v>717.5</v>
      </c>
      <c r="R18" s="25">
        <v>506.48</v>
      </c>
      <c r="S18" s="25">
        <v>437.02</v>
      </c>
      <c r="T18" s="25">
        <v>623.01</v>
      </c>
      <c r="U18" s="25">
        <v>700.2</v>
      </c>
      <c r="V18" s="25">
        <v>989.91</v>
      </c>
      <c r="W18" s="25">
        <v>503.73</v>
      </c>
      <c r="X18" s="25">
        <v>1341.18</v>
      </c>
      <c r="Y18" s="25">
        <v>457.41</v>
      </c>
    </row>
    <row r="19" spans="1:25" x14ac:dyDescent="0.2">
      <c r="A19" s="25">
        <v>445.72800000000001</v>
      </c>
      <c r="B19" s="25">
        <v>407.22</v>
      </c>
      <c r="C19" s="25">
        <v>640.79999999999995</v>
      </c>
      <c r="D19" s="25">
        <v>449.94</v>
      </c>
      <c r="E19" s="25">
        <v>560.36</v>
      </c>
      <c r="F19" s="25">
        <v>494.81</v>
      </c>
      <c r="G19" s="25">
        <v>441.34</v>
      </c>
      <c r="H19" s="25">
        <v>596.79899999999998</v>
      </c>
      <c r="I19" s="25">
        <v>459.08100000000002</v>
      </c>
      <c r="J19" s="25">
        <v>438.75299999999999</v>
      </c>
      <c r="N19" s="25">
        <v>1156.81</v>
      </c>
      <c r="O19" s="25">
        <v>338.03</v>
      </c>
      <c r="P19" s="25">
        <v>1058.69</v>
      </c>
      <c r="Q19" s="25">
        <v>690.35</v>
      </c>
      <c r="R19" s="25">
        <v>1189.83</v>
      </c>
      <c r="S19" s="25">
        <v>884.7</v>
      </c>
      <c r="T19" s="25">
        <v>488.04</v>
      </c>
      <c r="U19" s="25">
        <v>885.77</v>
      </c>
      <c r="V19" s="25">
        <v>210.67</v>
      </c>
      <c r="W19" s="25">
        <v>624.46</v>
      </c>
      <c r="X19" s="25">
        <v>1052.1099999999999</v>
      </c>
      <c r="Y19" s="25">
        <v>893.94</v>
      </c>
    </row>
    <row r="20" spans="1:25" x14ac:dyDescent="0.2">
      <c r="A20" s="25">
        <v>556.41600000000005</v>
      </c>
      <c r="B20" s="25">
        <v>446.2</v>
      </c>
      <c r="C20" s="25">
        <v>812.64</v>
      </c>
      <c r="D20" s="25">
        <v>495.6</v>
      </c>
      <c r="E20" s="25">
        <v>520.49</v>
      </c>
      <c r="F20" s="25">
        <v>528.92999999999995</v>
      </c>
      <c r="G20" s="25">
        <v>450.36</v>
      </c>
      <c r="H20" s="25">
        <v>547.67999999999995</v>
      </c>
      <c r="I20" s="25">
        <v>485.05799999999999</v>
      </c>
      <c r="J20" s="25">
        <v>399.98700000000002</v>
      </c>
      <c r="N20" s="25">
        <v>1135.6199999999999</v>
      </c>
      <c r="O20" s="25">
        <v>502.1</v>
      </c>
      <c r="P20" s="25">
        <v>626.24</v>
      </c>
      <c r="Q20" s="25">
        <v>674.34</v>
      </c>
      <c r="R20" s="25">
        <v>1097.06</v>
      </c>
      <c r="S20" s="25">
        <v>644.5</v>
      </c>
      <c r="T20" s="25">
        <v>593.09</v>
      </c>
      <c r="U20" s="25">
        <v>1003.13</v>
      </c>
      <c r="V20" s="25">
        <v>683.92</v>
      </c>
      <c r="W20" s="25">
        <v>531.52</v>
      </c>
      <c r="X20" s="25">
        <v>1401.38</v>
      </c>
      <c r="Y20" s="25">
        <v>1107.43</v>
      </c>
    </row>
    <row r="21" spans="1:25" x14ac:dyDescent="0.2">
      <c r="A21" s="25">
        <v>478.17599999999999</v>
      </c>
      <c r="B21" s="25">
        <v>382.91</v>
      </c>
      <c r="C21" s="25">
        <v>740.62</v>
      </c>
      <c r="D21" s="25">
        <v>418.97</v>
      </c>
      <c r="E21" s="25">
        <v>519.54</v>
      </c>
      <c r="F21" s="25">
        <v>374.27</v>
      </c>
      <c r="G21" s="25">
        <v>487.17</v>
      </c>
      <c r="H21" s="25">
        <v>505.428</v>
      </c>
      <c r="I21" s="25">
        <v>494.98050000000001</v>
      </c>
      <c r="J21" s="25">
        <v>346.2165</v>
      </c>
      <c r="N21" s="25">
        <v>664.82</v>
      </c>
      <c r="O21" s="25">
        <v>550.74</v>
      </c>
      <c r="P21" s="25">
        <v>334.99</v>
      </c>
      <c r="Q21" s="25">
        <v>534.97</v>
      </c>
      <c r="R21" s="25">
        <v>334.57</v>
      </c>
      <c r="S21" s="25">
        <v>628.23</v>
      </c>
      <c r="T21" s="25">
        <v>524.44000000000005</v>
      </c>
      <c r="U21" s="25">
        <v>59.41</v>
      </c>
      <c r="V21" s="25">
        <v>79.180000000000007</v>
      </c>
      <c r="W21" s="25">
        <v>605.05999999999995</v>
      </c>
      <c r="X21" s="25">
        <v>189.12</v>
      </c>
      <c r="Y21" s="25">
        <v>367.22</v>
      </c>
    </row>
    <row r="22" spans="1:25" x14ac:dyDescent="0.2">
      <c r="A22" s="25">
        <v>548.58000000000004</v>
      </c>
      <c r="B22" s="25">
        <v>400.44</v>
      </c>
      <c r="C22" s="25">
        <v>801.73</v>
      </c>
      <c r="D22" s="25">
        <v>378.19</v>
      </c>
      <c r="E22" s="25">
        <v>347.53</v>
      </c>
      <c r="F22" s="25">
        <v>350.11</v>
      </c>
      <c r="G22" s="25">
        <v>575.14</v>
      </c>
      <c r="H22" s="25">
        <v>572.72249999999997</v>
      </c>
      <c r="I22" s="25">
        <v>574.54949999999997</v>
      </c>
      <c r="J22" s="25">
        <v>422.35199999999998</v>
      </c>
      <c r="N22" s="25">
        <v>683.7</v>
      </c>
      <c r="O22" s="25">
        <v>436.35</v>
      </c>
      <c r="P22" s="25">
        <v>323.23</v>
      </c>
      <c r="Q22" s="25">
        <v>657.14</v>
      </c>
      <c r="R22" s="25">
        <v>1221.75</v>
      </c>
      <c r="S22" s="25">
        <v>368.37</v>
      </c>
      <c r="T22" s="25">
        <v>690.56</v>
      </c>
      <c r="U22" s="25">
        <v>292.08999999999997</v>
      </c>
      <c r="V22" s="25">
        <v>95.38</v>
      </c>
      <c r="W22" s="25">
        <v>543.45000000000005</v>
      </c>
      <c r="X22" s="25">
        <v>111.35</v>
      </c>
      <c r="Y22" s="25">
        <v>679.48</v>
      </c>
    </row>
    <row r="23" spans="1:25" x14ac:dyDescent="0.2">
      <c r="A23" s="25">
        <v>509.35199999999998</v>
      </c>
      <c r="B23" s="25">
        <v>439.31</v>
      </c>
      <c r="C23" s="25">
        <v>674.09</v>
      </c>
      <c r="D23" s="25">
        <v>411.4</v>
      </c>
      <c r="E23" s="25">
        <v>415.96</v>
      </c>
      <c r="F23" s="25">
        <v>405.88</v>
      </c>
      <c r="G23" s="25">
        <v>481.31</v>
      </c>
      <c r="H23" s="25">
        <v>463.9425</v>
      </c>
      <c r="I23" s="25">
        <v>600.65250000000003</v>
      </c>
      <c r="J23" s="25">
        <v>362.50200000000001</v>
      </c>
      <c r="N23" s="25">
        <v>516.1</v>
      </c>
      <c r="O23" s="25">
        <v>105.32</v>
      </c>
      <c r="P23" s="25">
        <v>614.29</v>
      </c>
      <c r="Q23" s="25">
        <v>687.29</v>
      </c>
      <c r="R23" s="25">
        <v>635.67999999999995</v>
      </c>
      <c r="S23" s="25">
        <v>160.25</v>
      </c>
      <c r="T23" s="25">
        <v>651.26</v>
      </c>
      <c r="U23" s="25">
        <v>280.79000000000002</v>
      </c>
      <c r="V23" s="25">
        <v>232.04</v>
      </c>
      <c r="W23" s="25">
        <v>725.45</v>
      </c>
      <c r="X23" s="25">
        <v>771.39</v>
      </c>
      <c r="Y23" s="25">
        <v>540.95000000000005</v>
      </c>
    </row>
    <row r="24" spans="1:25" x14ac:dyDescent="0.2">
      <c r="A24" s="25">
        <v>460.83600000000001</v>
      </c>
      <c r="B24" s="25">
        <v>332.33</v>
      </c>
      <c r="C24" s="25">
        <v>819.71</v>
      </c>
      <c r="D24" s="25">
        <v>436.45</v>
      </c>
      <c r="E24" s="25">
        <v>535.55999999999995</v>
      </c>
      <c r="F24" s="25">
        <v>372.27</v>
      </c>
      <c r="G24" s="25">
        <v>524.44000000000005</v>
      </c>
      <c r="H24" s="25">
        <v>511.81200000000001</v>
      </c>
      <c r="I24" s="25">
        <v>538.45050000000003</v>
      </c>
      <c r="J24" s="25">
        <v>424.07400000000001</v>
      </c>
      <c r="N24" s="25">
        <v>1165.46</v>
      </c>
      <c r="O24" s="25">
        <v>424.26</v>
      </c>
      <c r="P24" s="25">
        <v>445.66</v>
      </c>
      <c r="Q24" s="25">
        <v>731.8</v>
      </c>
      <c r="R24" s="25">
        <v>793.45</v>
      </c>
      <c r="S24" s="25">
        <v>138.44</v>
      </c>
      <c r="T24" s="25">
        <v>657.07</v>
      </c>
      <c r="U24" s="25">
        <v>311.89999999999998</v>
      </c>
      <c r="V24" s="25">
        <v>553.45000000000005</v>
      </c>
      <c r="W24" s="25">
        <v>735.62</v>
      </c>
      <c r="X24" s="25">
        <v>295.77</v>
      </c>
      <c r="Y24" s="25">
        <v>533.45000000000005</v>
      </c>
    </row>
    <row r="25" spans="1:25" x14ac:dyDescent="0.2">
      <c r="A25" s="25">
        <v>461.37599999999998</v>
      </c>
      <c r="B25" s="25">
        <v>382.29</v>
      </c>
      <c r="C25" s="25">
        <v>624.59</v>
      </c>
      <c r="D25" s="25">
        <v>470.43</v>
      </c>
      <c r="E25" s="25">
        <v>515.04</v>
      </c>
      <c r="F25" s="25">
        <v>507.13</v>
      </c>
      <c r="G25" s="25">
        <v>534.23</v>
      </c>
      <c r="H25" s="25">
        <v>441.36750000000001</v>
      </c>
      <c r="I25" s="25">
        <v>546.1155</v>
      </c>
      <c r="J25" s="25">
        <v>387.74400000000003</v>
      </c>
      <c r="N25" s="25">
        <v>1115.6099999999999</v>
      </c>
      <c r="O25" s="25">
        <v>758.51</v>
      </c>
      <c r="P25" s="25">
        <v>263.36</v>
      </c>
      <c r="Q25" s="25">
        <v>768.52</v>
      </c>
      <c r="R25" s="25">
        <v>1090.25</v>
      </c>
      <c r="S25" s="25">
        <v>251.06</v>
      </c>
      <c r="T25" s="25">
        <v>656.99</v>
      </c>
      <c r="U25" s="25">
        <v>181.06</v>
      </c>
      <c r="V25" s="25">
        <v>68.73</v>
      </c>
      <c r="W25" s="25">
        <v>693.95</v>
      </c>
      <c r="X25" s="25">
        <v>150.99</v>
      </c>
      <c r="Y25" s="25">
        <v>561.91999999999996</v>
      </c>
    </row>
    <row r="26" spans="1:25" x14ac:dyDescent="0.2">
      <c r="A26" s="25">
        <v>368.77199999999999</v>
      </c>
      <c r="B26" s="25">
        <v>408.06</v>
      </c>
      <c r="C26" s="25">
        <v>791.89</v>
      </c>
      <c r="D26" s="25">
        <v>548.48</v>
      </c>
      <c r="E26" s="25">
        <v>492.15</v>
      </c>
      <c r="F26" s="25">
        <v>532.95000000000005</v>
      </c>
      <c r="G26" s="25">
        <v>607.84</v>
      </c>
      <c r="H26" s="25">
        <v>375.61649999999997</v>
      </c>
      <c r="I26" s="25">
        <v>510.13200000000001</v>
      </c>
      <c r="J26" s="25">
        <v>406.62299999999999</v>
      </c>
      <c r="N26" s="25">
        <v>1184.67</v>
      </c>
      <c r="O26" s="25">
        <v>855.17</v>
      </c>
      <c r="P26" s="25">
        <v>947.91</v>
      </c>
      <c r="Q26" s="25">
        <v>696.7</v>
      </c>
      <c r="R26" s="25">
        <v>690.81</v>
      </c>
      <c r="S26" s="25">
        <v>1064.01</v>
      </c>
      <c r="T26" s="25">
        <v>662.97</v>
      </c>
      <c r="U26" s="25">
        <v>217.34</v>
      </c>
      <c r="V26" s="25">
        <v>596.97</v>
      </c>
      <c r="W26" s="25">
        <v>528.57000000000005</v>
      </c>
      <c r="X26" s="25">
        <v>83.87</v>
      </c>
      <c r="Y26" s="25">
        <v>656.62</v>
      </c>
    </row>
    <row r="27" spans="1:25" x14ac:dyDescent="0.2">
      <c r="A27" s="25">
        <v>433.76400000000001</v>
      </c>
      <c r="B27" s="25">
        <v>392.21</v>
      </c>
      <c r="C27" s="25">
        <v>803.55</v>
      </c>
      <c r="D27" s="25">
        <v>471.23</v>
      </c>
      <c r="E27" s="25">
        <v>516.07000000000005</v>
      </c>
      <c r="F27" s="25">
        <v>540.03</v>
      </c>
      <c r="G27" s="25">
        <v>557.88</v>
      </c>
      <c r="H27" s="25">
        <v>478.08600000000001</v>
      </c>
      <c r="I27" s="25">
        <v>562.16999999999996</v>
      </c>
      <c r="J27" s="25">
        <v>323.53649999999999</v>
      </c>
      <c r="N27" s="25">
        <v>1220.31</v>
      </c>
      <c r="O27" s="25">
        <v>37.369999999999997</v>
      </c>
      <c r="P27" s="25">
        <v>910.13</v>
      </c>
      <c r="Q27" s="25">
        <v>628.67999999999995</v>
      </c>
      <c r="R27" s="25">
        <v>922.07</v>
      </c>
      <c r="S27" s="25">
        <v>611.19000000000005</v>
      </c>
      <c r="T27" s="25">
        <v>652.63</v>
      </c>
      <c r="U27" s="25">
        <v>478.98</v>
      </c>
      <c r="V27" s="25">
        <v>111.85</v>
      </c>
      <c r="W27" s="25">
        <v>686.72</v>
      </c>
      <c r="X27" s="25">
        <v>755.62</v>
      </c>
      <c r="Y27" s="25">
        <v>704.02</v>
      </c>
    </row>
    <row r="28" spans="1:25" x14ac:dyDescent="0.2">
      <c r="A28" s="25">
        <v>515.86800000000005</v>
      </c>
      <c r="B28" s="25">
        <v>335.75</v>
      </c>
      <c r="C28" s="25">
        <v>786.24</v>
      </c>
      <c r="D28" s="25">
        <v>433.3</v>
      </c>
      <c r="E28" s="25">
        <v>486.67</v>
      </c>
      <c r="F28" s="25">
        <v>410.48</v>
      </c>
      <c r="G28" s="25">
        <v>508.67</v>
      </c>
      <c r="H28" s="25">
        <v>542.71349999999995</v>
      </c>
      <c r="I28" s="25">
        <v>677.79600000000005</v>
      </c>
      <c r="J28" s="25">
        <v>419.12849999999997</v>
      </c>
      <c r="N28" s="25">
        <v>1150.5899999999999</v>
      </c>
      <c r="O28" s="25">
        <v>175.58</v>
      </c>
      <c r="P28" s="25">
        <v>877.31</v>
      </c>
      <c r="Q28" s="25">
        <v>584.44000000000005</v>
      </c>
      <c r="R28" s="25">
        <v>895.34</v>
      </c>
      <c r="S28" s="25">
        <v>552.22</v>
      </c>
      <c r="T28" s="25">
        <v>691.66</v>
      </c>
      <c r="U28" s="25">
        <v>509.88</v>
      </c>
      <c r="V28" s="25">
        <v>118.54</v>
      </c>
      <c r="W28" s="25">
        <v>675.14</v>
      </c>
      <c r="X28" s="25">
        <v>915.68</v>
      </c>
      <c r="Y28" s="25">
        <v>643.02</v>
      </c>
    </row>
    <row r="29" spans="1:25" x14ac:dyDescent="0.2">
      <c r="A29" s="25">
        <v>465.84</v>
      </c>
      <c r="B29" s="25">
        <v>418.84</v>
      </c>
      <c r="C29" s="25">
        <v>980.6</v>
      </c>
      <c r="D29" s="25">
        <v>393.54</v>
      </c>
      <c r="E29" s="25">
        <v>481.65</v>
      </c>
      <c r="F29" s="25">
        <v>523.38</v>
      </c>
      <c r="G29" s="25">
        <v>468.4</v>
      </c>
      <c r="H29" s="25">
        <v>415.98899999999998</v>
      </c>
      <c r="I29" s="25">
        <v>555.24</v>
      </c>
      <c r="J29" s="25">
        <v>393.4665</v>
      </c>
      <c r="N29" s="25">
        <v>1074.75</v>
      </c>
      <c r="O29" s="25">
        <v>730.72</v>
      </c>
      <c r="P29" s="25">
        <v>535.11</v>
      </c>
      <c r="Q29" s="25">
        <v>624.53</v>
      </c>
      <c r="R29" s="25">
        <v>568.88</v>
      </c>
      <c r="S29" s="25">
        <v>222.23</v>
      </c>
      <c r="T29" s="25">
        <v>697.86</v>
      </c>
      <c r="U29" s="25">
        <v>462.28</v>
      </c>
      <c r="V29" s="25">
        <v>1118.6300000000001</v>
      </c>
      <c r="W29" s="25">
        <v>556.75</v>
      </c>
      <c r="X29" s="25">
        <v>1355.42</v>
      </c>
      <c r="Y29" s="25">
        <v>947.04</v>
      </c>
    </row>
    <row r="30" spans="1:25" x14ac:dyDescent="0.2">
      <c r="A30" s="25">
        <v>398.83199999999999</v>
      </c>
      <c r="B30" s="25">
        <v>361.01</v>
      </c>
      <c r="C30" s="25">
        <v>765.89</v>
      </c>
      <c r="D30" s="25">
        <v>432.38</v>
      </c>
      <c r="E30" s="25">
        <v>464.09</v>
      </c>
      <c r="F30" s="25">
        <v>522.19000000000005</v>
      </c>
      <c r="G30" s="25">
        <v>422.25</v>
      </c>
      <c r="H30" s="25">
        <v>521.89200000000005</v>
      </c>
      <c r="I30" s="25">
        <v>627.46950000000004</v>
      </c>
      <c r="J30" s="25">
        <v>385.82249999999999</v>
      </c>
      <c r="N30" s="25">
        <v>1119.8699999999999</v>
      </c>
      <c r="O30" s="25">
        <v>836.75</v>
      </c>
      <c r="P30" s="25">
        <v>688.93</v>
      </c>
      <c r="Q30" s="25">
        <v>613.78</v>
      </c>
      <c r="R30" s="25">
        <v>279.97000000000003</v>
      </c>
      <c r="S30" s="25">
        <v>250.69</v>
      </c>
      <c r="T30" s="25">
        <v>681.78</v>
      </c>
      <c r="U30" s="25">
        <v>587.4</v>
      </c>
      <c r="V30" s="25">
        <v>1053.67</v>
      </c>
      <c r="W30" s="25">
        <v>671.1</v>
      </c>
      <c r="X30" s="25">
        <v>792.8</v>
      </c>
      <c r="Y30" s="25">
        <v>193.25</v>
      </c>
    </row>
    <row r="31" spans="1:25" x14ac:dyDescent="0.2">
      <c r="A31" s="25">
        <v>463.68</v>
      </c>
      <c r="B31" s="25">
        <v>351.48</v>
      </c>
      <c r="C31" s="25">
        <v>461.07</v>
      </c>
      <c r="D31" s="25">
        <v>410.84</v>
      </c>
      <c r="E31" s="25">
        <v>501.72</v>
      </c>
      <c r="F31" s="25">
        <v>479.42</v>
      </c>
      <c r="G31" s="25">
        <v>561.67999999999995</v>
      </c>
      <c r="H31" s="25">
        <v>437.1465</v>
      </c>
      <c r="I31" s="25">
        <v>692.42250000000001</v>
      </c>
      <c r="J31" s="25">
        <v>370.13549999999998</v>
      </c>
      <c r="N31" s="25">
        <v>316.69</v>
      </c>
      <c r="O31" s="25">
        <v>572.17999999999995</v>
      </c>
      <c r="P31" s="25">
        <v>780.95</v>
      </c>
      <c r="Q31" s="25">
        <v>536.16</v>
      </c>
      <c r="R31" s="25">
        <v>714.3</v>
      </c>
      <c r="S31" s="25">
        <v>343.69</v>
      </c>
      <c r="T31" s="25">
        <v>715.43</v>
      </c>
      <c r="U31" s="25">
        <v>525.45000000000005</v>
      </c>
      <c r="V31" s="25">
        <v>508.04</v>
      </c>
      <c r="W31" s="25">
        <v>665.71</v>
      </c>
      <c r="X31" s="25">
        <v>1065.07</v>
      </c>
      <c r="Y31" s="25">
        <v>122.59</v>
      </c>
    </row>
    <row r="32" spans="1:25" x14ac:dyDescent="0.2">
      <c r="A32" s="25">
        <v>469.30799999999999</v>
      </c>
      <c r="B32" s="25">
        <v>315.20999999999998</v>
      </c>
      <c r="C32" s="25">
        <v>489.43</v>
      </c>
      <c r="D32" s="25">
        <v>410.04</v>
      </c>
      <c r="E32" s="25">
        <v>534.55999999999995</v>
      </c>
      <c r="F32" s="25">
        <v>373.98</v>
      </c>
      <c r="G32" s="25">
        <v>528.55999999999995</v>
      </c>
      <c r="H32" s="25">
        <v>427.22399999999999</v>
      </c>
      <c r="I32" s="25">
        <v>633.31799999999998</v>
      </c>
      <c r="J32" s="25">
        <v>420.63</v>
      </c>
      <c r="N32" s="25">
        <v>395.63</v>
      </c>
      <c r="O32" s="25">
        <v>720.32</v>
      </c>
      <c r="P32" s="25">
        <v>385.1</v>
      </c>
      <c r="Q32" s="25">
        <v>646.75</v>
      </c>
      <c r="R32" s="25">
        <v>222.17</v>
      </c>
      <c r="S32" s="25">
        <v>682.08</v>
      </c>
      <c r="T32" s="25">
        <v>670.79</v>
      </c>
      <c r="U32" s="25">
        <v>335.75</v>
      </c>
      <c r="V32" s="25">
        <v>1333.47</v>
      </c>
      <c r="W32" s="25">
        <v>543.55999999999995</v>
      </c>
      <c r="X32" s="25">
        <v>573.35</v>
      </c>
      <c r="Y32" s="25">
        <v>171.54</v>
      </c>
    </row>
    <row r="33" spans="1:25" x14ac:dyDescent="0.2">
      <c r="A33" s="25">
        <v>464.928</v>
      </c>
      <c r="B33" s="25">
        <v>388.39</v>
      </c>
      <c r="C33" s="25">
        <v>624.47</v>
      </c>
      <c r="D33" s="25">
        <v>503</v>
      </c>
      <c r="E33" s="25">
        <v>555.41999999999996</v>
      </c>
      <c r="F33" s="25">
        <v>402.87</v>
      </c>
      <c r="G33" s="25">
        <v>437.77</v>
      </c>
      <c r="H33" s="25">
        <v>498.05700000000002</v>
      </c>
      <c r="I33" s="25">
        <v>616.46550000000002</v>
      </c>
      <c r="J33" s="25">
        <v>334.39350000000002</v>
      </c>
      <c r="N33" s="25">
        <v>432.99</v>
      </c>
      <c r="O33" s="25">
        <v>455.76</v>
      </c>
      <c r="P33" s="25">
        <v>1148.07</v>
      </c>
      <c r="Q33" s="25">
        <v>615.54999999999995</v>
      </c>
      <c r="R33" s="25">
        <v>944.91</v>
      </c>
      <c r="S33" s="25">
        <v>1065.27</v>
      </c>
      <c r="T33" s="25">
        <v>568.25</v>
      </c>
      <c r="U33" s="25">
        <v>510.32</v>
      </c>
      <c r="V33" s="25">
        <v>599.97</v>
      </c>
      <c r="W33" s="25">
        <v>504.04</v>
      </c>
      <c r="X33" s="25">
        <v>1178.52</v>
      </c>
      <c r="Y33" s="25">
        <v>1155.74</v>
      </c>
    </row>
    <row r="34" spans="1:25" x14ac:dyDescent="0.2">
      <c r="A34" s="25">
        <v>500.904</v>
      </c>
      <c r="B34" s="25">
        <v>329.65</v>
      </c>
      <c r="C34" s="25">
        <v>642.78</v>
      </c>
      <c r="D34" s="25">
        <v>539.77</v>
      </c>
      <c r="E34" s="25">
        <v>571.01</v>
      </c>
      <c r="F34" s="25">
        <v>431.37</v>
      </c>
      <c r="G34" s="25">
        <v>496.62</v>
      </c>
      <c r="H34" s="25">
        <v>488.26049999999998</v>
      </c>
      <c r="I34" s="25">
        <v>629.93700000000001</v>
      </c>
      <c r="J34" s="25">
        <v>268.33800000000002</v>
      </c>
      <c r="N34" s="25">
        <v>293.16000000000003</v>
      </c>
      <c r="O34" s="25">
        <v>542.11</v>
      </c>
      <c r="P34" s="25">
        <v>753.44</v>
      </c>
      <c r="Q34" s="25">
        <v>709.83</v>
      </c>
      <c r="R34" s="25">
        <v>819.73</v>
      </c>
      <c r="S34" s="25">
        <v>627.25</v>
      </c>
      <c r="T34" s="25">
        <v>524.97</v>
      </c>
      <c r="U34" s="25">
        <v>1496</v>
      </c>
      <c r="V34" s="25">
        <v>543.36</v>
      </c>
      <c r="W34" s="25">
        <v>631.71</v>
      </c>
      <c r="X34" s="25">
        <v>949.56</v>
      </c>
      <c r="Y34" s="25">
        <v>1184.95</v>
      </c>
    </row>
    <row r="35" spans="1:25" x14ac:dyDescent="0.2">
      <c r="A35" s="25">
        <v>492.93599999999998</v>
      </c>
      <c r="B35" s="25">
        <v>346.65</v>
      </c>
      <c r="C35" s="25">
        <v>668.88</v>
      </c>
      <c r="D35" s="25">
        <v>516.86</v>
      </c>
      <c r="E35" s="25">
        <v>543.30999999999995</v>
      </c>
      <c r="F35" s="25">
        <v>353.78</v>
      </c>
      <c r="G35" s="25">
        <v>341.9</v>
      </c>
      <c r="H35" s="25">
        <v>466.2</v>
      </c>
      <c r="I35" s="25">
        <v>468.00599999999997</v>
      </c>
      <c r="J35" s="25">
        <v>411.40050000000002</v>
      </c>
      <c r="N35" s="25">
        <v>335.24</v>
      </c>
      <c r="O35" s="25">
        <v>509.75</v>
      </c>
      <c r="P35" s="25">
        <v>898.23</v>
      </c>
      <c r="Q35" s="25">
        <v>577.79</v>
      </c>
      <c r="R35" s="25">
        <v>1403.02</v>
      </c>
      <c r="S35" s="25">
        <v>579.04999999999995</v>
      </c>
      <c r="T35" s="25">
        <v>647.32000000000005</v>
      </c>
      <c r="U35" s="25">
        <v>2099.89</v>
      </c>
      <c r="V35" s="25">
        <v>590.41</v>
      </c>
      <c r="W35" s="25">
        <v>677.5</v>
      </c>
      <c r="X35" s="25">
        <v>1231.42</v>
      </c>
      <c r="Y35" s="25">
        <v>923.14</v>
      </c>
    </row>
    <row r="36" spans="1:25" x14ac:dyDescent="0.2">
      <c r="A36" s="25">
        <v>448.83600000000001</v>
      </c>
      <c r="B36" s="25">
        <v>333.91</v>
      </c>
      <c r="C36" s="25">
        <v>513.45000000000005</v>
      </c>
      <c r="D36" s="25">
        <v>404.37</v>
      </c>
      <c r="E36" s="25">
        <v>430.23</v>
      </c>
      <c r="F36" s="25">
        <v>343.18</v>
      </c>
      <c r="G36" s="25">
        <v>487.27</v>
      </c>
      <c r="H36" s="25">
        <v>522.95249999999999</v>
      </c>
      <c r="I36" s="25">
        <v>468.1635</v>
      </c>
      <c r="J36" s="25">
        <v>477.96</v>
      </c>
      <c r="N36" s="25">
        <v>859.57</v>
      </c>
      <c r="O36" s="25">
        <v>848.79</v>
      </c>
      <c r="P36" s="25">
        <v>1101.51</v>
      </c>
      <c r="Q36" s="25">
        <v>623.79</v>
      </c>
      <c r="R36" s="25">
        <v>399.21</v>
      </c>
      <c r="S36" s="25">
        <v>544.08000000000004</v>
      </c>
      <c r="T36" s="25">
        <v>744.73</v>
      </c>
      <c r="U36" s="25">
        <v>484.9</v>
      </c>
      <c r="V36" s="25">
        <v>602.63</v>
      </c>
      <c r="W36" s="25">
        <v>692.43</v>
      </c>
      <c r="X36" s="25">
        <v>865.35</v>
      </c>
      <c r="Y36" s="25">
        <v>524.12</v>
      </c>
    </row>
    <row r="37" spans="1:25" x14ac:dyDescent="0.2">
      <c r="A37" s="25">
        <v>499.94400000000002</v>
      </c>
      <c r="B37" s="25">
        <v>278.87</v>
      </c>
      <c r="C37" s="25">
        <v>632.97</v>
      </c>
      <c r="D37" s="25">
        <v>321.24</v>
      </c>
      <c r="E37" s="25">
        <v>509.22</v>
      </c>
      <c r="F37" s="25">
        <v>636.33000000000004</v>
      </c>
      <c r="G37" s="25">
        <v>599.23</v>
      </c>
      <c r="H37" s="25">
        <v>556.47900000000004</v>
      </c>
      <c r="I37" s="25">
        <v>474.46350000000001</v>
      </c>
      <c r="J37" s="25">
        <v>507.99</v>
      </c>
      <c r="N37" s="25">
        <v>712.37</v>
      </c>
      <c r="O37" s="25">
        <v>286.26</v>
      </c>
      <c r="P37" s="25">
        <v>541.99</v>
      </c>
      <c r="Q37" s="25">
        <v>583.39</v>
      </c>
      <c r="R37" s="25">
        <v>676.57</v>
      </c>
      <c r="S37" s="25">
        <v>545.55999999999995</v>
      </c>
      <c r="T37" s="25">
        <v>719.91</v>
      </c>
      <c r="U37" s="25">
        <v>970.28</v>
      </c>
      <c r="V37" s="25">
        <v>520.04999999999995</v>
      </c>
      <c r="W37" s="25">
        <v>414.13</v>
      </c>
      <c r="X37" s="25">
        <v>1153.8399999999999</v>
      </c>
      <c r="Y37" s="25">
        <v>611.61</v>
      </c>
    </row>
    <row r="38" spans="1:25" x14ac:dyDescent="0.2">
      <c r="A38" s="25"/>
      <c r="B38" s="25">
        <v>298.52</v>
      </c>
      <c r="C38" s="25">
        <v>316.05</v>
      </c>
      <c r="D38" s="25">
        <v>332.84</v>
      </c>
      <c r="E38" s="25">
        <v>545.9</v>
      </c>
      <c r="F38" s="25">
        <v>529.98</v>
      </c>
      <c r="G38" s="25"/>
      <c r="H38" s="25">
        <v>557.63400000000001</v>
      </c>
      <c r="I38" s="25">
        <v>484.7955</v>
      </c>
      <c r="J38" s="25">
        <v>449.49450000000002</v>
      </c>
      <c r="N38" s="25">
        <v>745.13</v>
      </c>
      <c r="O38" s="25">
        <v>356.69</v>
      </c>
      <c r="P38" s="25">
        <v>494.43</v>
      </c>
      <c r="Q38" s="25">
        <v>668.06</v>
      </c>
      <c r="R38" s="25">
        <v>999.58</v>
      </c>
      <c r="S38" s="25">
        <v>634.19000000000005</v>
      </c>
      <c r="T38" s="25">
        <v>551.70000000000005</v>
      </c>
      <c r="U38" s="25">
        <v>948.13</v>
      </c>
      <c r="V38" s="25">
        <v>466.23</v>
      </c>
      <c r="W38" s="25">
        <v>475.79</v>
      </c>
      <c r="X38" s="25">
        <v>974.88</v>
      </c>
      <c r="Y38" s="25">
        <v>559.79999999999995</v>
      </c>
    </row>
    <row r="39" spans="1:25" x14ac:dyDescent="0.2">
      <c r="A39" s="25"/>
      <c r="B39" s="25"/>
      <c r="C39" s="25"/>
      <c r="D39" s="25">
        <v>352.44</v>
      </c>
      <c r="E39" s="25"/>
      <c r="F39" s="25"/>
      <c r="G39" s="25"/>
      <c r="H39" s="25"/>
      <c r="I39" s="25">
        <v>442.84800000000001</v>
      </c>
      <c r="J39" s="25">
        <v>448.49700000000001</v>
      </c>
      <c r="N39" s="25">
        <v>247.13</v>
      </c>
      <c r="O39" s="25">
        <v>758.74</v>
      </c>
      <c r="P39" s="25">
        <v>164.76</v>
      </c>
      <c r="Q39" s="25">
        <v>555.78</v>
      </c>
      <c r="R39" s="25">
        <v>453.2</v>
      </c>
      <c r="S39" s="25">
        <v>692.86</v>
      </c>
      <c r="T39" s="25">
        <v>633.02</v>
      </c>
      <c r="U39" s="25">
        <v>1125.53</v>
      </c>
      <c r="V39" s="25">
        <v>556.28</v>
      </c>
      <c r="W39" s="25">
        <v>450.23</v>
      </c>
      <c r="X39" s="25">
        <v>797.62</v>
      </c>
      <c r="Y39" s="25">
        <v>513.24</v>
      </c>
    </row>
    <row r="40" spans="1: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N40" s="25">
        <v>227.83</v>
      </c>
      <c r="O40" s="25">
        <v>993.02</v>
      </c>
      <c r="P40" s="25">
        <v>159.47999999999999</v>
      </c>
      <c r="Q40" s="25">
        <v>585.96</v>
      </c>
      <c r="R40" s="25">
        <v>866.74</v>
      </c>
      <c r="S40" s="25">
        <v>585.15</v>
      </c>
      <c r="T40" s="25">
        <v>621.6</v>
      </c>
      <c r="U40" s="25">
        <v>1069.22</v>
      </c>
      <c r="V40" s="25">
        <v>611.45000000000005</v>
      </c>
      <c r="W40" s="25">
        <v>543.47</v>
      </c>
      <c r="X40" s="25">
        <v>746.35</v>
      </c>
      <c r="Y40" s="25">
        <v>431.68</v>
      </c>
    </row>
    <row r="41" spans="1:25" x14ac:dyDescent="0.2">
      <c r="N41" s="25">
        <v>184.73</v>
      </c>
      <c r="O41" s="25">
        <v>1126.29</v>
      </c>
      <c r="P41" s="25">
        <v>391.35</v>
      </c>
      <c r="Q41" s="25">
        <v>663.48</v>
      </c>
      <c r="R41" s="25">
        <v>647.19000000000005</v>
      </c>
      <c r="S41" s="25">
        <v>638.22</v>
      </c>
      <c r="T41" s="25">
        <v>654.88</v>
      </c>
      <c r="U41" s="25">
        <v>1077.3</v>
      </c>
      <c r="V41" s="25">
        <v>586.96</v>
      </c>
      <c r="W41" s="25">
        <v>544.38</v>
      </c>
      <c r="X41" s="25">
        <v>793.99</v>
      </c>
      <c r="Y41" s="25">
        <v>500.48</v>
      </c>
    </row>
    <row r="42" spans="1:25" x14ac:dyDescent="0.2">
      <c r="N42" s="25">
        <v>204.18</v>
      </c>
      <c r="O42" s="25">
        <v>1070.53</v>
      </c>
      <c r="P42" s="25">
        <v>513.14</v>
      </c>
      <c r="Q42" s="25">
        <v>547.16</v>
      </c>
      <c r="R42" s="25">
        <v>746.04</v>
      </c>
      <c r="S42" s="25">
        <v>706.18</v>
      </c>
      <c r="T42" s="25">
        <v>700.1</v>
      </c>
      <c r="U42" s="25">
        <v>1011.72</v>
      </c>
      <c r="V42" s="25">
        <v>614.54999999999995</v>
      </c>
      <c r="W42" s="25">
        <v>710.22</v>
      </c>
      <c r="X42" s="25">
        <v>954.55</v>
      </c>
      <c r="Y42" s="25">
        <v>543.04</v>
      </c>
    </row>
    <row r="43" spans="1:25" x14ac:dyDescent="0.2">
      <c r="N43" s="25">
        <v>374.34</v>
      </c>
      <c r="O43" s="25">
        <v>807.64</v>
      </c>
      <c r="P43" s="25">
        <v>476.59</v>
      </c>
      <c r="Q43" s="25">
        <v>698.13</v>
      </c>
      <c r="R43" s="25">
        <v>728.78</v>
      </c>
      <c r="S43" s="25">
        <v>717.29</v>
      </c>
      <c r="T43" s="25">
        <v>527.33000000000004</v>
      </c>
      <c r="U43" s="25">
        <v>628.37</v>
      </c>
      <c r="V43" s="25">
        <v>561.65</v>
      </c>
      <c r="W43" s="25">
        <v>757.61</v>
      </c>
      <c r="X43" s="25">
        <v>967.57</v>
      </c>
      <c r="Y43" s="25">
        <v>414.78</v>
      </c>
    </row>
    <row r="44" spans="1:25" x14ac:dyDescent="0.2">
      <c r="N44" s="25">
        <v>375.32</v>
      </c>
      <c r="O44" s="25">
        <v>626.17999999999995</v>
      </c>
      <c r="P44" s="25">
        <v>522.03</v>
      </c>
      <c r="Q44" s="25">
        <v>647.55999999999995</v>
      </c>
      <c r="R44" s="25">
        <v>180.56</v>
      </c>
      <c r="S44" s="25">
        <v>626.76</v>
      </c>
      <c r="T44" s="25">
        <v>595.27</v>
      </c>
      <c r="U44" s="25">
        <v>405.44</v>
      </c>
      <c r="V44" s="25">
        <v>520.41999999999996</v>
      </c>
      <c r="W44" s="25">
        <v>534.74</v>
      </c>
      <c r="X44" s="25">
        <v>1448.96</v>
      </c>
      <c r="Y44" s="25">
        <v>458.94</v>
      </c>
    </row>
    <row r="45" spans="1:25" x14ac:dyDescent="0.2">
      <c r="N45" s="25">
        <v>564.41999999999996</v>
      </c>
      <c r="O45" s="25">
        <v>1189.06</v>
      </c>
      <c r="P45" s="25">
        <v>485.68</v>
      </c>
      <c r="Q45" s="25">
        <v>503.13</v>
      </c>
      <c r="R45" s="25">
        <v>887.01</v>
      </c>
      <c r="S45" s="25">
        <v>714.29</v>
      </c>
      <c r="T45" s="25">
        <v>654.79</v>
      </c>
      <c r="U45" s="25">
        <v>140.88</v>
      </c>
      <c r="V45" s="25">
        <v>596.26</v>
      </c>
      <c r="W45" s="25">
        <v>456.36</v>
      </c>
      <c r="X45" s="25">
        <v>1194.81</v>
      </c>
      <c r="Y45" s="25">
        <v>458.93</v>
      </c>
    </row>
    <row r="46" spans="1:25" x14ac:dyDescent="0.2">
      <c r="N46" s="25">
        <v>503.47</v>
      </c>
      <c r="O46" s="25">
        <v>1285.3900000000001</v>
      </c>
      <c r="P46" s="25">
        <v>467.55</v>
      </c>
      <c r="Q46" s="25">
        <v>693.56</v>
      </c>
      <c r="R46" s="25">
        <v>874.51</v>
      </c>
      <c r="S46" s="25">
        <v>728.21</v>
      </c>
      <c r="T46" s="25">
        <v>495.97</v>
      </c>
      <c r="U46" s="25">
        <v>438.26</v>
      </c>
      <c r="V46" s="25">
        <v>521.46</v>
      </c>
      <c r="W46" s="25">
        <v>443.02</v>
      </c>
      <c r="X46" s="25">
        <v>809.39</v>
      </c>
      <c r="Y46" s="25">
        <v>639.45000000000005</v>
      </c>
    </row>
    <row r="47" spans="1:25" x14ac:dyDescent="0.2">
      <c r="N47" s="25">
        <v>376.17</v>
      </c>
      <c r="O47" s="25">
        <v>1333.97</v>
      </c>
      <c r="P47" s="25">
        <v>381.06</v>
      </c>
      <c r="Q47" s="25">
        <v>652.5</v>
      </c>
      <c r="R47" s="25">
        <v>694.07</v>
      </c>
      <c r="S47" s="25"/>
      <c r="T47" s="25">
        <v>598.87</v>
      </c>
      <c r="U47" s="25">
        <v>459.52</v>
      </c>
      <c r="V47" s="25">
        <v>567.63</v>
      </c>
      <c r="W47" s="25">
        <v>451.71</v>
      </c>
      <c r="X47" s="25">
        <v>773.83</v>
      </c>
      <c r="Y47" s="25">
        <v>489.02</v>
      </c>
    </row>
    <row r="48" spans="1:25" x14ac:dyDescent="0.2">
      <c r="N48" s="25">
        <v>454.15</v>
      </c>
      <c r="O48" s="25">
        <v>1478.41</v>
      </c>
      <c r="P48" s="25">
        <v>339.6</v>
      </c>
      <c r="Q48" s="25">
        <v>667.74</v>
      </c>
      <c r="R48" s="25">
        <v>727.7</v>
      </c>
      <c r="S48" s="25"/>
      <c r="T48" s="25">
        <v>602.92999999999995</v>
      </c>
      <c r="U48" s="25">
        <v>602.14</v>
      </c>
      <c r="V48" s="25">
        <v>570.91</v>
      </c>
      <c r="W48" s="25">
        <v>483.18</v>
      </c>
      <c r="X48" s="25">
        <v>994.29</v>
      </c>
      <c r="Y48" s="25">
        <v>647.30999999999995</v>
      </c>
    </row>
    <row r="49" spans="1:25" x14ac:dyDescent="0.2">
      <c r="N49" s="25"/>
      <c r="O49" s="25"/>
      <c r="P49" s="25">
        <v>629.79</v>
      </c>
      <c r="Q49" s="25"/>
      <c r="R49" s="25"/>
      <c r="S49" s="25"/>
      <c r="T49" s="25"/>
      <c r="U49" s="25"/>
      <c r="V49" s="25">
        <v>571.5</v>
      </c>
      <c r="W49" s="25"/>
      <c r="X49" s="25"/>
      <c r="Y49" s="25">
        <v>621.20000000000005</v>
      </c>
    </row>
    <row r="50" spans="1:25" x14ac:dyDescent="0.2">
      <c r="N50" s="25"/>
      <c r="O50" s="25"/>
      <c r="P50" s="25">
        <v>596.38</v>
      </c>
      <c r="Q50" s="25"/>
      <c r="R50" s="25"/>
      <c r="S50" s="25"/>
      <c r="T50" s="25"/>
      <c r="U50" s="25"/>
      <c r="V50" s="25">
        <v>607.41999999999996</v>
      </c>
      <c r="W50" s="25"/>
      <c r="X50" s="25"/>
      <c r="Y50" s="25">
        <v>523</v>
      </c>
    </row>
    <row r="51" spans="1:25" x14ac:dyDescent="0.2">
      <c r="N51" s="25"/>
      <c r="O51" s="25"/>
      <c r="P51" s="25">
        <v>530.69000000000005</v>
      </c>
      <c r="Q51" s="25"/>
      <c r="R51" s="25"/>
      <c r="S51" s="25"/>
      <c r="T51" s="25"/>
      <c r="U51" s="25"/>
      <c r="V51" s="25">
        <v>531.91</v>
      </c>
      <c r="W51" s="25"/>
      <c r="X51" s="25"/>
      <c r="Y51" s="25">
        <v>669.4</v>
      </c>
    </row>
    <row r="52" spans="1:25" x14ac:dyDescent="0.2">
      <c r="N52" s="25"/>
      <c r="O52" s="25"/>
      <c r="P52" s="25">
        <v>361.27</v>
      </c>
      <c r="Q52" s="25"/>
      <c r="R52" s="25"/>
      <c r="S52" s="25"/>
      <c r="T52" s="25"/>
      <c r="U52" s="25"/>
      <c r="V52" s="25">
        <v>612.22</v>
      </c>
      <c r="W52" s="25"/>
      <c r="X52" s="25"/>
      <c r="Y52" s="25">
        <v>666.3</v>
      </c>
    </row>
    <row r="53" spans="1:25" x14ac:dyDescent="0.2">
      <c r="N53" s="25"/>
      <c r="O53" s="25"/>
      <c r="P53" s="25">
        <v>300.75</v>
      </c>
      <c r="Q53" s="25"/>
      <c r="R53" s="25"/>
      <c r="S53" s="25"/>
      <c r="T53" s="25"/>
      <c r="U53" s="25"/>
      <c r="V53" s="25">
        <v>561.85</v>
      </c>
      <c r="W53" s="25"/>
      <c r="X53" s="25"/>
      <c r="Y53" s="25">
        <v>583.66999999999996</v>
      </c>
    </row>
    <row r="54" spans="1:25" x14ac:dyDescent="0.2">
      <c r="N54" s="25"/>
      <c r="O54" s="25"/>
      <c r="P54" s="25">
        <v>403.43</v>
      </c>
      <c r="Q54" s="25"/>
      <c r="R54" s="25"/>
      <c r="S54" s="25"/>
      <c r="T54" s="25"/>
      <c r="U54" s="25"/>
      <c r="V54" s="25"/>
      <c r="W54" s="25"/>
      <c r="X54" s="25"/>
      <c r="Y54" s="25">
        <v>627.99</v>
      </c>
    </row>
    <row r="55" spans="1:25" x14ac:dyDescent="0.2">
      <c r="A55" s="25"/>
      <c r="B55" s="25"/>
      <c r="C55" s="25"/>
      <c r="D55" s="25"/>
      <c r="E55" s="25"/>
      <c r="F55" s="25"/>
      <c r="G55" s="25"/>
      <c r="H55" s="25"/>
      <c r="I55" s="25"/>
      <c r="N55" s="25"/>
      <c r="O55" s="25"/>
      <c r="P55" s="25">
        <v>325.26</v>
      </c>
      <c r="Q55" s="25"/>
      <c r="R55" s="25"/>
      <c r="S55" s="25"/>
      <c r="T55" s="25"/>
      <c r="U55" s="25"/>
      <c r="V55" s="25"/>
      <c r="W55" s="25"/>
      <c r="X55" s="25"/>
      <c r="Y55" s="25">
        <v>670.44</v>
      </c>
    </row>
    <row r="56" spans="1:25" x14ac:dyDescent="0.2">
      <c r="N56" s="25"/>
      <c r="O56" s="25"/>
      <c r="P56" s="25">
        <v>344.75</v>
      </c>
      <c r="Q56" s="25"/>
      <c r="R56" s="25"/>
      <c r="S56" s="25"/>
      <c r="T56" s="25"/>
      <c r="U56" s="25"/>
      <c r="V56" s="25"/>
      <c r="W56" s="25"/>
      <c r="X56" s="25"/>
      <c r="Y56" s="25">
        <v>629.80999999999995</v>
      </c>
    </row>
    <row r="57" spans="1:25" x14ac:dyDescent="0.2"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>
        <v>713.94</v>
      </c>
    </row>
    <row r="58" spans="1:25" x14ac:dyDescent="0.2">
      <c r="A58" s="25"/>
    </row>
    <row r="59" spans="1:25" x14ac:dyDescent="0.2">
      <c r="A59" s="25"/>
    </row>
    <row r="60" spans="1:25" x14ac:dyDescent="0.2">
      <c r="A60" s="25"/>
    </row>
    <row r="61" spans="1:25" x14ac:dyDescent="0.2">
      <c r="A61" s="25"/>
    </row>
    <row r="62" spans="1:25" x14ac:dyDescent="0.2">
      <c r="A62" s="25"/>
    </row>
    <row r="63" spans="1:25" x14ac:dyDescent="0.2">
      <c r="A63" s="25"/>
    </row>
    <row r="64" spans="1:25" x14ac:dyDescent="0.2">
      <c r="A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</row>
    <row r="65" spans="1:16" x14ac:dyDescent="0.2">
      <c r="A65" s="25"/>
    </row>
    <row r="66" spans="1:16" x14ac:dyDescent="0.2">
      <c r="A66" s="25"/>
    </row>
    <row r="67" spans="1:16" x14ac:dyDescent="0.2">
      <c r="A67" s="25"/>
      <c r="P67" s="25"/>
    </row>
    <row r="68" spans="1:16" x14ac:dyDescent="0.2">
      <c r="A68" s="25"/>
      <c r="P68" s="25"/>
    </row>
    <row r="69" spans="1:16" x14ac:dyDescent="0.2">
      <c r="A69" s="25"/>
      <c r="P69" s="25"/>
    </row>
    <row r="70" spans="1:16" x14ac:dyDescent="0.2">
      <c r="P70" s="25"/>
    </row>
    <row r="71" spans="1:16" x14ac:dyDescent="0.2">
      <c r="P71" s="25"/>
    </row>
    <row r="72" spans="1:16" x14ac:dyDescent="0.2">
      <c r="P72" s="25"/>
    </row>
    <row r="73" spans="1:16" x14ac:dyDescent="0.2">
      <c r="P73" s="25"/>
    </row>
    <row r="74" spans="1:16" x14ac:dyDescent="0.2">
      <c r="P74" s="25"/>
    </row>
    <row r="75" spans="1:16" x14ac:dyDescent="0.2">
      <c r="P75" s="25"/>
    </row>
    <row r="76" spans="1:16" x14ac:dyDescent="0.2">
      <c r="P76" s="25"/>
    </row>
    <row r="77" spans="1:16" x14ac:dyDescent="0.2">
      <c r="P77" s="25"/>
    </row>
    <row r="78" spans="1:16" x14ac:dyDescent="0.2">
      <c r="P78" s="25"/>
    </row>
  </sheetData>
  <mergeCells count="8">
    <mergeCell ref="N4:Y5"/>
    <mergeCell ref="B8:D8"/>
    <mergeCell ref="E8:G8"/>
    <mergeCell ref="H8:J8"/>
    <mergeCell ref="N8:P8"/>
    <mergeCell ref="Q8:S8"/>
    <mergeCell ref="T8:V8"/>
    <mergeCell ref="W8:Y8"/>
  </mergeCells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2:Y24"/>
  <sheetViews>
    <sheetView workbookViewId="0">
      <selection activeCell="N27" sqref="N27"/>
    </sheetView>
  </sheetViews>
  <sheetFormatPr defaultRowHeight="14.25" x14ac:dyDescent="0.2"/>
  <sheetData>
    <row r="22" spans="2:25" x14ac:dyDescent="0.2">
      <c r="B22" s="107" t="s">
        <v>194</v>
      </c>
      <c r="C22" s="107"/>
      <c r="D22" s="107"/>
      <c r="E22" s="107"/>
      <c r="F22" s="107"/>
      <c r="H22" s="107" t="s">
        <v>195</v>
      </c>
      <c r="I22" s="107"/>
      <c r="J22" s="107"/>
      <c r="K22" s="107"/>
      <c r="L22" s="107"/>
      <c r="O22" s="107" t="s">
        <v>196</v>
      </c>
      <c r="P22" s="107"/>
      <c r="Q22" s="107"/>
      <c r="R22" s="107"/>
      <c r="S22" s="107"/>
      <c r="U22" s="107" t="s">
        <v>197</v>
      </c>
      <c r="V22" s="107"/>
      <c r="W22" s="107"/>
      <c r="X22" s="107"/>
      <c r="Y22" s="107"/>
    </row>
    <row r="23" spans="2:25" x14ac:dyDescent="0.2">
      <c r="B23" s="107"/>
      <c r="C23" s="107"/>
      <c r="D23" s="107"/>
      <c r="E23" s="107"/>
      <c r="F23" s="107"/>
      <c r="H23" s="107"/>
      <c r="I23" s="107"/>
      <c r="J23" s="107"/>
      <c r="K23" s="107"/>
      <c r="L23" s="107"/>
      <c r="O23" s="107"/>
      <c r="P23" s="107"/>
      <c r="Q23" s="107"/>
      <c r="R23" s="107"/>
      <c r="S23" s="107"/>
      <c r="U23" s="107"/>
      <c r="V23" s="107"/>
      <c r="W23" s="107"/>
      <c r="X23" s="107"/>
      <c r="Y23" s="107"/>
    </row>
    <row r="24" spans="2:25" x14ac:dyDescent="0.2">
      <c r="B24" s="107"/>
      <c r="C24" s="107"/>
      <c r="D24" s="107"/>
      <c r="E24" s="107"/>
      <c r="F24" s="107"/>
      <c r="H24" s="107"/>
      <c r="I24" s="107"/>
      <c r="J24" s="107"/>
      <c r="K24" s="107"/>
      <c r="L24" s="107"/>
      <c r="O24" s="107"/>
      <c r="P24" s="107"/>
      <c r="Q24" s="107"/>
      <c r="R24" s="107"/>
      <c r="S24" s="107"/>
      <c r="U24" s="107"/>
      <c r="V24" s="107"/>
      <c r="W24" s="107"/>
      <c r="X24" s="107"/>
      <c r="Y24" s="107"/>
    </row>
  </sheetData>
  <mergeCells count="4">
    <mergeCell ref="B22:F24"/>
    <mergeCell ref="H22:L24"/>
    <mergeCell ref="O22:S24"/>
    <mergeCell ref="U22:Y24"/>
  </mergeCells>
  <phoneticPr fontId="1" type="noConversion"/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J27"/>
  <sheetViews>
    <sheetView workbookViewId="0">
      <selection activeCell="N31" sqref="N31"/>
    </sheetView>
  </sheetViews>
  <sheetFormatPr defaultRowHeight="14.25" x14ac:dyDescent="0.2"/>
  <sheetData>
    <row r="3" spans="1:36" x14ac:dyDescent="0.2">
      <c r="B3" t="s">
        <v>198</v>
      </c>
      <c r="D3" s="84"/>
      <c r="E3" s="84"/>
      <c r="F3" s="84"/>
      <c r="G3" s="84"/>
      <c r="H3" s="84"/>
      <c r="I3" s="84"/>
      <c r="K3" t="s">
        <v>96</v>
      </c>
      <c r="M3" s="84"/>
      <c r="N3" s="84"/>
      <c r="O3" s="84"/>
      <c r="P3" s="84"/>
      <c r="Q3" s="84"/>
      <c r="R3" s="84"/>
      <c r="T3" t="s">
        <v>24</v>
      </c>
      <c r="V3" s="84"/>
      <c r="W3" s="84"/>
      <c r="X3" s="84"/>
      <c r="Y3" s="84"/>
      <c r="Z3" s="84"/>
      <c r="AA3" s="84"/>
      <c r="AC3" t="s">
        <v>97</v>
      </c>
    </row>
    <row r="4" spans="1:36" x14ac:dyDescent="0.2">
      <c r="A4" s="84" t="s">
        <v>199</v>
      </c>
      <c r="B4" t="s">
        <v>85</v>
      </c>
      <c r="C4" t="s">
        <v>200</v>
      </c>
      <c r="D4">
        <v>143</v>
      </c>
      <c r="E4">
        <v>151</v>
      </c>
      <c r="F4">
        <v>209</v>
      </c>
      <c r="G4">
        <v>112</v>
      </c>
      <c r="H4">
        <v>156</v>
      </c>
      <c r="I4">
        <v>178</v>
      </c>
      <c r="K4" t="s">
        <v>85</v>
      </c>
      <c r="L4" t="s">
        <v>200</v>
      </c>
      <c r="M4">
        <v>165</v>
      </c>
      <c r="N4">
        <v>188</v>
      </c>
      <c r="O4">
        <v>205</v>
      </c>
      <c r="P4">
        <v>198</v>
      </c>
      <c r="Q4">
        <v>175</v>
      </c>
      <c r="R4">
        <v>162</v>
      </c>
      <c r="T4" t="s">
        <v>85</v>
      </c>
      <c r="U4" t="s">
        <v>200</v>
      </c>
      <c r="V4">
        <v>189</v>
      </c>
      <c r="W4">
        <v>185</v>
      </c>
      <c r="X4">
        <v>167</v>
      </c>
      <c r="Y4">
        <v>112</v>
      </c>
      <c r="Z4">
        <v>98</v>
      </c>
      <c r="AA4">
        <v>86</v>
      </c>
      <c r="AC4" t="s">
        <v>85</v>
      </c>
      <c r="AD4" t="s">
        <v>200</v>
      </c>
      <c r="AE4">
        <v>189</v>
      </c>
      <c r="AF4">
        <v>197</v>
      </c>
      <c r="AG4">
        <v>207</v>
      </c>
      <c r="AH4">
        <v>186</v>
      </c>
      <c r="AI4">
        <v>156</v>
      </c>
      <c r="AJ4">
        <v>145</v>
      </c>
    </row>
    <row r="5" spans="1:36" x14ac:dyDescent="0.2">
      <c r="A5" s="84"/>
      <c r="C5" t="s">
        <v>201</v>
      </c>
      <c r="D5">
        <v>13</v>
      </c>
      <c r="E5">
        <v>21</v>
      </c>
      <c r="F5">
        <v>35</v>
      </c>
      <c r="G5">
        <v>9</v>
      </c>
      <c r="H5">
        <v>15</v>
      </c>
      <c r="I5">
        <v>10</v>
      </c>
      <c r="L5" t="s">
        <v>201</v>
      </c>
      <c r="M5">
        <v>16</v>
      </c>
      <c r="N5">
        <v>5</v>
      </c>
      <c r="O5">
        <v>22</v>
      </c>
      <c r="P5">
        <v>16</v>
      </c>
      <c r="Q5">
        <v>9</v>
      </c>
      <c r="R5">
        <v>25</v>
      </c>
      <c r="U5" t="s">
        <v>201</v>
      </c>
      <c r="V5">
        <v>19</v>
      </c>
      <c r="W5">
        <v>16</v>
      </c>
      <c r="X5">
        <v>14</v>
      </c>
      <c r="Y5">
        <v>12</v>
      </c>
      <c r="Z5">
        <v>7</v>
      </c>
      <c r="AA5">
        <v>6</v>
      </c>
      <c r="AD5" t="s">
        <v>201</v>
      </c>
      <c r="AE5">
        <v>29</v>
      </c>
      <c r="AF5">
        <v>22</v>
      </c>
      <c r="AG5">
        <v>27</v>
      </c>
      <c r="AH5">
        <v>25</v>
      </c>
      <c r="AI5">
        <v>7</v>
      </c>
      <c r="AJ5">
        <v>18</v>
      </c>
    </row>
    <row r="6" spans="1:36" x14ac:dyDescent="0.2">
      <c r="A6" s="84"/>
      <c r="C6" t="s">
        <v>202</v>
      </c>
      <c r="D6">
        <f>SUM(D4:D5)</f>
        <v>156</v>
      </c>
      <c r="E6">
        <f t="shared" ref="E6:I6" si="0">SUM(E4:E5)</f>
        <v>172</v>
      </c>
      <c r="F6">
        <f t="shared" si="0"/>
        <v>244</v>
      </c>
      <c r="G6">
        <f t="shared" si="0"/>
        <v>121</v>
      </c>
      <c r="H6">
        <f t="shared" si="0"/>
        <v>171</v>
      </c>
      <c r="I6">
        <f t="shared" si="0"/>
        <v>188</v>
      </c>
      <c r="L6" t="s">
        <v>202</v>
      </c>
      <c r="M6">
        <f>SUM(M4:M5)</f>
        <v>181</v>
      </c>
      <c r="N6">
        <f t="shared" ref="N6:R6" si="1">SUM(N4:N5)</f>
        <v>193</v>
      </c>
      <c r="O6">
        <f t="shared" si="1"/>
        <v>227</v>
      </c>
      <c r="P6">
        <f t="shared" si="1"/>
        <v>214</v>
      </c>
      <c r="Q6">
        <f t="shared" si="1"/>
        <v>184</v>
      </c>
      <c r="R6">
        <f t="shared" si="1"/>
        <v>187</v>
      </c>
      <c r="U6" t="s">
        <v>202</v>
      </c>
      <c r="V6">
        <f>SUM(V4:V5)</f>
        <v>208</v>
      </c>
      <c r="W6">
        <f t="shared" ref="W6:AA6" si="2">SUM(W4:W5)</f>
        <v>201</v>
      </c>
      <c r="X6">
        <f t="shared" si="2"/>
        <v>181</v>
      </c>
      <c r="Y6">
        <f t="shared" si="2"/>
        <v>124</v>
      </c>
      <c r="Z6">
        <f t="shared" si="2"/>
        <v>105</v>
      </c>
      <c r="AA6">
        <f t="shared" si="2"/>
        <v>92</v>
      </c>
      <c r="AD6" t="s">
        <v>202</v>
      </c>
      <c r="AE6">
        <f>SUM(AE4:AE5)</f>
        <v>218</v>
      </c>
      <c r="AF6">
        <f t="shared" ref="AF6:AJ6" si="3">SUM(AF4:AF5)</f>
        <v>219</v>
      </c>
      <c r="AG6">
        <f t="shared" si="3"/>
        <v>234</v>
      </c>
      <c r="AH6">
        <f t="shared" si="3"/>
        <v>211</v>
      </c>
      <c r="AI6">
        <f t="shared" si="3"/>
        <v>163</v>
      </c>
      <c r="AJ6">
        <f t="shared" si="3"/>
        <v>163</v>
      </c>
    </row>
    <row r="7" spans="1:36" x14ac:dyDescent="0.2">
      <c r="A7" s="84"/>
      <c r="C7" t="s">
        <v>61</v>
      </c>
      <c r="D7">
        <f>D4/D6</f>
        <v>0.91666666666666663</v>
      </c>
      <c r="E7">
        <f t="shared" ref="E7:AJ7" si="4">E4/E6</f>
        <v>0.87790697674418605</v>
      </c>
      <c r="F7">
        <f t="shared" si="4"/>
        <v>0.85655737704918034</v>
      </c>
      <c r="G7">
        <f t="shared" si="4"/>
        <v>0.92561983471074383</v>
      </c>
      <c r="H7">
        <f t="shared" si="4"/>
        <v>0.91228070175438591</v>
      </c>
      <c r="I7">
        <f t="shared" si="4"/>
        <v>0.94680851063829785</v>
      </c>
      <c r="L7" t="s">
        <v>61</v>
      </c>
      <c r="M7">
        <f t="shared" si="4"/>
        <v>0.91160220994475138</v>
      </c>
      <c r="N7">
        <f t="shared" si="4"/>
        <v>0.97409326424870468</v>
      </c>
      <c r="O7">
        <f t="shared" si="4"/>
        <v>0.90308370044052866</v>
      </c>
      <c r="P7">
        <f t="shared" si="4"/>
        <v>0.92523364485981308</v>
      </c>
      <c r="Q7">
        <f t="shared" si="4"/>
        <v>0.95108695652173914</v>
      </c>
      <c r="R7">
        <f t="shared" si="4"/>
        <v>0.86631016042780751</v>
      </c>
      <c r="U7" t="s">
        <v>61</v>
      </c>
      <c r="V7">
        <f t="shared" si="4"/>
        <v>0.90865384615384615</v>
      </c>
      <c r="W7">
        <f t="shared" si="4"/>
        <v>0.92039800995024879</v>
      </c>
      <c r="X7">
        <f t="shared" si="4"/>
        <v>0.92265193370165743</v>
      </c>
      <c r="Y7">
        <f t="shared" si="4"/>
        <v>0.90322580645161288</v>
      </c>
      <c r="Z7">
        <f t="shared" si="4"/>
        <v>0.93333333333333335</v>
      </c>
      <c r="AA7">
        <f t="shared" si="4"/>
        <v>0.93478260869565222</v>
      </c>
      <c r="AD7" t="s">
        <v>61</v>
      </c>
      <c r="AE7">
        <f t="shared" si="4"/>
        <v>0.8669724770642202</v>
      </c>
      <c r="AF7">
        <f t="shared" si="4"/>
        <v>0.8995433789954338</v>
      </c>
      <c r="AG7">
        <f t="shared" si="4"/>
        <v>0.88461538461538458</v>
      </c>
      <c r="AH7">
        <f t="shared" si="4"/>
        <v>0.88151658767772512</v>
      </c>
      <c r="AI7">
        <f t="shared" si="4"/>
        <v>0.95705521472392641</v>
      </c>
      <c r="AJ7">
        <f t="shared" si="4"/>
        <v>0.88957055214723924</v>
      </c>
    </row>
    <row r="8" spans="1:36" x14ac:dyDescent="0.2">
      <c r="A8" s="84"/>
    </row>
    <row r="9" spans="1:36" x14ac:dyDescent="0.2">
      <c r="A9" s="84"/>
      <c r="B9" t="s">
        <v>86</v>
      </c>
      <c r="C9" t="s">
        <v>200</v>
      </c>
      <c r="D9">
        <v>183</v>
      </c>
      <c r="E9">
        <v>175</v>
      </c>
      <c r="F9">
        <v>190</v>
      </c>
      <c r="G9">
        <v>115</v>
      </c>
      <c r="H9">
        <v>98</v>
      </c>
      <c r="I9">
        <v>79</v>
      </c>
      <c r="K9" t="s">
        <v>86</v>
      </c>
      <c r="L9" t="s">
        <v>200</v>
      </c>
      <c r="M9">
        <v>66</v>
      </c>
      <c r="N9">
        <v>38</v>
      </c>
      <c r="O9">
        <v>41</v>
      </c>
      <c r="P9">
        <v>65</v>
      </c>
      <c r="Q9">
        <v>45</v>
      </c>
      <c r="R9">
        <v>43</v>
      </c>
      <c r="T9" t="s">
        <v>86</v>
      </c>
      <c r="U9" t="s">
        <v>200</v>
      </c>
      <c r="V9">
        <v>55</v>
      </c>
      <c r="W9">
        <v>91</v>
      </c>
      <c r="X9">
        <v>50</v>
      </c>
      <c r="Y9">
        <v>98</v>
      </c>
      <c r="Z9">
        <v>56</v>
      </c>
      <c r="AA9">
        <v>76</v>
      </c>
      <c r="AC9" t="s">
        <v>86</v>
      </c>
      <c r="AD9" t="s">
        <v>200</v>
      </c>
      <c r="AE9">
        <v>61</v>
      </c>
      <c r="AF9">
        <v>134</v>
      </c>
      <c r="AG9">
        <v>47</v>
      </c>
      <c r="AH9">
        <v>56</v>
      </c>
      <c r="AI9">
        <v>45</v>
      </c>
      <c r="AJ9">
        <v>85</v>
      </c>
    </row>
    <row r="10" spans="1:36" x14ac:dyDescent="0.2">
      <c r="A10" s="84"/>
      <c r="C10" t="s">
        <v>201</v>
      </c>
      <c r="D10">
        <v>20</v>
      </c>
      <c r="E10">
        <v>19</v>
      </c>
      <c r="F10">
        <v>15</v>
      </c>
      <c r="G10">
        <v>10</v>
      </c>
      <c r="H10">
        <v>15</v>
      </c>
      <c r="I10">
        <v>8</v>
      </c>
      <c r="L10" t="s">
        <v>201</v>
      </c>
      <c r="M10">
        <v>90</v>
      </c>
      <c r="N10">
        <v>79</v>
      </c>
      <c r="O10">
        <v>65</v>
      </c>
      <c r="P10">
        <v>85</v>
      </c>
      <c r="Q10">
        <v>62</v>
      </c>
      <c r="R10">
        <v>62</v>
      </c>
      <c r="U10" t="s">
        <v>201</v>
      </c>
      <c r="V10">
        <v>82</v>
      </c>
      <c r="W10">
        <v>116</v>
      </c>
      <c r="X10">
        <v>67</v>
      </c>
      <c r="Y10">
        <v>115</v>
      </c>
      <c r="Z10">
        <v>76</v>
      </c>
      <c r="AA10">
        <v>105</v>
      </c>
      <c r="AD10" t="s">
        <v>201</v>
      </c>
      <c r="AE10">
        <v>83</v>
      </c>
      <c r="AF10">
        <v>106</v>
      </c>
      <c r="AG10">
        <v>59</v>
      </c>
      <c r="AH10">
        <v>62</v>
      </c>
      <c r="AI10">
        <v>62</v>
      </c>
      <c r="AJ10">
        <v>86</v>
      </c>
    </row>
    <row r="11" spans="1:36" x14ac:dyDescent="0.2">
      <c r="A11" s="84"/>
      <c r="C11" t="s">
        <v>202</v>
      </c>
      <c r="D11">
        <f>SUM(D9:D10)</f>
        <v>203</v>
      </c>
      <c r="E11">
        <f t="shared" ref="E11:I11" si="5">SUM(E9:E10)</f>
        <v>194</v>
      </c>
      <c r="F11">
        <f t="shared" si="5"/>
        <v>205</v>
      </c>
      <c r="G11">
        <f t="shared" si="5"/>
        <v>125</v>
      </c>
      <c r="H11">
        <f t="shared" si="5"/>
        <v>113</v>
      </c>
      <c r="I11">
        <f t="shared" si="5"/>
        <v>87</v>
      </c>
      <c r="L11" t="s">
        <v>202</v>
      </c>
      <c r="M11">
        <f>SUM(M9:M10)</f>
        <v>156</v>
      </c>
      <c r="N11">
        <f t="shared" ref="N11:R11" si="6">SUM(N9:N10)</f>
        <v>117</v>
      </c>
      <c r="O11">
        <f t="shared" si="6"/>
        <v>106</v>
      </c>
      <c r="P11">
        <f t="shared" si="6"/>
        <v>150</v>
      </c>
      <c r="Q11">
        <f t="shared" si="6"/>
        <v>107</v>
      </c>
      <c r="R11">
        <f t="shared" si="6"/>
        <v>105</v>
      </c>
      <c r="U11" t="s">
        <v>202</v>
      </c>
      <c r="V11">
        <f>SUM(V9:V10)</f>
        <v>137</v>
      </c>
      <c r="W11">
        <f t="shared" ref="W11:AA11" si="7">SUM(W9:W10)</f>
        <v>207</v>
      </c>
      <c r="X11">
        <f t="shared" si="7"/>
        <v>117</v>
      </c>
      <c r="Y11">
        <f t="shared" si="7"/>
        <v>213</v>
      </c>
      <c r="Z11">
        <f t="shared" si="7"/>
        <v>132</v>
      </c>
      <c r="AA11">
        <f t="shared" si="7"/>
        <v>181</v>
      </c>
      <c r="AD11" t="s">
        <v>202</v>
      </c>
      <c r="AE11">
        <f>SUM(AE9:AE10)</f>
        <v>144</v>
      </c>
      <c r="AF11">
        <f t="shared" ref="AF11:AJ11" si="8">SUM(AF9:AF10)</f>
        <v>240</v>
      </c>
      <c r="AG11">
        <f t="shared" si="8"/>
        <v>106</v>
      </c>
      <c r="AH11">
        <f t="shared" si="8"/>
        <v>118</v>
      </c>
      <c r="AI11">
        <f t="shared" si="8"/>
        <v>107</v>
      </c>
      <c r="AJ11">
        <f t="shared" si="8"/>
        <v>171</v>
      </c>
    </row>
    <row r="12" spans="1:36" x14ac:dyDescent="0.2">
      <c r="A12" s="84"/>
      <c r="C12" t="s">
        <v>61</v>
      </c>
      <c r="D12">
        <f>D9/D11</f>
        <v>0.90147783251231528</v>
      </c>
      <c r="E12">
        <f t="shared" ref="E12:I12" si="9">E9/E11</f>
        <v>0.90206185567010311</v>
      </c>
      <c r="F12">
        <f t="shared" si="9"/>
        <v>0.92682926829268297</v>
      </c>
      <c r="G12">
        <f t="shared" si="9"/>
        <v>0.92</v>
      </c>
      <c r="H12">
        <f t="shared" si="9"/>
        <v>0.86725663716814161</v>
      </c>
      <c r="I12">
        <f t="shared" si="9"/>
        <v>0.90804597701149425</v>
      </c>
      <c r="L12" t="s">
        <v>61</v>
      </c>
      <c r="M12">
        <f>M9/M11</f>
        <v>0.42307692307692307</v>
      </c>
      <c r="N12">
        <f t="shared" ref="N12:R12" si="10">N9/N11</f>
        <v>0.3247863247863248</v>
      </c>
      <c r="O12">
        <f t="shared" si="10"/>
        <v>0.3867924528301887</v>
      </c>
      <c r="P12">
        <f t="shared" si="10"/>
        <v>0.43333333333333335</v>
      </c>
      <c r="Q12">
        <f t="shared" si="10"/>
        <v>0.42056074766355139</v>
      </c>
      <c r="R12">
        <f t="shared" si="10"/>
        <v>0.40952380952380951</v>
      </c>
      <c r="U12" t="s">
        <v>61</v>
      </c>
      <c r="V12">
        <f>V9/V11</f>
        <v>0.40145985401459855</v>
      </c>
      <c r="W12">
        <f t="shared" ref="W12:AA12" si="11">W9/W11</f>
        <v>0.43961352657004832</v>
      </c>
      <c r="X12">
        <f t="shared" si="11"/>
        <v>0.42735042735042733</v>
      </c>
      <c r="Y12">
        <f t="shared" si="11"/>
        <v>0.460093896713615</v>
      </c>
      <c r="Z12">
        <f t="shared" si="11"/>
        <v>0.42424242424242425</v>
      </c>
      <c r="AA12">
        <f t="shared" si="11"/>
        <v>0.41988950276243092</v>
      </c>
      <c r="AD12" t="s">
        <v>61</v>
      </c>
      <c r="AE12">
        <f>AE9/AE11</f>
        <v>0.4236111111111111</v>
      </c>
      <c r="AF12">
        <f t="shared" ref="AF12:AJ12" si="12">AF9/AF11</f>
        <v>0.55833333333333335</v>
      </c>
      <c r="AG12">
        <f t="shared" si="12"/>
        <v>0.44339622641509435</v>
      </c>
      <c r="AH12">
        <f t="shared" si="12"/>
        <v>0.47457627118644069</v>
      </c>
      <c r="AI12">
        <f t="shared" si="12"/>
        <v>0.42056074766355139</v>
      </c>
      <c r="AJ12">
        <f t="shared" si="12"/>
        <v>0.49707602339181284</v>
      </c>
    </row>
    <row r="18" spans="1:36" x14ac:dyDescent="0.2">
      <c r="A18" s="84" t="s">
        <v>203</v>
      </c>
      <c r="B18" t="s">
        <v>198</v>
      </c>
      <c r="D18" s="84"/>
      <c r="E18" s="84"/>
      <c r="F18" s="84"/>
      <c r="G18" s="84"/>
      <c r="H18" s="84"/>
      <c r="I18" s="84"/>
      <c r="K18" t="s">
        <v>96</v>
      </c>
      <c r="M18" s="84"/>
      <c r="N18" s="84"/>
      <c r="O18" s="84"/>
      <c r="P18" s="84"/>
      <c r="Q18" s="84"/>
      <c r="R18" s="84"/>
      <c r="T18" t="s">
        <v>24</v>
      </c>
      <c r="V18" s="84"/>
      <c r="W18" s="84"/>
      <c r="X18" s="84"/>
      <c r="Y18" s="84"/>
      <c r="Z18" s="84"/>
      <c r="AA18" s="84"/>
      <c r="AC18" t="s">
        <v>97</v>
      </c>
    </row>
    <row r="19" spans="1:36" x14ac:dyDescent="0.2">
      <c r="A19" s="84"/>
      <c r="B19" t="s">
        <v>85</v>
      </c>
      <c r="C19" t="s">
        <v>200</v>
      </c>
      <c r="D19">
        <v>1236</v>
      </c>
      <c r="E19">
        <v>145</v>
      </c>
      <c r="F19">
        <v>189</v>
      </c>
      <c r="G19">
        <v>156</v>
      </c>
      <c r="H19">
        <v>142</v>
      </c>
      <c r="I19">
        <v>126</v>
      </c>
      <c r="K19" t="s">
        <v>85</v>
      </c>
      <c r="L19" t="s">
        <v>200</v>
      </c>
      <c r="M19">
        <v>115</v>
      </c>
      <c r="N19">
        <v>126</v>
      </c>
      <c r="O19">
        <v>198</v>
      </c>
      <c r="P19">
        <v>98</v>
      </c>
      <c r="Q19">
        <v>156</v>
      </c>
      <c r="R19">
        <v>135</v>
      </c>
      <c r="T19" t="s">
        <v>85</v>
      </c>
      <c r="U19" t="s">
        <v>200</v>
      </c>
      <c r="V19">
        <v>165</v>
      </c>
      <c r="W19">
        <v>152</v>
      </c>
      <c r="X19">
        <v>156</v>
      </c>
      <c r="Y19">
        <v>105</v>
      </c>
      <c r="Z19">
        <v>89</v>
      </c>
      <c r="AA19">
        <v>115</v>
      </c>
      <c r="AC19" t="s">
        <v>85</v>
      </c>
      <c r="AD19" t="s">
        <v>200</v>
      </c>
      <c r="AE19">
        <v>189</v>
      </c>
      <c r="AF19">
        <v>197</v>
      </c>
      <c r="AG19">
        <v>207</v>
      </c>
      <c r="AH19">
        <v>115</v>
      </c>
      <c r="AI19">
        <v>98</v>
      </c>
      <c r="AJ19">
        <v>76</v>
      </c>
    </row>
    <row r="20" spans="1:36" x14ac:dyDescent="0.2">
      <c r="A20" s="84"/>
      <c r="C20" t="s">
        <v>201</v>
      </c>
      <c r="D20">
        <v>15</v>
      </c>
      <c r="E20">
        <v>12</v>
      </c>
      <c r="F20">
        <v>12</v>
      </c>
      <c r="G20">
        <v>8</v>
      </c>
      <c r="H20">
        <v>9</v>
      </c>
      <c r="I20">
        <v>4</v>
      </c>
      <c r="L20" t="s">
        <v>201</v>
      </c>
      <c r="M20">
        <v>7</v>
      </c>
      <c r="N20">
        <v>8</v>
      </c>
      <c r="O20">
        <v>14</v>
      </c>
      <c r="P20">
        <v>5</v>
      </c>
      <c r="Q20">
        <v>6</v>
      </c>
      <c r="R20">
        <v>9</v>
      </c>
      <c r="U20" t="s">
        <v>201</v>
      </c>
      <c r="V20">
        <v>10</v>
      </c>
      <c r="W20">
        <v>8</v>
      </c>
      <c r="X20">
        <v>9</v>
      </c>
      <c r="Y20">
        <v>7</v>
      </c>
      <c r="Z20">
        <v>8</v>
      </c>
      <c r="AA20">
        <v>9</v>
      </c>
      <c r="AD20" t="s">
        <v>201</v>
      </c>
      <c r="AE20">
        <v>17</v>
      </c>
      <c r="AF20">
        <v>22</v>
      </c>
      <c r="AG20">
        <v>27</v>
      </c>
      <c r="AH20">
        <v>12</v>
      </c>
      <c r="AI20">
        <v>9</v>
      </c>
      <c r="AJ20">
        <v>7</v>
      </c>
    </row>
    <row r="21" spans="1:36" x14ac:dyDescent="0.2">
      <c r="A21" s="84"/>
      <c r="C21" t="s">
        <v>202</v>
      </c>
      <c r="D21">
        <f>SUM(D19:D20)</f>
        <v>1251</v>
      </c>
      <c r="E21">
        <f t="shared" ref="E21:I21" si="13">SUM(E19:E20)</f>
        <v>157</v>
      </c>
      <c r="F21">
        <f t="shared" si="13"/>
        <v>201</v>
      </c>
      <c r="G21">
        <f t="shared" si="13"/>
        <v>164</v>
      </c>
      <c r="H21">
        <f t="shared" si="13"/>
        <v>151</v>
      </c>
      <c r="I21">
        <f t="shared" si="13"/>
        <v>130</v>
      </c>
      <c r="L21" t="s">
        <v>202</v>
      </c>
      <c r="M21">
        <f>SUM(M19:M20)</f>
        <v>122</v>
      </c>
      <c r="N21">
        <f t="shared" ref="N21:R21" si="14">SUM(N19:N20)</f>
        <v>134</v>
      </c>
      <c r="O21">
        <f t="shared" si="14"/>
        <v>212</v>
      </c>
      <c r="P21">
        <f t="shared" si="14"/>
        <v>103</v>
      </c>
      <c r="Q21">
        <f t="shared" si="14"/>
        <v>162</v>
      </c>
      <c r="R21">
        <f t="shared" si="14"/>
        <v>144</v>
      </c>
      <c r="U21" t="s">
        <v>202</v>
      </c>
      <c r="V21">
        <f>SUM(V19:V20)</f>
        <v>175</v>
      </c>
      <c r="W21">
        <f t="shared" ref="W21:AA21" si="15">SUM(W19:W20)</f>
        <v>160</v>
      </c>
      <c r="X21">
        <f t="shared" si="15"/>
        <v>165</v>
      </c>
      <c r="Y21">
        <f t="shared" si="15"/>
        <v>112</v>
      </c>
      <c r="Z21">
        <f t="shared" si="15"/>
        <v>97</v>
      </c>
      <c r="AA21">
        <f t="shared" si="15"/>
        <v>124</v>
      </c>
      <c r="AD21" t="s">
        <v>202</v>
      </c>
      <c r="AE21">
        <f>SUM(AE19:AE20)</f>
        <v>206</v>
      </c>
      <c r="AF21">
        <f t="shared" ref="AF21:AJ21" si="16">SUM(AF19:AF20)</f>
        <v>219</v>
      </c>
      <c r="AG21">
        <f t="shared" si="16"/>
        <v>234</v>
      </c>
      <c r="AH21">
        <f t="shared" si="16"/>
        <v>127</v>
      </c>
      <c r="AI21">
        <f t="shared" si="16"/>
        <v>107</v>
      </c>
      <c r="AJ21">
        <f t="shared" si="16"/>
        <v>83</v>
      </c>
    </row>
    <row r="22" spans="1:36" x14ac:dyDescent="0.2">
      <c r="A22" s="84"/>
      <c r="C22" t="s">
        <v>61</v>
      </c>
      <c r="D22">
        <f>D19/D21</f>
        <v>0.98800959232613905</v>
      </c>
      <c r="E22">
        <f t="shared" ref="E22:I22" si="17">E19/E21</f>
        <v>0.92356687898089174</v>
      </c>
      <c r="F22">
        <f t="shared" si="17"/>
        <v>0.94029850746268662</v>
      </c>
      <c r="G22">
        <f t="shared" si="17"/>
        <v>0.95121951219512191</v>
      </c>
      <c r="H22">
        <f t="shared" si="17"/>
        <v>0.94039735099337751</v>
      </c>
      <c r="I22">
        <f t="shared" si="17"/>
        <v>0.96923076923076923</v>
      </c>
      <c r="L22" t="s">
        <v>61</v>
      </c>
      <c r="M22">
        <f>M19/M21</f>
        <v>0.94262295081967218</v>
      </c>
      <c r="N22">
        <f>N19/N21</f>
        <v>0.94029850746268662</v>
      </c>
      <c r="O22">
        <f>O19/O21</f>
        <v>0.93396226415094341</v>
      </c>
      <c r="P22">
        <f t="shared" ref="P22:R22" si="18">P19/P21</f>
        <v>0.95145631067961167</v>
      </c>
      <c r="Q22">
        <f t="shared" si="18"/>
        <v>0.96296296296296291</v>
      </c>
      <c r="R22">
        <f t="shared" si="18"/>
        <v>0.9375</v>
      </c>
      <c r="U22" t="s">
        <v>61</v>
      </c>
      <c r="V22">
        <f>V19/V21</f>
        <v>0.94285714285714284</v>
      </c>
      <c r="W22">
        <f>W19/W21</f>
        <v>0.95</v>
      </c>
      <c r="X22">
        <f>X19/X21</f>
        <v>0.94545454545454544</v>
      </c>
      <c r="Y22">
        <f t="shared" ref="Y22:AA22" si="19">Y19/Y21</f>
        <v>0.9375</v>
      </c>
      <c r="Z22">
        <f t="shared" si="19"/>
        <v>0.91752577319587625</v>
      </c>
      <c r="AA22">
        <f t="shared" si="19"/>
        <v>0.92741935483870963</v>
      </c>
      <c r="AD22" t="s">
        <v>61</v>
      </c>
      <c r="AE22">
        <f t="shared" ref="AE22:AJ22" si="20">AE19/AE21</f>
        <v>0.91747572815533984</v>
      </c>
      <c r="AF22">
        <f t="shared" si="20"/>
        <v>0.8995433789954338</v>
      </c>
      <c r="AG22">
        <f t="shared" si="20"/>
        <v>0.88461538461538458</v>
      </c>
      <c r="AH22">
        <f t="shared" si="20"/>
        <v>0.90551181102362199</v>
      </c>
      <c r="AI22">
        <f t="shared" si="20"/>
        <v>0.91588785046728971</v>
      </c>
      <c r="AJ22">
        <f t="shared" si="20"/>
        <v>0.91566265060240959</v>
      </c>
    </row>
    <row r="23" spans="1:36" x14ac:dyDescent="0.2">
      <c r="A23" s="84"/>
    </row>
    <row r="24" spans="1:36" x14ac:dyDescent="0.2">
      <c r="A24" s="84"/>
      <c r="B24" t="s">
        <v>86</v>
      </c>
      <c r="C24" t="s">
        <v>200</v>
      </c>
      <c r="D24">
        <v>178</v>
      </c>
      <c r="E24">
        <v>162</v>
      </c>
      <c r="F24">
        <v>126</v>
      </c>
      <c r="G24">
        <v>114</v>
      </c>
      <c r="H24">
        <v>95</v>
      </c>
      <c r="I24">
        <v>87</v>
      </c>
      <c r="K24" t="s">
        <v>86</v>
      </c>
      <c r="L24" t="s">
        <v>200</v>
      </c>
      <c r="M24">
        <v>54</v>
      </c>
      <c r="N24">
        <v>92</v>
      </c>
      <c r="O24">
        <v>82</v>
      </c>
      <c r="P24">
        <v>46</v>
      </c>
      <c r="Q24">
        <v>85</v>
      </c>
      <c r="R24">
        <v>75</v>
      </c>
      <c r="T24" t="s">
        <v>86</v>
      </c>
      <c r="U24" t="s">
        <v>200</v>
      </c>
      <c r="V24">
        <v>68</v>
      </c>
      <c r="W24">
        <v>105</v>
      </c>
      <c r="X24">
        <v>75</v>
      </c>
      <c r="Y24">
        <v>115</v>
      </c>
      <c r="Z24">
        <v>78</v>
      </c>
      <c r="AA24">
        <v>95</v>
      </c>
      <c r="AC24" t="s">
        <v>86</v>
      </c>
      <c r="AD24" t="s">
        <v>200</v>
      </c>
      <c r="AE24">
        <v>115</v>
      </c>
      <c r="AF24">
        <v>145</v>
      </c>
      <c r="AG24">
        <v>61</v>
      </c>
      <c r="AH24">
        <v>78</v>
      </c>
      <c r="AI24">
        <v>95</v>
      </c>
      <c r="AJ24">
        <v>105</v>
      </c>
    </row>
    <row r="25" spans="1:36" x14ac:dyDescent="0.2">
      <c r="A25" s="84"/>
      <c r="C25" t="s">
        <v>201</v>
      </c>
      <c r="D25">
        <v>14</v>
      </c>
      <c r="E25">
        <v>10</v>
      </c>
      <c r="F25">
        <v>7</v>
      </c>
      <c r="G25">
        <v>7</v>
      </c>
      <c r="H25">
        <v>9</v>
      </c>
      <c r="I25">
        <v>10</v>
      </c>
      <c r="L25" t="s">
        <v>201</v>
      </c>
      <c r="M25">
        <v>41</v>
      </c>
      <c r="N25">
        <v>75</v>
      </c>
      <c r="O25">
        <v>62</v>
      </c>
      <c r="P25">
        <v>32</v>
      </c>
      <c r="Q25">
        <v>45</v>
      </c>
      <c r="R25">
        <v>52</v>
      </c>
      <c r="U25" t="s">
        <v>201</v>
      </c>
      <c r="V25">
        <v>62</v>
      </c>
      <c r="W25">
        <v>86</v>
      </c>
      <c r="X25">
        <v>45</v>
      </c>
      <c r="Y25">
        <v>65</v>
      </c>
      <c r="Z25">
        <v>42</v>
      </c>
      <c r="AA25">
        <v>62</v>
      </c>
      <c r="AD25" t="s">
        <v>201</v>
      </c>
      <c r="AE25">
        <v>59</v>
      </c>
      <c r="AF25">
        <v>82</v>
      </c>
      <c r="AG25">
        <v>42</v>
      </c>
      <c r="AH25">
        <v>56</v>
      </c>
      <c r="AI25">
        <v>56</v>
      </c>
      <c r="AJ25">
        <v>46</v>
      </c>
    </row>
    <row r="26" spans="1:36" x14ac:dyDescent="0.2">
      <c r="A26" s="84"/>
      <c r="C26" t="s">
        <v>202</v>
      </c>
      <c r="D26">
        <f>SUM(D24:D25)</f>
        <v>192</v>
      </c>
      <c r="E26">
        <f t="shared" ref="E26:I26" si="21">SUM(E24:E25)</f>
        <v>172</v>
      </c>
      <c r="F26">
        <f t="shared" si="21"/>
        <v>133</v>
      </c>
      <c r="G26">
        <f t="shared" si="21"/>
        <v>121</v>
      </c>
      <c r="H26">
        <f t="shared" si="21"/>
        <v>104</v>
      </c>
      <c r="I26">
        <f t="shared" si="21"/>
        <v>97</v>
      </c>
      <c r="L26" t="s">
        <v>202</v>
      </c>
      <c r="M26">
        <f>SUM(M24:M25)</f>
        <v>95</v>
      </c>
      <c r="N26">
        <f t="shared" ref="N26:R26" si="22">SUM(N24:N25)</f>
        <v>167</v>
      </c>
      <c r="O26">
        <f t="shared" si="22"/>
        <v>144</v>
      </c>
      <c r="P26">
        <f t="shared" si="22"/>
        <v>78</v>
      </c>
      <c r="Q26">
        <f t="shared" si="22"/>
        <v>130</v>
      </c>
      <c r="R26">
        <f t="shared" si="22"/>
        <v>127</v>
      </c>
      <c r="U26" t="s">
        <v>202</v>
      </c>
      <c r="V26">
        <f>SUM(V24:V25)</f>
        <v>130</v>
      </c>
      <c r="W26">
        <f t="shared" ref="W26:AA26" si="23">SUM(W24:W25)</f>
        <v>191</v>
      </c>
      <c r="X26">
        <f t="shared" si="23"/>
        <v>120</v>
      </c>
      <c r="Y26">
        <f t="shared" si="23"/>
        <v>180</v>
      </c>
      <c r="Z26">
        <f t="shared" si="23"/>
        <v>120</v>
      </c>
      <c r="AA26">
        <f t="shared" si="23"/>
        <v>157</v>
      </c>
      <c r="AD26" t="s">
        <v>202</v>
      </c>
      <c r="AE26">
        <f>SUM(AE24:AE25)</f>
        <v>174</v>
      </c>
      <c r="AF26">
        <f t="shared" ref="AF26:AJ26" si="24">SUM(AF24:AF25)</f>
        <v>227</v>
      </c>
      <c r="AG26">
        <f t="shared" si="24"/>
        <v>103</v>
      </c>
      <c r="AH26">
        <f t="shared" si="24"/>
        <v>134</v>
      </c>
      <c r="AI26">
        <f t="shared" si="24"/>
        <v>151</v>
      </c>
      <c r="AJ26">
        <f t="shared" si="24"/>
        <v>151</v>
      </c>
    </row>
    <row r="27" spans="1:36" x14ac:dyDescent="0.2">
      <c r="C27" t="s">
        <v>61</v>
      </c>
      <c r="D27">
        <f>D24/D26</f>
        <v>0.92708333333333337</v>
      </c>
      <c r="E27">
        <f t="shared" ref="E27:I27" si="25">E24/E26</f>
        <v>0.94186046511627908</v>
      </c>
      <c r="F27">
        <f t="shared" si="25"/>
        <v>0.94736842105263153</v>
      </c>
      <c r="G27">
        <f t="shared" si="25"/>
        <v>0.94214876033057848</v>
      </c>
      <c r="H27">
        <f t="shared" si="25"/>
        <v>0.91346153846153844</v>
      </c>
      <c r="I27">
        <f t="shared" si="25"/>
        <v>0.89690721649484539</v>
      </c>
      <c r="L27" t="s">
        <v>61</v>
      </c>
      <c r="M27">
        <f>M24/M26</f>
        <v>0.56842105263157894</v>
      </c>
      <c r="N27">
        <f t="shared" ref="N27:R27" si="26">N24/N26</f>
        <v>0.55089820359281438</v>
      </c>
      <c r="O27">
        <f t="shared" si="26"/>
        <v>0.56944444444444442</v>
      </c>
      <c r="P27">
        <f t="shared" si="26"/>
        <v>0.58974358974358976</v>
      </c>
      <c r="Q27">
        <f t="shared" si="26"/>
        <v>0.65384615384615385</v>
      </c>
      <c r="R27">
        <f t="shared" si="26"/>
        <v>0.59055118110236215</v>
      </c>
      <c r="U27" t="s">
        <v>61</v>
      </c>
      <c r="V27">
        <f>V24/V26</f>
        <v>0.52307692307692311</v>
      </c>
      <c r="W27">
        <f t="shared" ref="W27:AA27" si="27">W24/W26</f>
        <v>0.54973821989528793</v>
      </c>
      <c r="X27">
        <f t="shared" si="27"/>
        <v>0.625</v>
      </c>
      <c r="Y27">
        <f t="shared" si="27"/>
        <v>0.63888888888888884</v>
      </c>
      <c r="Z27">
        <f t="shared" si="27"/>
        <v>0.65</v>
      </c>
      <c r="AA27">
        <f t="shared" si="27"/>
        <v>0.60509554140127386</v>
      </c>
      <c r="AD27" t="s">
        <v>61</v>
      </c>
      <c r="AE27">
        <f>AE24/AE26</f>
        <v>0.66091954022988508</v>
      </c>
      <c r="AF27">
        <f t="shared" ref="AF27:AJ27" si="28">AF24/AF26</f>
        <v>0.63876651982378851</v>
      </c>
      <c r="AG27">
        <f t="shared" si="28"/>
        <v>0.59223300970873782</v>
      </c>
      <c r="AH27">
        <f t="shared" si="28"/>
        <v>0.58208955223880599</v>
      </c>
      <c r="AI27">
        <f t="shared" si="28"/>
        <v>0.62913907284768211</v>
      </c>
      <c r="AJ27">
        <f t="shared" si="28"/>
        <v>0.69536423841059603</v>
      </c>
    </row>
  </sheetData>
  <mergeCells count="14">
    <mergeCell ref="V18:X18"/>
    <mergeCell ref="Y18:AA18"/>
    <mergeCell ref="A4:A12"/>
    <mergeCell ref="A18:A26"/>
    <mergeCell ref="D18:F18"/>
    <mergeCell ref="G18:I18"/>
    <mergeCell ref="M18:O18"/>
    <mergeCell ref="P18:R18"/>
    <mergeCell ref="Y3:AA3"/>
    <mergeCell ref="D3:F3"/>
    <mergeCell ref="G3:I3"/>
    <mergeCell ref="M3:O3"/>
    <mergeCell ref="P3:R3"/>
    <mergeCell ref="V3:X3"/>
  </mergeCells>
  <phoneticPr fontId="1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Y31"/>
  <sheetViews>
    <sheetView workbookViewId="0">
      <selection activeCell="M3" sqref="M3"/>
    </sheetView>
  </sheetViews>
  <sheetFormatPr defaultRowHeight="14.25" x14ac:dyDescent="0.2"/>
  <sheetData>
    <row r="3" spans="1:25" x14ac:dyDescent="0.2">
      <c r="C3" s="112" t="s">
        <v>204</v>
      </c>
      <c r="D3" s="112"/>
      <c r="E3" s="112"/>
      <c r="F3" s="112"/>
    </row>
    <row r="4" spans="1:25" x14ac:dyDescent="0.2">
      <c r="C4" s="112"/>
      <c r="D4" s="112"/>
      <c r="E4" s="112"/>
      <c r="F4" s="112"/>
    </row>
    <row r="6" spans="1:25" x14ac:dyDescent="0.2">
      <c r="C6" t="s">
        <v>18</v>
      </c>
      <c r="D6" t="s">
        <v>205</v>
      </c>
      <c r="E6">
        <v>56</v>
      </c>
      <c r="F6">
        <v>52</v>
      </c>
      <c r="G6">
        <v>32</v>
      </c>
      <c r="I6" t="s">
        <v>9</v>
      </c>
      <c r="J6" t="s">
        <v>205</v>
      </c>
      <c r="K6">
        <v>45</v>
      </c>
      <c r="L6">
        <v>52</v>
      </c>
      <c r="M6">
        <v>42</v>
      </c>
      <c r="O6" t="s">
        <v>206</v>
      </c>
      <c r="P6" t="s">
        <v>205</v>
      </c>
      <c r="Q6">
        <v>52</v>
      </c>
      <c r="R6">
        <v>42</v>
      </c>
      <c r="S6">
        <v>56</v>
      </c>
      <c r="U6" t="s">
        <v>11</v>
      </c>
      <c r="V6" t="s">
        <v>205</v>
      </c>
      <c r="W6">
        <v>49</v>
      </c>
      <c r="X6">
        <v>42</v>
      </c>
      <c r="Y6">
        <v>39</v>
      </c>
    </row>
    <row r="7" spans="1:25" x14ac:dyDescent="0.2">
      <c r="A7" s="85" t="s">
        <v>169</v>
      </c>
      <c r="D7" t="s">
        <v>207</v>
      </c>
      <c r="E7">
        <v>8</v>
      </c>
      <c r="F7">
        <v>10</v>
      </c>
      <c r="G7">
        <v>10</v>
      </c>
      <c r="J7" t="s">
        <v>207</v>
      </c>
      <c r="K7">
        <v>9</v>
      </c>
      <c r="L7">
        <v>5</v>
      </c>
      <c r="M7">
        <v>13</v>
      </c>
      <c r="P7" t="s">
        <v>207</v>
      </c>
      <c r="Q7">
        <v>14</v>
      </c>
      <c r="R7">
        <v>16</v>
      </c>
      <c r="S7">
        <v>10</v>
      </c>
      <c r="V7" t="s">
        <v>207</v>
      </c>
      <c r="W7">
        <v>26</v>
      </c>
      <c r="X7">
        <v>19</v>
      </c>
      <c r="Y7">
        <v>14</v>
      </c>
    </row>
    <row r="8" spans="1:25" x14ac:dyDescent="0.2">
      <c r="A8" s="85"/>
      <c r="D8" t="s">
        <v>208</v>
      </c>
      <c r="E8">
        <v>169</v>
      </c>
      <c r="F8">
        <v>159</v>
      </c>
      <c r="G8">
        <v>146</v>
      </c>
      <c r="J8" t="s">
        <v>202</v>
      </c>
      <c r="K8">
        <v>166</v>
      </c>
      <c r="L8">
        <v>162</v>
      </c>
      <c r="M8">
        <v>173</v>
      </c>
      <c r="P8" t="s">
        <v>202</v>
      </c>
      <c r="Q8">
        <v>145</v>
      </c>
      <c r="R8">
        <v>158</v>
      </c>
      <c r="S8">
        <v>159</v>
      </c>
      <c r="V8" t="s">
        <v>202</v>
      </c>
      <c r="W8">
        <v>169</v>
      </c>
      <c r="X8">
        <v>169</v>
      </c>
      <c r="Y8">
        <v>144</v>
      </c>
    </row>
    <row r="9" spans="1:25" x14ac:dyDescent="0.2">
      <c r="A9" s="85"/>
      <c r="D9" t="s">
        <v>209</v>
      </c>
      <c r="E9">
        <f>E8-E7</f>
        <v>161</v>
      </c>
      <c r="F9">
        <f t="shared" ref="F9:S9" si="0">F8-F7</f>
        <v>149</v>
      </c>
      <c r="G9">
        <v>112</v>
      </c>
      <c r="J9" t="s">
        <v>209</v>
      </c>
      <c r="K9">
        <v>157</v>
      </c>
      <c r="L9">
        <f>L8-L7</f>
        <v>157</v>
      </c>
      <c r="M9">
        <f>M8-M7</f>
        <v>160</v>
      </c>
      <c r="P9" t="s">
        <v>209</v>
      </c>
      <c r="Q9">
        <f t="shared" si="0"/>
        <v>131</v>
      </c>
      <c r="R9">
        <f t="shared" si="0"/>
        <v>142</v>
      </c>
      <c r="S9">
        <f t="shared" si="0"/>
        <v>149</v>
      </c>
      <c r="V9" t="s">
        <v>209</v>
      </c>
      <c r="W9">
        <f>W8-W7</f>
        <v>143</v>
      </c>
      <c r="X9">
        <f>X8-X7</f>
        <v>150</v>
      </c>
      <c r="Y9">
        <f>Y8-Y7</f>
        <v>130</v>
      </c>
    </row>
    <row r="10" spans="1:25" ht="32.25" customHeight="1" x14ac:dyDescent="0.2">
      <c r="A10" s="85"/>
      <c r="D10" s="41" t="s">
        <v>210</v>
      </c>
      <c r="E10">
        <f>E9/E6</f>
        <v>2.875</v>
      </c>
      <c r="F10">
        <f t="shared" ref="F10:S10" si="1">F9/F6</f>
        <v>2.8653846153846154</v>
      </c>
      <c r="G10">
        <f t="shared" si="1"/>
        <v>3.5</v>
      </c>
      <c r="J10" s="41" t="s">
        <v>210</v>
      </c>
      <c r="K10">
        <f>K9/K6</f>
        <v>3.4888888888888889</v>
      </c>
      <c r="L10">
        <f>L9/L6</f>
        <v>3.0192307692307692</v>
      </c>
      <c r="M10">
        <f>M9/M6</f>
        <v>3.8095238095238093</v>
      </c>
      <c r="P10" s="41" t="s">
        <v>210</v>
      </c>
      <c r="Q10">
        <f t="shared" si="1"/>
        <v>2.5192307692307692</v>
      </c>
      <c r="R10">
        <f t="shared" si="1"/>
        <v>3.3809523809523809</v>
      </c>
      <c r="S10">
        <f t="shared" si="1"/>
        <v>2.6607142857142856</v>
      </c>
      <c r="V10" s="41" t="s">
        <v>210</v>
      </c>
      <c r="W10">
        <f>W9/W6</f>
        <v>2.9183673469387754</v>
      </c>
      <c r="X10">
        <f>X9/X6</f>
        <v>3.5714285714285716</v>
      </c>
      <c r="Y10">
        <f>Y9/Y6</f>
        <v>3.3333333333333335</v>
      </c>
    </row>
    <row r="11" spans="1:25" x14ac:dyDescent="0.2">
      <c r="A11" s="85"/>
    </row>
    <row r="12" spans="1:25" x14ac:dyDescent="0.2">
      <c r="A12" s="85"/>
      <c r="C12" t="s">
        <v>19</v>
      </c>
      <c r="D12" t="s">
        <v>205</v>
      </c>
      <c r="E12">
        <v>58</v>
      </c>
      <c r="F12">
        <v>42</v>
      </c>
      <c r="G12">
        <v>39</v>
      </c>
      <c r="I12" t="s">
        <v>10</v>
      </c>
      <c r="J12" t="s">
        <v>205</v>
      </c>
      <c r="K12">
        <v>31</v>
      </c>
      <c r="L12">
        <v>57</v>
      </c>
      <c r="M12">
        <v>48</v>
      </c>
      <c r="O12" t="s">
        <v>105</v>
      </c>
      <c r="P12" t="s">
        <v>205</v>
      </c>
      <c r="Q12">
        <v>31</v>
      </c>
      <c r="R12">
        <v>49</v>
      </c>
      <c r="S12">
        <v>30</v>
      </c>
      <c r="U12" t="s">
        <v>21</v>
      </c>
      <c r="V12" t="s">
        <v>205</v>
      </c>
      <c r="W12">
        <v>45</v>
      </c>
      <c r="X12">
        <v>52</v>
      </c>
      <c r="Y12">
        <v>46</v>
      </c>
    </row>
    <row r="13" spans="1:25" x14ac:dyDescent="0.2">
      <c r="A13" s="85"/>
      <c r="D13" t="s">
        <v>207</v>
      </c>
      <c r="E13">
        <v>10</v>
      </c>
      <c r="F13">
        <v>10</v>
      </c>
      <c r="G13">
        <v>10</v>
      </c>
      <c r="J13" t="s">
        <v>207</v>
      </c>
      <c r="K13">
        <v>10</v>
      </c>
      <c r="L13">
        <v>12</v>
      </c>
      <c r="M13">
        <v>8</v>
      </c>
      <c r="P13" t="s">
        <v>211</v>
      </c>
      <c r="Q13">
        <v>9</v>
      </c>
      <c r="R13">
        <v>9</v>
      </c>
      <c r="S13">
        <v>8</v>
      </c>
      <c r="V13" t="s">
        <v>207</v>
      </c>
      <c r="W13">
        <v>18</v>
      </c>
      <c r="X13">
        <v>29</v>
      </c>
      <c r="Y13">
        <v>19</v>
      </c>
    </row>
    <row r="14" spans="1:25" x14ac:dyDescent="0.2">
      <c r="A14" s="85"/>
      <c r="D14" t="s">
        <v>208</v>
      </c>
      <c r="E14">
        <v>159</v>
      </c>
      <c r="F14">
        <v>141</v>
      </c>
      <c r="G14">
        <v>131</v>
      </c>
      <c r="J14" t="s">
        <v>202</v>
      </c>
      <c r="K14">
        <v>151</v>
      </c>
      <c r="L14">
        <v>192</v>
      </c>
      <c r="M14">
        <v>165</v>
      </c>
      <c r="P14" t="s">
        <v>202</v>
      </c>
      <c r="Q14">
        <v>157</v>
      </c>
      <c r="R14">
        <v>169</v>
      </c>
      <c r="S14">
        <v>148</v>
      </c>
      <c r="V14" t="s">
        <v>202</v>
      </c>
      <c r="W14">
        <v>248</v>
      </c>
      <c r="X14">
        <v>182</v>
      </c>
      <c r="Y14">
        <v>157</v>
      </c>
    </row>
    <row r="15" spans="1:25" x14ac:dyDescent="0.2">
      <c r="A15" s="85"/>
      <c r="D15" t="s">
        <v>209</v>
      </c>
      <c r="E15">
        <f>E14-E13</f>
        <v>149</v>
      </c>
      <c r="F15">
        <f t="shared" ref="F15:R15" si="2">F14-F13</f>
        <v>131</v>
      </c>
      <c r="G15">
        <f t="shared" si="2"/>
        <v>121</v>
      </c>
      <c r="J15" t="s">
        <v>209</v>
      </c>
      <c r="K15">
        <v>95</v>
      </c>
      <c r="L15">
        <v>146</v>
      </c>
      <c r="M15">
        <v>146</v>
      </c>
      <c r="P15" t="s">
        <v>209</v>
      </c>
      <c r="Q15">
        <v>97</v>
      </c>
      <c r="R15">
        <f t="shared" si="2"/>
        <v>160</v>
      </c>
      <c r="S15">
        <v>82</v>
      </c>
      <c r="V15" t="s">
        <v>209</v>
      </c>
      <c r="W15">
        <v>143</v>
      </c>
      <c r="X15">
        <f>X14-X13</f>
        <v>153</v>
      </c>
      <c r="Y15">
        <f>Y14-Y13</f>
        <v>138</v>
      </c>
    </row>
    <row r="16" spans="1:25" ht="28.5" x14ac:dyDescent="0.2">
      <c r="A16" s="85"/>
      <c r="D16" s="41" t="s">
        <v>210</v>
      </c>
      <c r="E16">
        <f>E15/E12</f>
        <v>2.5689655172413794</v>
      </c>
      <c r="F16">
        <f t="shared" ref="F16:S16" si="3">F15/F12</f>
        <v>3.1190476190476191</v>
      </c>
      <c r="G16">
        <f t="shared" si="3"/>
        <v>3.1025641025641026</v>
      </c>
      <c r="J16" s="41" t="s">
        <v>210</v>
      </c>
      <c r="K16">
        <f>K15/K12</f>
        <v>3.064516129032258</v>
      </c>
      <c r="L16">
        <f>L15/L12</f>
        <v>2.5614035087719298</v>
      </c>
      <c r="M16">
        <f>M15/M12</f>
        <v>3.0416666666666665</v>
      </c>
      <c r="P16" s="41" t="s">
        <v>210</v>
      </c>
      <c r="Q16">
        <f t="shared" si="3"/>
        <v>3.129032258064516</v>
      </c>
      <c r="R16">
        <f t="shared" si="3"/>
        <v>3.2653061224489797</v>
      </c>
      <c r="S16">
        <f t="shared" si="3"/>
        <v>2.7333333333333334</v>
      </c>
      <c r="V16" s="41" t="s">
        <v>210</v>
      </c>
      <c r="W16">
        <f>W15/W12</f>
        <v>3.1777777777777776</v>
      </c>
      <c r="X16">
        <f>X15/X12</f>
        <v>2.9423076923076925</v>
      </c>
      <c r="Y16">
        <f>Y15/Y12</f>
        <v>3</v>
      </c>
    </row>
    <row r="17" spans="1:25" x14ac:dyDescent="0.2">
      <c r="A17" s="41"/>
      <c r="D17" s="41"/>
      <c r="J17" s="41"/>
      <c r="P17" s="41"/>
      <c r="V17" s="41"/>
    </row>
    <row r="18" spans="1:25" x14ac:dyDescent="0.2">
      <c r="A18" s="41"/>
      <c r="D18" s="41"/>
      <c r="J18" s="41"/>
      <c r="P18" s="41"/>
      <c r="V18" s="41"/>
    </row>
    <row r="21" spans="1:25" x14ac:dyDescent="0.2">
      <c r="C21" t="s">
        <v>18</v>
      </c>
      <c r="D21" t="s">
        <v>205</v>
      </c>
      <c r="E21">
        <v>36</v>
      </c>
      <c r="F21">
        <v>45</v>
      </c>
      <c r="G21">
        <v>42</v>
      </c>
      <c r="I21" t="s">
        <v>9</v>
      </c>
      <c r="J21" t="s">
        <v>205</v>
      </c>
      <c r="K21">
        <v>30</v>
      </c>
      <c r="L21">
        <v>30</v>
      </c>
      <c r="M21">
        <v>65</v>
      </c>
      <c r="O21" t="s">
        <v>206</v>
      </c>
      <c r="P21" t="s">
        <v>205</v>
      </c>
      <c r="Q21">
        <v>51</v>
      </c>
      <c r="R21">
        <v>45</v>
      </c>
      <c r="S21">
        <v>42</v>
      </c>
      <c r="U21" t="s">
        <v>11</v>
      </c>
      <c r="V21" t="s">
        <v>205</v>
      </c>
      <c r="W21">
        <v>35</v>
      </c>
      <c r="X21">
        <v>32</v>
      </c>
      <c r="Y21">
        <v>32</v>
      </c>
    </row>
    <row r="22" spans="1:25" x14ac:dyDescent="0.2">
      <c r="A22" s="85" t="s">
        <v>170</v>
      </c>
      <c r="D22" t="s">
        <v>207</v>
      </c>
      <c r="E22">
        <v>12</v>
      </c>
      <c r="F22">
        <v>8</v>
      </c>
      <c r="G22">
        <v>14</v>
      </c>
      <c r="J22" t="s">
        <v>207</v>
      </c>
      <c r="K22">
        <v>6</v>
      </c>
      <c r="L22">
        <v>8</v>
      </c>
      <c r="M22">
        <v>10</v>
      </c>
      <c r="P22" t="s">
        <v>207</v>
      </c>
      <c r="Q22">
        <v>12</v>
      </c>
      <c r="R22">
        <v>10</v>
      </c>
      <c r="S22">
        <v>8</v>
      </c>
      <c r="V22" t="s">
        <v>207</v>
      </c>
      <c r="W22">
        <v>20</v>
      </c>
      <c r="X22">
        <v>15</v>
      </c>
      <c r="Y22">
        <v>12</v>
      </c>
    </row>
    <row r="23" spans="1:25" x14ac:dyDescent="0.2">
      <c r="A23" s="85"/>
      <c r="D23" t="s">
        <v>208</v>
      </c>
      <c r="E23">
        <v>148</v>
      </c>
      <c r="F23">
        <v>175</v>
      </c>
      <c r="G23">
        <v>183</v>
      </c>
      <c r="J23" t="s">
        <v>202</v>
      </c>
      <c r="K23">
        <v>126</v>
      </c>
      <c r="L23">
        <v>120</v>
      </c>
      <c r="M23">
        <v>186</v>
      </c>
      <c r="P23" t="s">
        <v>202</v>
      </c>
      <c r="Q23">
        <v>145</v>
      </c>
      <c r="R23">
        <v>158</v>
      </c>
      <c r="S23">
        <v>159</v>
      </c>
      <c r="V23" t="s">
        <v>202</v>
      </c>
      <c r="W23">
        <v>121</v>
      </c>
      <c r="X23">
        <v>115</v>
      </c>
      <c r="Y23">
        <v>94</v>
      </c>
    </row>
    <row r="24" spans="1:25" x14ac:dyDescent="0.2">
      <c r="A24" s="85"/>
      <c r="D24" t="s">
        <v>209</v>
      </c>
      <c r="E24">
        <v>98</v>
      </c>
      <c r="F24">
        <v>167</v>
      </c>
      <c r="G24">
        <v>110</v>
      </c>
      <c r="J24" t="s">
        <v>209</v>
      </c>
      <c r="K24">
        <v>86</v>
      </c>
      <c r="L24">
        <v>91</v>
      </c>
      <c r="M24">
        <v>148</v>
      </c>
      <c r="P24" t="s">
        <v>209</v>
      </c>
      <c r="Q24">
        <v>156</v>
      </c>
      <c r="R24">
        <v>145</v>
      </c>
      <c r="S24">
        <v>120</v>
      </c>
      <c r="V24" t="s">
        <v>209</v>
      </c>
      <c r="W24">
        <v>101</v>
      </c>
      <c r="X24">
        <v>100</v>
      </c>
      <c r="Y24">
        <v>82</v>
      </c>
    </row>
    <row r="25" spans="1:25" ht="28.5" x14ac:dyDescent="0.2">
      <c r="A25" s="85"/>
      <c r="D25" s="41" t="s">
        <v>210</v>
      </c>
      <c r="E25">
        <f>E24/E21</f>
        <v>2.7222222222222223</v>
      </c>
      <c r="F25">
        <f t="shared" ref="F25:G25" si="4">F24/F21</f>
        <v>3.7111111111111112</v>
      </c>
      <c r="G25">
        <f t="shared" si="4"/>
        <v>2.6190476190476191</v>
      </c>
      <c r="J25" s="41" t="s">
        <v>210</v>
      </c>
      <c r="K25">
        <f>K24/K21</f>
        <v>2.8666666666666667</v>
      </c>
      <c r="L25">
        <f>L24/L21</f>
        <v>3.0333333333333332</v>
      </c>
      <c r="M25">
        <f>M24/M21</f>
        <v>2.2769230769230768</v>
      </c>
      <c r="P25" s="41" t="s">
        <v>210</v>
      </c>
      <c r="Q25">
        <f t="shared" ref="Q25:S25" si="5">Q24/Q21</f>
        <v>3.0588235294117645</v>
      </c>
      <c r="R25">
        <f t="shared" si="5"/>
        <v>3.2222222222222223</v>
      </c>
      <c r="S25">
        <f t="shared" si="5"/>
        <v>2.8571428571428572</v>
      </c>
      <c r="V25" s="41" t="s">
        <v>210</v>
      </c>
      <c r="W25">
        <f>W24/W21</f>
        <v>2.8857142857142857</v>
      </c>
      <c r="X25">
        <f>X24/X21</f>
        <v>3.125</v>
      </c>
      <c r="Y25">
        <f>Y24/Y21</f>
        <v>2.5625</v>
      </c>
    </row>
    <row r="26" spans="1:25" x14ac:dyDescent="0.2">
      <c r="A26" s="85"/>
    </row>
    <row r="27" spans="1:25" x14ac:dyDescent="0.2">
      <c r="A27" s="85"/>
      <c r="C27" t="s">
        <v>19</v>
      </c>
      <c r="D27" t="s">
        <v>205</v>
      </c>
      <c r="E27">
        <v>32</v>
      </c>
      <c r="F27">
        <v>34</v>
      </c>
      <c r="G27">
        <v>39</v>
      </c>
      <c r="I27" t="s">
        <v>10</v>
      </c>
      <c r="J27" t="s">
        <v>205</v>
      </c>
      <c r="K27">
        <v>34</v>
      </c>
      <c r="L27">
        <v>31</v>
      </c>
      <c r="M27">
        <v>34</v>
      </c>
      <c r="O27" t="s">
        <v>105</v>
      </c>
      <c r="P27" t="s">
        <v>205</v>
      </c>
      <c r="Q27">
        <v>35</v>
      </c>
      <c r="R27">
        <v>40</v>
      </c>
      <c r="S27">
        <v>20</v>
      </c>
      <c r="U27" t="s">
        <v>21</v>
      </c>
      <c r="V27" t="s">
        <v>205</v>
      </c>
      <c r="W27">
        <v>27</v>
      </c>
      <c r="X27">
        <v>20</v>
      </c>
      <c r="Y27">
        <v>28</v>
      </c>
    </row>
    <row r="28" spans="1:25" x14ac:dyDescent="0.2">
      <c r="A28" s="85"/>
      <c r="D28" t="s">
        <v>207</v>
      </c>
      <c r="E28">
        <v>7</v>
      </c>
      <c r="F28">
        <v>5</v>
      </c>
      <c r="G28">
        <v>9</v>
      </c>
      <c r="J28" t="s">
        <v>207</v>
      </c>
      <c r="K28">
        <v>8</v>
      </c>
      <c r="L28">
        <v>12</v>
      </c>
      <c r="M28">
        <v>9</v>
      </c>
      <c r="P28" t="s">
        <v>211</v>
      </c>
      <c r="Q28">
        <v>5</v>
      </c>
      <c r="R28">
        <v>8</v>
      </c>
      <c r="S28">
        <v>10</v>
      </c>
      <c r="V28" t="s">
        <v>207</v>
      </c>
      <c r="W28">
        <v>10</v>
      </c>
      <c r="X28">
        <v>24</v>
      </c>
      <c r="Y28">
        <v>19</v>
      </c>
    </row>
    <row r="29" spans="1:25" x14ac:dyDescent="0.2">
      <c r="A29" s="85"/>
      <c r="D29" t="s">
        <v>208</v>
      </c>
      <c r="E29">
        <v>119</v>
      </c>
      <c r="F29">
        <v>107</v>
      </c>
      <c r="G29">
        <v>161</v>
      </c>
      <c r="J29" t="s">
        <v>202</v>
      </c>
      <c r="K29">
        <v>151</v>
      </c>
      <c r="L29">
        <v>192</v>
      </c>
      <c r="M29">
        <v>165</v>
      </c>
      <c r="P29" t="s">
        <v>202</v>
      </c>
      <c r="Q29">
        <v>110</v>
      </c>
      <c r="R29">
        <v>122</v>
      </c>
      <c r="S29">
        <v>82</v>
      </c>
      <c r="V29" t="s">
        <v>202</v>
      </c>
      <c r="W29">
        <v>152</v>
      </c>
      <c r="X29">
        <v>113</v>
      </c>
      <c r="Y29">
        <v>95</v>
      </c>
    </row>
    <row r="30" spans="1:25" x14ac:dyDescent="0.2">
      <c r="A30" s="85"/>
      <c r="D30" t="s">
        <v>209</v>
      </c>
      <c r="E30">
        <v>112</v>
      </c>
      <c r="F30">
        <v>102</v>
      </c>
      <c r="G30">
        <v>152</v>
      </c>
      <c r="J30" t="s">
        <v>209</v>
      </c>
      <c r="K30">
        <v>112</v>
      </c>
      <c r="L30">
        <v>105</v>
      </c>
      <c r="M30">
        <v>100</v>
      </c>
      <c r="P30" t="s">
        <v>209</v>
      </c>
      <c r="Q30">
        <v>105</v>
      </c>
      <c r="R30">
        <v>114</v>
      </c>
      <c r="S30">
        <v>72</v>
      </c>
      <c r="V30" t="s">
        <v>209</v>
      </c>
      <c r="W30">
        <v>86</v>
      </c>
      <c r="X30">
        <v>89</v>
      </c>
      <c r="Y30">
        <v>76</v>
      </c>
    </row>
    <row r="31" spans="1:25" ht="28.5" x14ac:dyDescent="0.2">
      <c r="A31" s="85"/>
      <c r="D31" s="41" t="s">
        <v>210</v>
      </c>
      <c r="E31">
        <f>E30/E27</f>
        <v>3.5</v>
      </c>
      <c r="F31">
        <f t="shared" ref="F31:G31" si="6">F30/F27</f>
        <v>3</v>
      </c>
      <c r="G31">
        <f t="shared" si="6"/>
        <v>3.8974358974358974</v>
      </c>
      <c r="J31" s="41" t="s">
        <v>210</v>
      </c>
      <c r="K31">
        <f>K30/K27</f>
        <v>3.2941176470588234</v>
      </c>
      <c r="L31">
        <f>L30/L27</f>
        <v>3.3870967741935485</v>
      </c>
      <c r="M31">
        <f>M30/M27</f>
        <v>2.9411764705882355</v>
      </c>
      <c r="P31" s="41" t="s">
        <v>210</v>
      </c>
      <c r="Q31">
        <f t="shared" ref="Q31:S31" si="7">Q30/Q27</f>
        <v>3</v>
      </c>
      <c r="R31">
        <f t="shared" si="7"/>
        <v>2.85</v>
      </c>
      <c r="S31">
        <f t="shared" si="7"/>
        <v>3.6</v>
      </c>
      <c r="V31" s="41" t="s">
        <v>210</v>
      </c>
      <c r="W31">
        <f>W30/W27</f>
        <v>3.1851851851851851</v>
      </c>
      <c r="X31">
        <f>X30/X27</f>
        <v>4.45</v>
      </c>
      <c r="Y31">
        <f>Y30/Y27</f>
        <v>2.7142857142857144</v>
      </c>
    </row>
  </sheetData>
  <mergeCells count="3">
    <mergeCell ref="C3:F4"/>
    <mergeCell ref="A7:A16"/>
    <mergeCell ref="A22:A31"/>
  </mergeCells>
  <phoneticPr fontId="1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Y31"/>
  <sheetViews>
    <sheetView workbookViewId="0">
      <selection activeCell="M3" sqref="M3"/>
    </sheetView>
  </sheetViews>
  <sheetFormatPr defaultRowHeight="14.25" x14ac:dyDescent="0.2"/>
  <sheetData>
    <row r="3" spans="1:25" x14ac:dyDescent="0.2">
      <c r="C3" s="113" t="s">
        <v>212</v>
      </c>
      <c r="D3" s="113"/>
      <c r="E3" s="113"/>
      <c r="F3" s="113"/>
      <c r="G3" s="113"/>
      <c r="H3" s="113"/>
      <c r="I3" s="113"/>
    </row>
    <row r="4" spans="1:25" x14ac:dyDescent="0.2">
      <c r="C4" s="113"/>
      <c r="D4" s="113"/>
      <c r="E4" s="113"/>
      <c r="F4" s="113"/>
      <c r="G4" s="113"/>
      <c r="H4" s="113"/>
      <c r="I4" s="113"/>
    </row>
    <row r="6" spans="1:25" x14ac:dyDescent="0.2">
      <c r="C6" t="s">
        <v>18</v>
      </c>
      <c r="D6" t="s">
        <v>205</v>
      </c>
      <c r="E6">
        <v>26</v>
      </c>
      <c r="F6">
        <v>36</v>
      </c>
      <c r="G6">
        <v>38</v>
      </c>
      <c r="I6" t="s">
        <v>9</v>
      </c>
      <c r="J6" t="s">
        <v>205</v>
      </c>
      <c r="K6">
        <v>46</v>
      </c>
      <c r="L6">
        <v>39</v>
      </c>
      <c r="M6">
        <v>56</v>
      </c>
      <c r="O6" t="s">
        <v>206</v>
      </c>
      <c r="P6" t="s">
        <v>205</v>
      </c>
      <c r="Q6">
        <v>46</v>
      </c>
      <c r="R6">
        <v>39</v>
      </c>
      <c r="S6">
        <v>48</v>
      </c>
      <c r="U6" t="s">
        <v>11</v>
      </c>
      <c r="V6" t="s">
        <v>205</v>
      </c>
      <c r="W6">
        <v>26</v>
      </c>
      <c r="X6">
        <v>34</v>
      </c>
      <c r="Y6">
        <v>48</v>
      </c>
    </row>
    <row r="7" spans="1:25" x14ac:dyDescent="0.2">
      <c r="A7" s="85" t="s">
        <v>169</v>
      </c>
      <c r="D7" t="s">
        <v>207</v>
      </c>
      <c r="E7">
        <v>12</v>
      </c>
      <c r="F7">
        <v>8</v>
      </c>
      <c r="G7">
        <v>15</v>
      </c>
      <c r="J7" t="s">
        <v>207</v>
      </c>
      <c r="K7">
        <v>12</v>
      </c>
      <c r="L7">
        <v>10</v>
      </c>
      <c r="M7">
        <v>6</v>
      </c>
      <c r="P7" t="s">
        <v>207</v>
      </c>
      <c r="Q7">
        <v>14</v>
      </c>
      <c r="R7">
        <v>16</v>
      </c>
      <c r="S7">
        <v>10</v>
      </c>
      <c r="V7" t="s">
        <v>207</v>
      </c>
      <c r="W7">
        <v>26</v>
      </c>
      <c r="X7">
        <v>19</v>
      </c>
      <c r="Y7">
        <v>14</v>
      </c>
    </row>
    <row r="8" spans="1:25" x14ac:dyDescent="0.2">
      <c r="A8" s="85"/>
      <c r="D8" t="s">
        <v>208</v>
      </c>
      <c r="E8">
        <v>107</v>
      </c>
      <c r="F8">
        <v>93</v>
      </c>
      <c r="G8">
        <v>87</v>
      </c>
      <c r="J8" t="s">
        <v>202</v>
      </c>
      <c r="K8">
        <v>114</v>
      </c>
      <c r="L8">
        <v>86</v>
      </c>
      <c r="M8">
        <v>131</v>
      </c>
      <c r="P8" t="s">
        <v>202</v>
      </c>
      <c r="Q8">
        <v>170</v>
      </c>
      <c r="R8">
        <v>130</v>
      </c>
      <c r="S8">
        <v>136</v>
      </c>
      <c r="V8" t="s">
        <v>202</v>
      </c>
      <c r="W8">
        <v>112</v>
      </c>
      <c r="X8">
        <v>91</v>
      </c>
      <c r="Y8">
        <v>129</v>
      </c>
    </row>
    <row r="9" spans="1:25" x14ac:dyDescent="0.2">
      <c r="A9" s="85"/>
      <c r="D9" t="s">
        <v>209</v>
      </c>
      <c r="E9">
        <v>72</v>
      </c>
      <c r="F9">
        <v>85</v>
      </c>
      <c r="G9">
        <v>72</v>
      </c>
      <c r="J9" t="s">
        <v>209</v>
      </c>
      <c r="K9">
        <v>102</v>
      </c>
      <c r="L9">
        <v>76</v>
      </c>
      <c r="M9">
        <v>125</v>
      </c>
      <c r="P9" t="s">
        <v>209</v>
      </c>
      <c r="Q9">
        <v>114</v>
      </c>
      <c r="R9">
        <v>114</v>
      </c>
      <c r="S9">
        <v>126</v>
      </c>
      <c r="V9" t="s">
        <v>209</v>
      </c>
      <c r="W9">
        <v>72</v>
      </c>
      <c r="X9">
        <v>72</v>
      </c>
      <c r="Y9">
        <v>115</v>
      </c>
    </row>
    <row r="10" spans="1:25" ht="28.5" x14ac:dyDescent="0.2">
      <c r="A10" s="85"/>
      <c r="D10" s="41" t="s">
        <v>210</v>
      </c>
      <c r="E10">
        <f>E9/E6</f>
        <v>2.7692307692307692</v>
      </c>
      <c r="F10">
        <f t="shared" ref="F10:S10" si="0">F9/F6</f>
        <v>2.3611111111111112</v>
      </c>
      <c r="G10">
        <f t="shared" si="0"/>
        <v>1.8947368421052631</v>
      </c>
      <c r="J10" s="41" t="s">
        <v>210</v>
      </c>
      <c r="K10">
        <f>K9/K6</f>
        <v>2.2173913043478262</v>
      </c>
      <c r="L10">
        <f>L9/L6</f>
        <v>1.9487179487179487</v>
      </c>
      <c r="M10">
        <f>M9/M6</f>
        <v>2.2321428571428572</v>
      </c>
      <c r="P10" s="41" t="s">
        <v>210</v>
      </c>
      <c r="Q10">
        <f t="shared" si="0"/>
        <v>2.4782608695652173</v>
      </c>
      <c r="R10">
        <f t="shared" si="0"/>
        <v>2.9230769230769229</v>
      </c>
      <c r="S10">
        <f t="shared" si="0"/>
        <v>2.625</v>
      </c>
      <c r="V10" s="41" t="s">
        <v>210</v>
      </c>
      <c r="W10">
        <f>W9/W6</f>
        <v>2.7692307692307692</v>
      </c>
      <c r="X10">
        <f>X9/X6</f>
        <v>2.1176470588235294</v>
      </c>
      <c r="Y10">
        <f>Y9/Y6</f>
        <v>2.3958333333333335</v>
      </c>
    </row>
    <row r="11" spans="1:25" x14ac:dyDescent="0.2">
      <c r="A11" s="85"/>
    </row>
    <row r="12" spans="1:25" x14ac:dyDescent="0.2">
      <c r="A12" s="85"/>
      <c r="C12" t="s">
        <v>19</v>
      </c>
      <c r="D12" t="s">
        <v>205</v>
      </c>
      <c r="E12">
        <v>25</v>
      </c>
      <c r="F12">
        <v>46</v>
      </c>
      <c r="G12">
        <v>29</v>
      </c>
      <c r="I12" t="s">
        <v>10</v>
      </c>
      <c r="J12" t="s">
        <v>205</v>
      </c>
      <c r="K12">
        <v>39</v>
      </c>
      <c r="L12">
        <v>41</v>
      </c>
      <c r="M12">
        <v>56</v>
      </c>
      <c r="O12" t="s">
        <v>105</v>
      </c>
      <c r="P12" t="s">
        <v>205</v>
      </c>
      <c r="Q12">
        <v>56</v>
      </c>
      <c r="R12">
        <v>42</v>
      </c>
      <c r="S12">
        <v>42</v>
      </c>
      <c r="U12" t="s">
        <v>21</v>
      </c>
      <c r="V12" t="s">
        <v>205</v>
      </c>
      <c r="W12">
        <v>25</v>
      </c>
      <c r="X12">
        <v>46</v>
      </c>
      <c r="Y12">
        <v>75</v>
      </c>
    </row>
    <row r="13" spans="1:25" x14ac:dyDescent="0.2">
      <c r="A13" s="85"/>
      <c r="D13" t="s">
        <v>207</v>
      </c>
      <c r="E13">
        <v>25</v>
      </c>
      <c r="F13">
        <v>20</v>
      </c>
      <c r="G13">
        <v>32</v>
      </c>
      <c r="J13" t="s">
        <v>207</v>
      </c>
      <c r="K13">
        <v>56</v>
      </c>
      <c r="L13">
        <v>72</v>
      </c>
      <c r="M13">
        <v>84</v>
      </c>
      <c r="P13" t="s">
        <v>211</v>
      </c>
      <c r="Q13">
        <v>89</v>
      </c>
      <c r="R13">
        <v>102</v>
      </c>
      <c r="S13">
        <v>75</v>
      </c>
      <c r="V13" t="s">
        <v>207</v>
      </c>
      <c r="W13">
        <v>95</v>
      </c>
      <c r="X13">
        <v>102</v>
      </c>
      <c r="Y13">
        <v>106</v>
      </c>
    </row>
    <row r="14" spans="1:25" x14ac:dyDescent="0.2">
      <c r="A14" s="85"/>
      <c r="D14" t="s">
        <v>208</v>
      </c>
      <c r="E14">
        <v>101</v>
      </c>
      <c r="F14">
        <v>152</v>
      </c>
      <c r="G14">
        <v>97</v>
      </c>
      <c r="J14" t="s">
        <v>202</v>
      </c>
      <c r="K14">
        <v>79</v>
      </c>
      <c r="L14">
        <v>87</v>
      </c>
      <c r="M14">
        <v>110</v>
      </c>
      <c r="P14" t="s">
        <v>202</v>
      </c>
      <c r="Q14">
        <v>101</v>
      </c>
      <c r="R14">
        <v>127</v>
      </c>
      <c r="S14">
        <v>84</v>
      </c>
      <c r="V14" t="s">
        <v>202</v>
      </c>
      <c r="W14">
        <v>107</v>
      </c>
      <c r="X14">
        <v>110</v>
      </c>
      <c r="Y14">
        <v>122</v>
      </c>
    </row>
    <row r="15" spans="1:25" x14ac:dyDescent="0.2">
      <c r="A15" s="85"/>
      <c r="D15" t="s">
        <v>209</v>
      </c>
      <c r="E15">
        <v>56</v>
      </c>
      <c r="F15">
        <v>132</v>
      </c>
      <c r="G15">
        <v>65</v>
      </c>
      <c r="J15" t="s">
        <v>209</v>
      </c>
      <c r="K15">
        <v>23</v>
      </c>
      <c r="L15">
        <v>15</v>
      </c>
      <c r="M15">
        <v>26</v>
      </c>
      <c r="P15" t="s">
        <v>209</v>
      </c>
      <c r="Q15">
        <v>12</v>
      </c>
      <c r="R15">
        <v>25</v>
      </c>
      <c r="S15">
        <v>9</v>
      </c>
      <c r="V15" t="s">
        <v>209</v>
      </c>
      <c r="W15">
        <v>12</v>
      </c>
      <c r="X15">
        <v>8</v>
      </c>
      <c r="Y15">
        <v>16</v>
      </c>
    </row>
    <row r="16" spans="1:25" ht="28.5" x14ac:dyDescent="0.2">
      <c r="A16" s="85"/>
      <c r="D16" s="41" t="s">
        <v>210</v>
      </c>
      <c r="E16">
        <f>E15/E12</f>
        <v>2.2400000000000002</v>
      </c>
      <c r="F16">
        <f t="shared" ref="F16:S16" si="1">F15/F12</f>
        <v>2.8695652173913042</v>
      </c>
      <c r="G16">
        <f t="shared" si="1"/>
        <v>2.2413793103448274</v>
      </c>
      <c r="J16" s="41" t="s">
        <v>210</v>
      </c>
      <c r="K16">
        <f>K15/K12</f>
        <v>0.58974358974358976</v>
      </c>
      <c r="L16">
        <f>L15/L12</f>
        <v>0.36585365853658536</v>
      </c>
      <c r="M16">
        <f>M15/M12</f>
        <v>0.4642857142857143</v>
      </c>
      <c r="P16" s="41" t="s">
        <v>210</v>
      </c>
      <c r="Q16">
        <f t="shared" si="1"/>
        <v>0.21428571428571427</v>
      </c>
      <c r="R16">
        <f t="shared" si="1"/>
        <v>0.59523809523809523</v>
      </c>
      <c r="S16">
        <f t="shared" si="1"/>
        <v>0.21428571428571427</v>
      </c>
      <c r="V16" s="41" t="s">
        <v>210</v>
      </c>
      <c r="W16">
        <f>W15/W12</f>
        <v>0.48</v>
      </c>
      <c r="X16">
        <f>X15/X12</f>
        <v>0.17391304347826086</v>
      </c>
      <c r="Y16">
        <f>Y15/Y12</f>
        <v>0.21333333333333335</v>
      </c>
    </row>
    <row r="21" spans="1:25" x14ac:dyDescent="0.2">
      <c r="C21" t="s">
        <v>18</v>
      </c>
      <c r="D21" t="s">
        <v>205</v>
      </c>
      <c r="E21">
        <v>38</v>
      </c>
      <c r="F21">
        <v>56</v>
      </c>
      <c r="G21">
        <v>48</v>
      </c>
      <c r="I21" t="s">
        <v>9</v>
      </c>
      <c r="J21" t="s">
        <v>205</v>
      </c>
      <c r="K21">
        <v>26</v>
      </c>
      <c r="L21">
        <v>39</v>
      </c>
      <c r="M21">
        <v>47</v>
      </c>
      <c r="O21" t="s">
        <v>206</v>
      </c>
      <c r="P21" t="s">
        <v>205</v>
      </c>
      <c r="Q21">
        <v>41</v>
      </c>
      <c r="R21">
        <v>48</v>
      </c>
      <c r="S21">
        <v>52</v>
      </c>
      <c r="U21" t="s">
        <v>11</v>
      </c>
      <c r="V21" t="s">
        <v>205</v>
      </c>
      <c r="W21">
        <v>28</v>
      </c>
      <c r="X21">
        <v>64</v>
      </c>
      <c r="Y21">
        <v>51</v>
      </c>
    </row>
    <row r="22" spans="1:25" x14ac:dyDescent="0.2">
      <c r="A22" s="85" t="s">
        <v>170</v>
      </c>
      <c r="D22" t="s">
        <v>207</v>
      </c>
      <c r="E22">
        <v>25</v>
      </c>
      <c r="F22">
        <v>20</v>
      </c>
      <c r="G22">
        <v>14</v>
      </c>
      <c r="J22" t="s">
        <v>207</v>
      </c>
      <c r="K22">
        <v>10</v>
      </c>
      <c r="L22">
        <v>15</v>
      </c>
      <c r="M22">
        <v>26</v>
      </c>
      <c r="P22" t="s">
        <v>207</v>
      </c>
      <c r="Q22">
        <v>15</v>
      </c>
      <c r="R22">
        <v>18</v>
      </c>
      <c r="S22">
        <v>22</v>
      </c>
      <c r="V22" t="s">
        <v>207</v>
      </c>
      <c r="W22">
        <v>15</v>
      </c>
      <c r="X22">
        <v>19</v>
      </c>
      <c r="Y22">
        <v>25</v>
      </c>
    </row>
    <row r="23" spans="1:25" x14ac:dyDescent="0.2">
      <c r="A23" s="85"/>
      <c r="D23" t="s">
        <v>208</v>
      </c>
      <c r="E23">
        <v>150</v>
      </c>
      <c r="F23">
        <v>166</v>
      </c>
      <c r="G23">
        <v>116</v>
      </c>
      <c r="J23" t="s">
        <v>202</v>
      </c>
      <c r="K23">
        <v>86</v>
      </c>
      <c r="L23">
        <v>117</v>
      </c>
      <c r="M23">
        <v>136</v>
      </c>
      <c r="P23" t="s">
        <v>202</v>
      </c>
      <c r="Q23">
        <v>140</v>
      </c>
      <c r="R23">
        <v>113</v>
      </c>
      <c r="S23">
        <v>167</v>
      </c>
      <c r="V23" t="s">
        <v>202</v>
      </c>
      <c r="W23">
        <v>100</v>
      </c>
      <c r="X23">
        <v>178</v>
      </c>
      <c r="Y23">
        <v>162</v>
      </c>
    </row>
    <row r="24" spans="1:25" x14ac:dyDescent="0.2">
      <c r="A24" s="85"/>
      <c r="D24" t="s">
        <v>209</v>
      </c>
      <c r="E24">
        <v>97</v>
      </c>
      <c r="F24">
        <v>146</v>
      </c>
      <c r="G24">
        <v>102</v>
      </c>
      <c r="J24" t="s">
        <v>209</v>
      </c>
      <c r="K24">
        <v>76</v>
      </c>
      <c r="L24">
        <v>102</v>
      </c>
      <c r="M24">
        <v>110</v>
      </c>
      <c r="P24" t="s">
        <v>209</v>
      </c>
      <c r="Q24">
        <v>93</v>
      </c>
      <c r="R24">
        <v>95</v>
      </c>
      <c r="S24">
        <v>145</v>
      </c>
      <c r="V24" t="s">
        <v>209</v>
      </c>
      <c r="W24">
        <v>74</v>
      </c>
      <c r="X24">
        <v>159</v>
      </c>
      <c r="Y24">
        <v>137</v>
      </c>
    </row>
    <row r="25" spans="1:25" ht="28.5" x14ac:dyDescent="0.2">
      <c r="A25" s="85"/>
      <c r="D25" s="41" t="s">
        <v>210</v>
      </c>
      <c r="E25">
        <f>E24/E21</f>
        <v>2.5526315789473686</v>
      </c>
      <c r="F25">
        <f t="shared" ref="F25:G25" si="2">F24/F21</f>
        <v>2.6071428571428572</v>
      </c>
      <c r="G25">
        <f t="shared" si="2"/>
        <v>2.125</v>
      </c>
      <c r="J25" s="41" t="s">
        <v>210</v>
      </c>
      <c r="K25">
        <f>K24/K21</f>
        <v>2.9230769230769229</v>
      </c>
      <c r="L25">
        <f>L24/L21</f>
        <v>2.6153846153846154</v>
      </c>
      <c r="M25">
        <f>M24/M21</f>
        <v>2.3404255319148937</v>
      </c>
      <c r="P25" s="41" t="s">
        <v>210</v>
      </c>
      <c r="Q25">
        <f t="shared" ref="Q25:S25" si="3">Q24/Q21</f>
        <v>2.2682926829268291</v>
      </c>
      <c r="R25">
        <f t="shared" si="3"/>
        <v>1.9791666666666667</v>
      </c>
      <c r="S25">
        <f t="shared" si="3"/>
        <v>2.7884615384615383</v>
      </c>
      <c r="V25" s="41" t="s">
        <v>210</v>
      </c>
      <c r="W25">
        <f>W24/W21</f>
        <v>2.6428571428571428</v>
      </c>
      <c r="X25">
        <f>X24/X21</f>
        <v>2.484375</v>
      </c>
      <c r="Y25">
        <f>Y24/Y21</f>
        <v>2.6862745098039214</v>
      </c>
    </row>
    <row r="26" spans="1:25" x14ac:dyDescent="0.2">
      <c r="A26" s="85"/>
    </row>
    <row r="27" spans="1:25" x14ac:dyDescent="0.2">
      <c r="A27" s="85"/>
      <c r="C27" t="s">
        <v>19</v>
      </c>
      <c r="D27" t="s">
        <v>205</v>
      </c>
      <c r="E27">
        <v>25</v>
      </c>
      <c r="F27">
        <v>46</v>
      </c>
      <c r="G27">
        <v>29</v>
      </c>
      <c r="I27" t="s">
        <v>10</v>
      </c>
      <c r="J27" t="s">
        <v>205</v>
      </c>
      <c r="K27">
        <v>48</v>
      </c>
      <c r="L27">
        <v>45</v>
      </c>
      <c r="M27">
        <v>28</v>
      </c>
      <c r="O27" t="s">
        <v>105</v>
      </c>
      <c r="P27" t="s">
        <v>205</v>
      </c>
      <c r="Q27">
        <v>25</v>
      </c>
      <c r="R27">
        <v>45</v>
      </c>
      <c r="S27">
        <v>37</v>
      </c>
      <c r="U27" t="s">
        <v>21</v>
      </c>
      <c r="V27" t="s">
        <v>205</v>
      </c>
      <c r="W27">
        <v>29</v>
      </c>
      <c r="X27">
        <v>46</v>
      </c>
      <c r="Y27">
        <v>52</v>
      </c>
    </row>
    <row r="28" spans="1:25" x14ac:dyDescent="0.2">
      <c r="A28" s="85"/>
      <c r="D28" t="s">
        <v>207</v>
      </c>
      <c r="E28">
        <v>25</v>
      </c>
      <c r="F28">
        <v>20</v>
      </c>
      <c r="G28">
        <v>32</v>
      </c>
      <c r="J28" t="s">
        <v>207</v>
      </c>
      <c r="K28">
        <v>123</v>
      </c>
      <c r="L28">
        <v>104</v>
      </c>
      <c r="M28">
        <v>112</v>
      </c>
      <c r="P28" t="s">
        <v>211</v>
      </c>
      <c r="Q28">
        <v>115</v>
      </c>
      <c r="R28">
        <v>112</v>
      </c>
      <c r="S28">
        <v>103</v>
      </c>
      <c r="V28" t="s">
        <v>207</v>
      </c>
      <c r="W28">
        <v>112</v>
      </c>
      <c r="X28">
        <v>95</v>
      </c>
      <c r="Y28">
        <v>76</v>
      </c>
    </row>
    <row r="29" spans="1:25" x14ac:dyDescent="0.2">
      <c r="A29" s="85"/>
      <c r="D29" t="s">
        <v>208</v>
      </c>
      <c r="E29">
        <v>101</v>
      </c>
      <c r="F29">
        <v>152</v>
      </c>
      <c r="G29">
        <v>97</v>
      </c>
      <c r="J29" t="s">
        <v>202</v>
      </c>
      <c r="K29">
        <v>137</v>
      </c>
      <c r="L29">
        <v>118</v>
      </c>
      <c r="M29">
        <v>122</v>
      </c>
      <c r="P29" t="s">
        <v>202</v>
      </c>
      <c r="Q29">
        <v>122</v>
      </c>
      <c r="R29">
        <v>126</v>
      </c>
      <c r="S29">
        <v>113</v>
      </c>
      <c r="V29" t="s">
        <v>202</v>
      </c>
      <c r="W29">
        <v>119</v>
      </c>
      <c r="X29">
        <v>103</v>
      </c>
      <c r="Y29">
        <v>88</v>
      </c>
    </row>
    <row r="30" spans="1:25" x14ac:dyDescent="0.2">
      <c r="A30" s="85"/>
      <c r="D30" t="s">
        <v>209</v>
      </c>
      <c r="E30">
        <v>76</v>
      </c>
      <c r="F30">
        <v>132</v>
      </c>
      <c r="G30">
        <v>65</v>
      </c>
      <c r="J30" t="s">
        <v>209</v>
      </c>
      <c r="K30">
        <v>14</v>
      </c>
      <c r="L30">
        <v>14</v>
      </c>
      <c r="M30">
        <v>10</v>
      </c>
      <c r="P30" t="s">
        <v>209</v>
      </c>
      <c r="Q30">
        <v>7</v>
      </c>
      <c r="R30">
        <v>14</v>
      </c>
      <c r="S30">
        <v>10</v>
      </c>
      <c r="V30" t="s">
        <v>209</v>
      </c>
      <c r="W30">
        <v>7</v>
      </c>
      <c r="X30">
        <v>8</v>
      </c>
      <c r="Y30">
        <v>12</v>
      </c>
    </row>
    <row r="31" spans="1:25" ht="28.5" x14ac:dyDescent="0.2">
      <c r="A31" s="85"/>
      <c r="D31" s="41" t="s">
        <v>210</v>
      </c>
      <c r="E31">
        <f>E30/E27</f>
        <v>3.04</v>
      </c>
      <c r="F31">
        <f t="shared" ref="F31:G31" si="4">F30/F27</f>
        <v>2.8695652173913042</v>
      </c>
      <c r="G31">
        <f t="shared" si="4"/>
        <v>2.2413793103448274</v>
      </c>
      <c r="J31" s="41" t="s">
        <v>210</v>
      </c>
      <c r="K31">
        <f>K30/K27</f>
        <v>0.29166666666666669</v>
      </c>
      <c r="L31">
        <f>L30/L27</f>
        <v>0.31111111111111112</v>
      </c>
      <c r="M31">
        <f>M30/M27</f>
        <v>0.35714285714285715</v>
      </c>
      <c r="P31" s="41" t="s">
        <v>210</v>
      </c>
      <c r="Q31">
        <f t="shared" ref="Q31:S31" si="5">Q30/Q27</f>
        <v>0.28000000000000003</v>
      </c>
      <c r="R31">
        <f t="shared" si="5"/>
        <v>0.31111111111111112</v>
      </c>
      <c r="S31">
        <f t="shared" si="5"/>
        <v>0.27027027027027029</v>
      </c>
      <c r="V31" s="41" t="s">
        <v>210</v>
      </c>
      <c r="W31">
        <f>W30/W27</f>
        <v>0.2413793103448276</v>
      </c>
      <c r="X31">
        <f>X30/X27</f>
        <v>0.17391304347826086</v>
      </c>
      <c r="Y31">
        <f>Y30/Y27</f>
        <v>0.23076923076923078</v>
      </c>
    </row>
  </sheetData>
  <mergeCells count="3">
    <mergeCell ref="C3:I4"/>
    <mergeCell ref="A7:A16"/>
    <mergeCell ref="A22:A31"/>
  </mergeCells>
  <phoneticPr fontId="1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X25"/>
  <sheetViews>
    <sheetView workbookViewId="0">
      <selection activeCell="L29" sqref="L29"/>
    </sheetView>
  </sheetViews>
  <sheetFormatPr defaultRowHeight="14.25" x14ac:dyDescent="0.2"/>
  <sheetData>
    <row r="4" spans="1:24" s="59" customFormat="1" ht="28.5" x14ac:dyDescent="0.2">
      <c r="A4" s="41" t="s">
        <v>19</v>
      </c>
      <c r="B4" s="41" t="s">
        <v>202</v>
      </c>
      <c r="C4" s="41" t="s">
        <v>213</v>
      </c>
      <c r="D4" s="41" t="s">
        <v>214</v>
      </c>
      <c r="E4" s="41" t="s">
        <v>79</v>
      </c>
      <c r="H4" s="41" t="s">
        <v>10</v>
      </c>
      <c r="I4" s="41" t="s">
        <v>58</v>
      </c>
      <c r="J4" s="41" t="s">
        <v>213</v>
      </c>
      <c r="K4" s="41" t="s">
        <v>214</v>
      </c>
      <c r="L4" s="41" t="s">
        <v>79</v>
      </c>
      <c r="N4" s="41" t="s">
        <v>105</v>
      </c>
      <c r="O4" s="41" t="s">
        <v>58</v>
      </c>
      <c r="P4" s="41" t="s">
        <v>213</v>
      </c>
      <c r="Q4" s="41" t="s">
        <v>214</v>
      </c>
      <c r="R4" s="41" t="s">
        <v>79</v>
      </c>
      <c r="T4" s="59" t="s">
        <v>21</v>
      </c>
      <c r="U4" s="59" t="s">
        <v>58</v>
      </c>
      <c r="V4" s="41" t="s">
        <v>213</v>
      </c>
      <c r="W4" s="41" t="s">
        <v>214</v>
      </c>
      <c r="X4" s="41" t="s">
        <v>79</v>
      </c>
    </row>
    <row r="5" spans="1:24" x14ac:dyDescent="0.2">
      <c r="A5" s="84" t="s">
        <v>169</v>
      </c>
      <c r="B5" s="60">
        <f>SUM(C5:D5)</f>
        <v>210</v>
      </c>
      <c r="C5" s="60">
        <v>200</v>
      </c>
      <c r="D5" s="60">
        <v>10</v>
      </c>
      <c r="E5" s="60">
        <f>D5/B5*100</f>
        <v>4.7619047619047619</v>
      </c>
      <c r="H5" s="84" t="s">
        <v>169</v>
      </c>
      <c r="I5" s="60">
        <f>SUM(J5:K5)</f>
        <v>467</v>
      </c>
      <c r="J5" s="60">
        <v>267</v>
      </c>
      <c r="K5" s="60">
        <v>200</v>
      </c>
      <c r="L5" s="60">
        <f>K5/I5*100</f>
        <v>42.82655246252677</v>
      </c>
      <c r="N5" s="84" t="s">
        <v>169</v>
      </c>
      <c r="O5" s="60">
        <f>P5+Q5</f>
        <v>762</v>
      </c>
      <c r="P5" s="60">
        <v>303</v>
      </c>
      <c r="Q5" s="60">
        <v>459</v>
      </c>
      <c r="R5" s="60">
        <f>Q5/O5*100</f>
        <v>60.236220472440948</v>
      </c>
      <c r="T5" s="84" t="s">
        <v>169</v>
      </c>
      <c r="U5" s="60">
        <f>V5+W5</f>
        <v>449</v>
      </c>
      <c r="V5" s="60">
        <v>156</v>
      </c>
      <c r="W5" s="60">
        <v>293</v>
      </c>
      <c r="X5" s="60">
        <f>W5/U5*100</f>
        <v>65.256124721603555</v>
      </c>
    </row>
    <row r="6" spans="1:24" x14ac:dyDescent="0.2">
      <c r="A6" s="84"/>
      <c r="B6" s="60">
        <f t="shared" ref="B6:B13" si="0">SUM(C6:D6)</f>
        <v>245</v>
      </c>
      <c r="C6" s="61">
        <v>214</v>
      </c>
      <c r="D6" s="61">
        <v>31</v>
      </c>
      <c r="E6" s="60">
        <f t="shared" ref="E6:E13" si="1">D6/B6*100</f>
        <v>12.653061224489795</v>
      </c>
      <c r="H6" s="84"/>
      <c r="I6" s="60">
        <f t="shared" ref="I6:I13" si="2">SUM(J6:K6)</f>
        <v>324</v>
      </c>
      <c r="J6" s="61">
        <v>168</v>
      </c>
      <c r="K6" s="61">
        <v>156</v>
      </c>
      <c r="L6" s="60">
        <f t="shared" ref="L6:L13" si="3">K6/I6*100</f>
        <v>48.148148148148145</v>
      </c>
      <c r="N6" s="84"/>
      <c r="O6" s="60">
        <f t="shared" ref="O6:O13" si="4">P6+Q6</f>
        <v>434</v>
      </c>
      <c r="P6" s="62">
        <v>178</v>
      </c>
      <c r="Q6" s="63">
        <v>256</v>
      </c>
      <c r="R6" s="60">
        <f t="shared" ref="R6:R13" si="5">Q6/O6*100</f>
        <v>58.986175115207374</v>
      </c>
      <c r="T6" s="84"/>
      <c r="U6" s="60">
        <f t="shared" ref="U6:U13" si="6">V6+W6</f>
        <v>797</v>
      </c>
      <c r="V6" s="62">
        <v>255</v>
      </c>
      <c r="W6" s="63">
        <v>542</v>
      </c>
      <c r="X6" s="60">
        <f t="shared" ref="X6:X13" si="7">W6/U6*100</f>
        <v>68.005018820577163</v>
      </c>
    </row>
    <row r="7" spans="1:24" x14ac:dyDescent="0.2">
      <c r="A7" s="84"/>
      <c r="B7" s="60">
        <f t="shared" si="0"/>
        <v>181</v>
      </c>
      <c r="C7" s="61">
        <v>167</v>
      </c>
      <c r="D7" s="61">
        <v>14</v>
      </c>
      <c r="E7" s="60">
        <f t="shared" si="1"/>
        <v>7.7348066298342539</v>
      </c>
      <c r="H7" s="84"/>
      <c r="I7" s="60">
        <f t="shared" si="2"/>
        <v>432</v>
      </c>
      <c r="J7" s="61">
        <v>154</v>
      </c>
      <c r="K7" s="61">
        <v>278</v>
      </c>
      <c r="L7" s="60">
        <f t="shared" si="3"/>
        <v>64.351851851851848</v>
      </c>
      <c r="N7" s="84"/>
      <c r="O7" s="60">
        <f t="shared" si="4"/>
        <v>907</v>
      </c>
      <c r="P7" s="62">
        <v>347</v>
      </c>
      <c r="Q7" s="63">
        <v>560</v>
      </c>
      <c r="R7" s="60">
        <f t="shared" si="5"/>
        <v>61.742006615214997</v>
      </c>
      <c r="T7" s="84"/>
      <c r="U7" s="60">
        <f t="shared" si="6"/>
        <v>504</v>
      </c>
      <c r="V7" s="62">
        <v>150</v>
      </c>
      <c r="W7" s="63">
        <v>354</v>
      </c>
      <c r="X7" s="60">
        <f t="shared" si="7"/>
        <v>70.238095238095227</v>
      </c>
    </row>
    <row r="8" spans="1:24" x14ac:dyDescent="0.2">
      <c r="A8" s="84" t="s">
        <v>170</v>
      </c>
      <c r="B8" s="60">
        <f t="shared" si="0"/>
        <v>169</v>
      </c>
      <c r="C8" s="61">
        <v>157</v>
      </c>
      <c r="D8" s="61">
        <v>12</v>
      </c>
      <c r="E8" s="60">
        <f t="shared" si="1"/>
        <v>7.1005917159763312</v>
      </c>
      <c r="H8" s="84" t="s">
        <v>170</v>
      </c>
      <c r="I8" s="60">
        <f t="shared" si="2"/>
        <v>569</v>
      </c>
      <c r="J8" s="61">
        <v>189</v>
      </c>
      <c r="K8" s="61">
        <v>380</v>
      </c>
      <c r="L8" s="60">
        <f t="shared" si="3"/>
        <v>66.783831282952548</v>
      </c>
      <c r="N8" s="84" t="s">
        <v>170</v>
      </c>
      <c r="O8" s="60">
        <f t="shared" si="4"/>
        <v>630</v>
      </c>
      <c r="P8" s="62">
        <v>250</v>
      </c>
      <c r="Q8" s="63">
        <v>380</v>
      </c>
      <c r="R8" s="60">
        <f t="shared" si="5"/>
        <v>60.317460317460316</v>
      </c>
      <c r="T8" s="84" t="s">
        <v>170</v>
      </c>
      <c r="U8" s="60">
        <f t="shared" si="6"/>
        <v>828</v>
      </c>
      <c r="V8" s="62">
        <v>356</v>
      </c>
      <c r="W8" s="63">
        <v>472</v>
      </c>
      <c r="X8" s="60">
        <f t="shared" si="7"/>
        <v>57.004830917874393</v>
      </c>
    </row>
    <row r="9" spans="1:24" x14ac:dyDescent="0.2">
      <c r="A9" s="84"/>
      <c r="B9" s="60">
        <f t="shared" si="0"/>
        <v>121</v>
      </c>
      <c r="C9" s="61">
        <v>106</v>
      </c>
      <c r="D9" s="61">
        <v>15</v>
      </c>
      <c r="E9" s="60">
        <f t="shared" si="1"/>
        <v>12.396694214876034</v>
      </c>
      <c r="H9" s="84"/>
      <c r="I9" s="60">
        <f t="shared" si="2"/>
        <v>379</v>
      </c>
      <c r="J9" s="61">
        <v>221</v>
      </c>
      <c r="K9" s="61">
        <v>158</v>
      </c>
      <c r="L9" s="60">
        <f t="shared" si="3"/>
        <v>41.688654353562008</v>
      </c>
      <c r="N9" s="84"/>
      <c r="O9" s="60">
        <f t="shared" si="4"/>
        <v>666</v>
      </c>
      <c r="P9" s="62">
        <v>297</v>
      </c>
      <c r="Q9" s="63">
        <v>369</v>
      </c>
      <c r="R9" s="60">
        <f t="shared" si="5"/>
        <v>55.405405405405403</v>
      </c>
      <c r="T9" s="84"/>
      <c r="U9" s="60">
        <f t="shared" si="6"/>
        <v>966</v>
      </c>
      <c r="V9" s="62">
        <v>377</v>
      </c>
      <c r="W9" s="63">
        <v>589</v>
      </c>
      <c r="X9" s="60">
        <f t="shared" si="7"/>
        <v>60.973084886128362</v>
      </c>
    </row>
    <row r="10" spans="1:24" x14ac:dyDescent="0.2">
      <c r="A10" s="84"/>
      <c r="B10" s="60">
        <f t="shared" si="0"/>
        <v>88</v>
      </c>
      <c r="C10" s="61">
        <v>76</v>
      </c>
      <c r="D10" s="61">
        <v>12</v>
      </c>
      <c r="E10" s="60">
        <f t="shared" si="1"/>
        <v>13.636363636363635</v>
      </c>
      <c r="H10" s="84"/>
      <c r="I10" s="60">
        <f t="shared" si="2"/>
        <v>359</v>
      </c>
      <c r="J10" s="61">
        <v>170</v>
      </c>
      <c r="K10" s="61">
        <v>189</v>
      </c>
      <c r="L10" s="60">
        <f t="shared" si="3"/>
        <v>52.646239554317553</v>
      </c>
      <c r="N10" s="84"/>
      <c r="O10" s="60">
        <f t="shared" si="4"/>
        <v>579</v>
      </c>
      <c r="P10" s="62">
        <v>210</v>
      </c>
      <c r="Q10" s="63">
        <v>369</v>
      </c>
      <c r="R10" s="60">
        <f t="shared" si="5"/>
        <v>63.730569948186535</v>
      </c>
      <c r="T10" s="84"/>
      <c r="U10" s="60">
        <f t="shared" si="6"/>
        <v>457</v>
      </c>
      <c r="V10" s="62">
        <v>168</v>
      </c>
      <c r="W10" s="63">
        <v>289</v>
      </c>
      <c r="X10" s="60">
        <f t="shared" si="7"/>
        <v>63.238512035010942</v>
      </c>
    </row>
    <row r="11" spans="1:24" x14ac:dyDescent="0.2">
      <c r="A11" s="84" t="s">
        <v>171</v>
      </c>
      <c r="B11" s="60">
        <f t="shared" si="0"/>
        <v>86</v>
      </c>
      <c r="C11" s="61">
        <v>84</v>
      </c>
      <c r="D11" s="61">
        <v>2</v>
      </c>
      <c r="E11" s="60">
        <f t="shared" si="1"/>
        <v>2.3255813953488373</v>
      </c>
      <c r="H11" s="84" t="s">
        <v>171</v>
      </c>
      <c r="I11" s="60">
        <f t="shared" si="2"/>
        <v>423</v>
      </c>
      <c r="J11" s="61">
        <v>167</v>
      </c>
      <c r="K11" s="61">
        <v>256</v>
      </c>
      <c r="L11" s="60">
        <f t="shared" si="3"/>
        <v>60.520094562647756</v>
      </c>
      <c r="N11" s="84" t="s">
        <v>171</v>
      </c>
      <c r="O11" s="60">
        <f t="shared" si="4"/>
        <v>725</v>
      </c>
      <c r="P11" s="62">
        <v>269</v>
      </c>
      <c r="Q11" s="63">
        <v>456</v>
      </c>
      <c r="R11" s="60">
        <f t="shared" si="5"/>
        <v>62.896551724137929</v>
      </c>
      <c r="T11" s="84" t="s">
        <v>171</v>
      </c>
      <c r="U11" s="60">
        <f t="shared" si="6"/>
        <v>718</v>
      </c>
      <c r="V11" s="62">
        <v>156</v>
      </c>
      <c r="W11" s="63">
        <v>562</v>
      </c>
      <c r="X11" s="60">
        <f t="shared" si="7"/>
        <v>78.272980501392752</v>
      </c>
    </row>
    <row r="12" spans="1:24" x14ac:dyDescent="0.2">
      <c r="A12" s="84"/>
      <c r="B12" s="60">
        <f t="shared" si="0"/>
        <v>100</v>
      </c>
      <c r="C12" s="61">
        <v>85</v>
      </c>
      <c r="D12" s="61">
        <v>15</v>
      </c>
      <c r="E12" s="60">
        <f t="shared" si="1"/>
        <v>15</v>
      </c>
      <c r="H12" s="84"/>
      <c r="I12" s="60">
        <f t="shared" si="2"/>
        <v>378</v>
      </c>
      <c r="J12" s="61">
        <v>216</v>
      </c>
      <c r="K12" s="61">
        <v>162</v>
      </c>
      <c r="L12" s="60">
        <f t="shared" si="3"/>
        <v>42.857142857142854</v>
      </c>
      <c r="N12" s="84"/>
      <c r="O12" s="60">
        <f t="shared" si="4"/>
        <v>628</v>
      </c>
      <c r="P12" s="62">
        <v>263</v>
      </c>
      <c r="Q12" s="63">
        <v>365</v>
      </c>
      <c r="R12" s="60">
        <f t="shared" si="5"/>
        <v>58.121019108280258</v>
      </c>
      <c r="T12" s="84"/>
      <c r="U12" s="60">
        <f t="shared" si="6"/>
        <v>690</v>
      </c>
      <c r="V12" s="62">
        <v>210</v>
      </c>
      <c r="W12" s="63">
        <v>480</v>
      </c>
      <c r="X12" s="60">
        <f t="shared" si="7"/>
        <v>69.565217391304344</v>
      </c>
    </row>
    <row r="13" spans="1:24" x14ac:dyDescent="0.2">
      <c r="A13" s="84"/>
      <c r="B13" s="60">
        <f t="shared" si="0"/>
        <v>305</v>
      </c>
      <c r="C13" s="61">
        <v>265</v>
      </c>
      <c r="D13" s="61">
        <v>40</v>
      </c>
      <c r="E13" s="60">
        <f t="shared" si="1"/>
        <v>13.114754098360656</v>
      </c>
      <c r="H13" s="84"/>
      <c r="I13" s="60">
        <f t="shared" si="2"/>
        <v>333</v>
      </c>
      <c r="J13" s="64">
        <v>192</v>
      </c>
      <c r="K13" s="64">
        <v>141</v>
      </c>
      <c r="L13" s="60">
        <f t="shared" si="3"/>
        <v>42.342342342342342</v>
      </c>
      <c r="N13" s="84"/>
      <c r="O13" s="60">
        <f t="shared" si="4"/>
        <v>440</v>
      </c>
      <c r="P13" s="62">
        <v>150</v>
      </c>
      <c r="Q13" s="63">
        <v>290</v>
      </c>
      <c r="R13" s="60">
        <f t="shared" si="5"/>
        <v>65.909090909090907</v>
      </c>
      <c r="T13" s="84"/>
      <c r="U13" s="60">
        <f t="shared" si="6"/>
        <v>769</v>
      </c>
      <c r="V13" s="62">
        <v>179</v>
      </c>
      <c r="W13" s="63">
        <v>590</v>
      </c>
      <c r="X13" s="60">
        <f t="shared" si="7"/>
        <v>76.723016905071518</v>
      </c>
    </row>
    <row r="14" spans="1:24" x14ac:dyDescent="0.2">
      <c r="D14" t="s">
        <v>44</v>
      </c>
      <c r="E14" s="63">
        <f>AVERAGE(E5:E13)</f>
        <v>9.8581952974615898</v>
      </c>
      <c r="I14" s="64"/>
      <c r="K14" t="s">
        <v>44</v>
      </c>
      <c r="L14" s="63">
        <f>AVERAGE(L5:L13)</f>
        <v>51.35165082394353</v>
      </c>
      <c r="Q14" t="s">
        <v>44</v>
      </c>
      <c r="R14" s="62">
        <f>AVERAGE(R5:R13)</f>
        <v>60.81605551282496</v>
      </c>
      <c r="W14" t="s">
        <v>44</v>
      </c>
      <c r="X14" s="62">
        <f>AVERAGE(X5:X13)</f>
        <v>67.697431268562042</v>
      </c>
    </row>
    <row r="18" spans="1:24" ht="28.5" x14ac:dyDescent="0.2">
      <c r="A18" s="41" t="s">
        <v>215</v>
      </c>
      <c r="B18" s="41" t="s">
        <v>202</v>
      </c>
      <c r="C18" s="41" t="s">
        <v>213</v>
      </c>
      <c r="D18" s="41" t="s">
        <v>214</v>
      </c>
      <c r="E18" s="41" t="s">
        <v>79</v>
      </c>
      <c r="H18" s="41" t="s">
        <v>216</v>
      </c>
      <c r="I18" s="41" t="s">
        <v>202</v>
      </c>
      <c r="J18" s="41" t="s">
        <v>213</v>
      </c>
      <c r="K18" s="41" t="s">
        <v>214</v>
      </c>
      <c r="L18" s="41" t="s">
        <v>79</v>
      </c>
      <c r="N18" s="41" t="s">
        <v>217</v>
      </c>
      <c r="O18" s="41" t="s">
        <v>202</v>
      </c>
      <c r="P18" s="41" t="s">
        <v>213</v>
      </c>
      <c r="Q18" s="41" t="s">
        <v>214</v>
      </c>
      <c r="R18" s="41" t="s">
        <v>79</v>
      </c>
      <c r="T18" s="41" t="s">
        <v>218</v>
      </c>
      <c r="U18" s="41" t="s">
        <v>202</v>
      </c>
      <c r="V18" s="41" t="s">
        <v>213</v>
      </c>
      <c r="W18" s="41" t="s">
        <v>214</v>
      </c>
      <c r="X18" s="41" t="s">
        <v>79</v>
      </c>
    </row>
    <row r="19" spans="1:24" x14ac:dyDescent="0.2">
      <c r="A19" s="84" t="s">
        <v>169</v>
      </c>
      <c r="B19" s="60">
        <f>C19+D19</f>
        <v>192</v>
      </c>
      <c r="C19" s="60">
        <v>96</v>
      </c>
      <c r="D19" s="60">
        <v>96</v>
      </c>
      <c r="E19" s="60">
        <f>D19/B19*100</f>
        <v>50</v>
      </c>
      <c r="H19" s="84" t="s">
        <v>169</v>
      </c>
      <c r="I19" s="60">
        <f>SUM(J19:K19)</f>
        <v>356</v>
      </c>
      <c r="J19" s="60">
        <v>200</v>
      </c>
      <c r="K19" s="60">
        <v>156</v>
      </c>
      <c r="L19" s="60">
        <f>K19/I19*100</f>
        <v>43.820224719101127</v>
      </c>
      <c r="N19" s="84" t="s">
        <v>169</v>
      </c>
      <c r="O19" s="60">
        <f>SUM(P19:Q19)</f>
        <v>202</v>
      </c>
      <c r="P19" s="60">
        <v>176</v>
      </c>
      <c r="Q19" s="60">
        <v>26</v>
      </c>
      <c r="R19" s="60">
        <f>Q19/O19*100</f>
        <v>12.871287128712872</v>
      </c>
      <c r="T19" s="84" t="s">
        <v>169</v>
      </c>
      <c r="U19" s="60">
        <f>SUM(V19:W19)</f>
        <v>176</v>
      </c>
      <c r="V19" s="60">
        <v>74</v>
      </c>
      <c r="W19" s="60">
        <v>102</v>
      </c>
      <c r="X19" s="60">
        <f>W19/U19*100</f>
        <v>57.95454545454546</v>
      </c>
    </row>
    <row r="20" spans="1:24" x14ac:dyDescent="0.2">
      <c r="A20" s="84"/>
      <c r="B20" s="60">
        <f t="shared" ref="B20:B24" si="8">C20+D20</f>
        <v>114</v>
      </c>
      <c r="C20">
        <v>53</v>
      </c>
      <c r="D20">
        <v>61</v>
      </c>
      <c r="E20" s="60">
        <f t="shared" ref="E20:E24" si="9">D20/B20*100</f>
        <v>53.508771929824562</v>
      </c>
      <c r="H20" s="84"/>
      <c r="I20" s="60">
        <f t="shared" ref="I20:I24" si="10">SUM(J20:K20)</f>
        <v>246</v>
      </c>
      <c r="J20">
        <v>122</v>
      </c>
      <c r="K20">
        <v>124</v>
      </c>
      <c r="L20" s="60">
        <f t="shared" ref="L20:L24" si="11">K20/I20*100</f>
        <v>50.40650406504065</v>
      </c>
      <c r="N20" s="84"/>
      <c r="O20" s="60">
        <f t="shared" ref="O20:O24" si="12">SUM(P20:Q20)</f>
        <v>201</v>
      </c>
      <c r="P20">
        <v>192</v>
      </c>
      <c r="Q20">
        <v>9</v>
      </c>
      <c r="R20" s="60">
        <f t="shared" ref="R20:R24" si="13">Q20/O20*100</f>
        <v>4.4776119402985071</v>
      </c>
      <c r="T20" s="84"/>
      <c r="U20" s="60">
        <f t="shared" ref="U20:U24" si="14">SUM(V20:W20)</f>
        <v>229</v>
      </c>
      <c r="V20">
        <v>108</v>
      </c>
      <c r="W20">
        <v>121</v>
      </c>
      <c r="X20" s="60">
        <f t="shared" ref="X20:X24" si="15">W20/U20*100</f>
        <v>52.838427947598255</v>
      </c>
    </row>
    <row r="21" spans="1:24" x14ac:dyDescent="0.2">
      <c r="A21" s="84"/>
      <c r="B21" s="60">
        <f t="shared" si="8"/>
        <v>202</v>
      </c>
      <c r="C21">
        <v>111</v>
      </c>
      <c r="D21">
        <v>91</v>
      </c>
      <c r="E21" s="60">
        <f t="shared" si="9"/>
        <v>45.049504950495049</v>
      </c>
      <c r="H21" s="84"/>
      <c r="I21" s="60">
        <f t="shared" si="10"/>
        <v>393</v>
      </c>
      <c r="J21">
        <v>182</v>
      </c>
      <c r="K21">
        <v>211</v>
      </c>
      <c r="L21" s="60">
        <f t="shared" si="11"/>
        <v>53.689567430025441</v>
      </c>
      <c r="N21" s="84"/>
      <c r="O21" s="60">
        <f t="shared" si="12"/>
        <v>240</v>
      </c>
      <c r="P21">
        <v>222</v>
      </c>
      <c r="Q21">
        <v>18</v>
      </c>
      <c r="R21" s="60">
        <f t="shared" si="13"/>
        <v>7.5</v>
      </c>
      <c r="T21" s="84"/>
      <c r="U21" s="60">
        <f t="shared" si="14"/>
        <v>364</v>
      </c>
      <c r="V21">
        <v>114</v>
      </c>
      <c r="W21">
        <v>250</v>
      </c>
      <c r="X21" s="60">
        <f t="shared" si="15"/>
        <v>68.681318681318686</v>
      </c>
    </row>
    <row r="22" spans="1:24" x14ac:dyDescent="0.2">
      <c r="A22" s="84" t="s">
        <v>170</v>
      </c>
      <c r="B22" s="60">
        <f t="shared" si="8"/>
        <v>188</v>
      </c>
      <c r="C22">
        <v>112</v>
      </c>
      <c r="D22">
        <v>76</v>
      </c>
      <c r="E22" s="60">
        <f t="shared" si="9"/>
        <v>40.425531914893611</v>
      </c>
      <c r="H22" s="84" t="s">
        <v>170</v>
      </c>
      <c r="I22" s="60">
        <f t="shared" si="10"/>
        <v>282</v>
      </c>
      <c r="J22">
        <v>157</v>
      </c>
      <c r="K22">
        <v>125</v>
      </c>
      <c r="L22" s="60">
        <f t="shared" si="11"/>
        <v>44.326241134751768</v>
      </c>
      <c r="N22" s="84" t="s">
        <v>170</v>
      </c>
      <c r="O22" s="60">
        <f t="shared" si="12"/>
        <v>213</v>
      </c>
      <c r="P22">
        <v>178</v>
      </c>
      <c r="Q22">
        <v>35</v>
      </c>
      <c r="R22" s="60">
        <f t="shared" si="13"/>
        <v>16.431924882629108</v>
      </c>
      <c r="T22" s="84" t="s">
        <v>170</v>
      </c>
      <c r="U22" s="60">
        <f t="shared" si="14"/>
        <v>373</v>
      </c>
      <c r="V22">
        <v>178</v>
      </c>
      <c r="W22">
        <v>195</v>
      </c>
      <c r="X22" s="60">
        <f t="shared" si="15"/>
        <v>52.278820375335123</v>
      </c>
    </row>
    <row r="23" spans="1:24" x14ac:dyDescent="0.2">
      <c r="A23" s="84"/>
      <c r="B23" s="60">
        <f t="shared" si="8"/>
        <v>203</v>
      </c>
      <c r="C23">
        <v>125</v>
      </c>
      <c r="D23">
        <v>78</v>
      </c>
      <c r="E23" s="60">
        <f t="shared" si="9"/>
        <v>38.423645320197039</v>
      </c>
      <c r="H23" s="84"/>
      <c r="I23" s="60">
        <f t="shared" si="10"/>
        <v>422</v>
      </c>
      <c r="J23">
        <v>193</v>
      </c>
      <c r="K23">
        <v>229</v>
      </c>
      <c r="L23" s="60">
        <f t="shared" si="11"/>
        <v>54.265402843601898</v>
      </c>
      <c r="N23" s="84"/>
      <c r="O23" s="60">
        <f t="shared" si="12"/>
        <v>189</v>
      </c>
      <c r="P23">
        <v>164</v>
      </c>
      <c r="Q23">
        <v>25</v>
      </c>
      <c r="R23" s="60">
        <f t="shared" si="13"/>
        <v>13.227513227513226</v>
      </c>
      <c r="T23" s="84"/>
      <c r="U23" s="60">
        <f t="shared" si="14"/>
        <v>293</v>
      </c>
      <c r="V23">
        <v>95</v>
      </c>
      <c r="W23">
        <v>198</v>
      </c>
      <c r="X23" s="60">
        <f t="shared" si="15"/>
        <v>67.576791808873722</v>
      </c>
    </row>
    <row r="24" spans="1:24" x14ac:dyDescent="0.2">
      <c r="A24" s="84"/>
      <c r="B24" s="60">
        <f t="shared" si="8"/>
        <v>173</v>
      </c>
      <c r="C24">
        <v>95</v>
      </c>
      <c r="D24">
        <v>78</v>
      </c>
      <c r="E24" s="60">
        <f t="shared" si="9"/>
        <v>45.086705202312139</v>
      </c>
      <c r="H24" s="84"/>
      <c r="I24" s="60">
        <f t="shared" si="10"/>
        <v>360</v>
      </c>
      <c r="J24">
        <v>184</v>
      </c>
      <c r="K24">
        <v>176</v>
      </c>
      <c r="L24" s="60">
        <f t="shared" si="11"/>
        <v>48.888888888888886</v>
      </c>
      <c r="N24" s="84"/>
      <c r="O24" s="60">
        <f t="shared" si="12"/>
        <v>132</v>
      </c>
      <c r="P24">
        <v>120</v>
      </c>
      <c r="Q24">
        <v>12</v>
      </c>
      <c r="R24" s="60">
        <f t="shared" si="13"/>
        <v>9.0909090909090917</v>
      </c>
      <c r="T24" s="84"/>
      <c r="U24" s="60">
        <f t="shared" si="14"/>
        <v>258</v>
      </c>
      <c r="V24">
        <v>71</v>
      </c>
      <c r="W24">
        <v>187</v>
      </c>
      <c r="X24" s="60">
        <f t="shared" si="15"/>
        <v>72.48062015503875</v>
      </c>
    </row>
    <row r="25" spans="1:24" x14ac:dyDescent="0.2">
      <c r="D25" t="s">
        <v>44</v>
      </c>
      <c r="E25" s="63">
        <f>AVERAGE(E19:E24)</f>
        <v>45.415693219620401</v>
      </c>
      <c r="K25" t="s">
        <v>44</v>
      </c>
      <c r="L25" s="63">
        <f>AVERAGE(L19:L24)</f>
        <v>49.232804846901637</v>
      </c>
      <c r="Q25" t="s">
        <v>44</v>
      </c>
      <c r="R25" s="63">
        <f>AVERAGE(R19:R24)</f>
        <v>10.599874378343801</v>
      </c>
      <c r="W25" t="s">
        <v>44</v>
      </c>
      <c r="X25" s="63">
        <f>AVERAGE(X19:X24)</f>
        <v>61.968420737118329</v>
      </c>
    </row>
  </sheetData>
  <mergeCells count="20">
    <mergeCell ref="A22:A24"/>
    <mergeCell ref="H22:H24"/>
    <mergeCell ref="N22:N24"/>
    <mergeCell ref="T22:T24"/>
    <mergeCell ref="A11:A13"/>
    <mergeCell ref="H11:H13"/>
    <mergeCell ref="N11:N13"/>
    <mergeCell ref="T11:T13"/>
    <mergeCell ref="A19:A21"/>
    <mergeCell ref="H19:H21"/>
    <mergeCell ref="N19:N21"/>
    <mergeCell ref="T19:T21"/>
    <mergeCell ref="A5:A7"/>
    <mergeCell ref="H5:H7"/>
    <mergeCell ref="N5:N7"/>
    <mergeCell ref="T5:T7"/>
    <mergeCell ref="A8:A10"/>
    <mergeCell ref="H8:H10"/>
    <mergeCell ref="N8:N10"/>
    <mergeCell ref="T8:T10"/>
  </mergeCells>
  <phoneticPr fontId="1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T103"/>
  <sheetViews>
    <sheetView workbookViewId="0">
      <selection activeCell="Q6" sqref="Q6"/>
    </sheetView>
  </sheetViews>
  <sheetFormatPr defaultRowHeight="14.25" x14ac:dyDescent="0.2"/>
  <cols>
    <col min="1" max="1" width="13.625" customWidth="1"/>
  </cols>
  <sheetData>
    <row r="4" spans="1:20" ht="14.25" customHeight="1" x14ac:dyDescent="0.2">
      <c r="B4" s="114" t="s">
        <v>219</v>
      </c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</row>
    <row r="5" spans="1:20" x14ac:dyDescent="0.2"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</row>
    <row r="6" spans="1:20" x14ac:dyDescent="0.2"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</row>
    <row r="8" spans="1:20" ht="15" x14ac:dyDescent="0.2">
      <c r="A8" s="115" t="s">
        <v>220</v>
      </c>
      <c r="B8" s="11" t="s">
        <v>18</v>
      </c>
      <c r="C8" s="12"/>
      <c r="D8" s="13"/>
      <c r="E8" s="13"/>
      <c r="F8" s="13"/>
      <c r="G8" s="13"/>
      <c r="H8" s="13"/>
      <c r="I8" s="13"/>
      <c r="J8" s="13"/>
      <c r="K8" s="13"/>
      <c r="L8" s="14"/>
      <c r="M8" s="13"/>
      <c r="N8" s="13"/>
      <c r="O8" s="31"/>
      <c r="P8" s="31"/>
      <c r="Q8" s="31"/>
      <c r="R8" s="31"/>
      <c r="S8" s="31"/>
      <c r="T8" s="31"/>
    </row>
    <row r="9" spans="1:20" ht="15" x14ac:dyDescent="0.2">
      <c r="A9" s="84"/>
      <c r="B9" s="13"/>
      <c r="C9" s="76" t="s">
        <v>169</v>
      </c>
      <c r="D9" s="77"/>
      <c r="E9" s="78"/>
      <c r="F9" s="76" t="s">
        <v>170</v>
      </c>
      <c r="G9" s="77"/>
      <c r="H9" s="78"/>
      <c r="I9" s="76" t="s">
        <v>171</v>
      </c>
      <c r="J9" s="77"/>
      <c r="K9" s="78"/>
      <c r="L9" s="13"/>
      <c r="M9" s="13"/>
      <c r="N9" s="13"/>
      <c r="O9" s="31"/>
      <c r="P9" s="31"/>
      <c r="Q9" s="31"/>
      <c r="R9" s="31"/>
      <c r="S9" s="31"/>
      <c r="T9" s="31"/>
    </row>
    <row r="10" spans="1:20" x14ac:dyDescent="0.2">
      <c r="A10" s="84"/>
      <c r="B10" s="13">
        <v>1</v>
      </c>
      <c r="C10" s="13">
        <v>25</v>
      </c>
      <c r="D10" s="65">
        <v>31</v>
      </c>
      <c r="E10" s="27">
        <v>20</v>
      </c>
      <c r="F10" s="13">
        <v>25</v>
      </c>
      <c r="G10" s="13">
        <v>34</v>
      </c>
      <c r="H10" s="13">
        <v>28</v>
      </c>
      <c r="I10" s="13">
        <v>26</v>
      </c>
      <c r="J10" s="13">
        <v>30</v>
      </c>
      <c r="K10" s="13">
        <v>19</v>
      </c>
      <c r="L10" s="58">
        <f>C10/C17</f>
        <v>0.11467889908256881</v>
      </c>
      <c r="M10" s="58">
        <f t="shared" ref="M10:T10" si="0">D10/D17</f>
        <v>0.10299003322259136</v>
      </c>
      <c r="N10" s="58">
        <f t="shared" si="0"/>
        <v>0.10050251256281408</v>
      </c>
      <c r="O10" s="58">
        <f t="shared" si="0"/>
        <v>0.10822510822510822</v>
      </c>
      <c r="P10" s="58">
        <f t="shared" si="0"/>
        <v>0.10461538461538461</v>
      </c>
      <c r="Q10" s="58">
        <f t="shared" si="0"/>
        <v>0.11570247933884298</v>
      </c>
      <c r="R10" s="58">
        <f t="shared" si="0"/>
        <v>0.11926605504587157</v>
      </c>
      <c r="S10" s="58">
        <f t="shared" si="0"/>
        <v>0.10273972602739725</v>
      </c>
      <c r="T10" s="58">
        <f t="shared" si="0"/>
        <v>9.004739336492891E-2</v>
      </c>
    </row>
    <row r="11" spans="1:20" x14ac:dyDescent="0.2">
      <c r="A11" s="84"/>
      <c r="B11" s="13">
        <v>2</v>
      </c>
      <c r="C11" s="13">
        <v>46</v>
      </c>
      <c r="D11" s="65">
        <v>67</v>
      </c>
      <c r="E11" s="27">
        <v>42</v>
      </c>
      <c r="F11" s="13">
        <v>48</v>
      </c>
      <c r="G11" s="13">
        <v>71</v>
      </c>
      <c r="H11" s="13">
        <v>51</v>
      </c>
      <c r="I11" s="13">
        <v>47</v>
      </c>
      <c r="J11" s="13">
        <v>69</v>
      </c>
      <c r="K11" s="13">
        <v>32</v>
      </c>
      <c r="L11" s="58">
        <f>C11/C17</f>
        <v>0.21100917431192662</v>
      </c>
      <c r="M11" s="58">
        <f t="shared" ref="M11:T11" si="1">D11/D17</f>
        <v>0.22259136212624583</v>
      </c>
      <c r="N11" s="58">
        <f t="shared" si="1"/>
        <v>0.21105527638190955</v>
      </c>
      <c r="O11" s="58">
        <f t="shared" si="1"/>
        <v>0.20779220779220781</v>
      </c>
      <c r="P11" s="58">
        <f t="shared" si="1"/>
        <v>0.21846153846153846</v>
      </c>
      <c r="Q11" s="58">
        <f t="shared" si="1"/>
        <v>0.21074380165289255</v>
      </c>
      <c r="R11" s="58">
        <f t="shared" si="1"/>
        <v>0.21559633027522937</v>
      </c>
      <c r="S11" s="58">
        <f t="shared" si="1"/>
        <v>0.2363013698630137</v>
      </c>
      <c r="T11" s="58">
        <f t="shared" si="1"/>
        <v>0.15165876777251186</v>
      </c>
    </row>
    <row r="12" spans="1:20" x14ac:dyDescent="0.2">
      <c r="A12" s="84"/>
      <c r="B12" s="13">
        <v>4</v>
      </c>
      <c r="C12" s="13">
        <v>78</v>
      </c>
      <c r="D12" s="65">
        <v>89</v>
      </c>
      <c r="E12" s="27">
        <v>72</v>
      </c>
      <c r="F12" s="13">
        <v>82</v>
      </c>
      <c r="G12" s="13">
        <v>95</v>
      </c>
      <c r="H12" s="13">
        <v>85</v>
      </c>
      <c r="I12" s="13">
        <v>48</v>
      </c>
      <c r="J12" s="13">
        <v>72</v>
      </c>
      <c r="K12" s="13">
        <v>41</v>
      </c>
      <c r="L12" s="58">
        <f t="shared" ref="L12:T12" si="2">C12/C17</f>
        <v>0.3577981651376147</v>
      </c>
      <c r="M12" s="58">
        <f t="shared" si="2"/>
        <v>0.29568106312292358</v>
      </c>
      <c r="N12" s="58">
        <f t="shared" si="2"/>
        <v>0.36180904522613067</v>
      </c>
      <c r="O12" s="58">
        <f t="shared" si="2"/>
        <v>0.354978354978355</v>
      </c>
      <c r="P12" s="58">
        <f t="shared" si="2"/>
        <v>0.29230769230769232</v>
      </c>
      <c r="Q12" s="58">
        <f t="shared" si="2"/>
        <v>0.3512396694214876</v>
      </c>
      <c r="R12" s="58">
        <f t="shared" si="2"/>
        <v>0.22018348623853212</v>
      </c>
      <c r="S12" s="58">
        <f t="shared" si="2"/>
        <v>0.24657534246575341</v>
      </c>
      <c r="T12" s="58">
        <f t="shared" si="2"/>
        <v>0.19431279620853081</v>
      </c>
    </row>
    <row r="13" spans="1:20" x14ac:dyDescent="0.2">
      <c r="A13" s="84"/>
      <c r="B13" s="13">
        <v>8</v>
      </c>
      <c r="C13" s="13">
        <v>57</v>
      </c>
      <c r="D13" s="65">
        <v>92</v>
      </c>
      <c r="E13" s="27">
        <v>55</v>
      </c>
      <c r="F13" s="13">
        <v>61</v>
      </c>
      <c r="G13" s="13">
        <v>102</v>
      </c>
      <c r="H13" s="13">
        <v>63</v>
      </c>
      <c r="I13" s="13">
        <v>82</v>
      </c>
      <c r="J13" s="13">
        <v>95</v>
      </c>
      <c r="K13" s="13">
        <v>69</v>
      </c>
      <c r="L13" s="58">
        <f>C13/C17</f>
        <v>0.26146788990825687</v>
      </c>
      <c r="M13" s="58">
        <f t="shared" ref="M13:T13" si="3">D13/D17</f>
        <v>0.30564784053156147</v>
      </c>
      <c r="N13" s="58">
        <f t="shared" si="3"/>
        <v>0.27638190954773867</v>
      </c>
      <c r="O13" s="58">
        <f t="shared" si="3"/>
        <v>0.26406926406926406</v>
      </c>
      <c r="P13" s="58">
        <f t="shared" si="3"/>
        <v>0.31384615384615383</v>
      </c>
      <c r="Q13" s="58">
        <f t="shared" si="3"/>
        <v>0.26033057851239672</v>
      </c>
      <c r="R13" s="58">
        <f t="shared" si="3"/>
        <v>0.37614678899082571</v>
      </c>
      <c r="S13" s="58">
        <f t="shared" si="3"/>
        <v>0.32534246575342468</v>
      </c>
      <c r="T13" s="58">
        <f t="shared" si="3"/>
        <v>0.32701421800947866</v>
      </c>
    </row>
    <row r="14" spans="1:20" x14ac:dyDescent="0.2">
      <c r="A14" s="84"/>
      <c r="B14" s="13">
        <v>16</v>
      </c>
      <c r="C14" s="13">
        <v>12</v>
      </c>
      <c r="D14" s="65">
        <v>22</v>
      </c>
      <c r="E14" s="13">
        <v>10</v>
      </c>
      <c r="F14" s="13">
        <v>15</v>
      </c>
      <c r="G14" s="13">
        <v>23</v>
      </c>
      <c r="H14" s="13">
        <v>15</v>
      </c>
      <c r="I14" s="13">
        <v>15</v>
      </c>
      <c r="J14" s="13">
        <v>26</v>
      </c>
      <c r="K14" s="13">
        <v>50</v>
      </c>
      <c r="L14" s="58">
        <f>C14/C17</f>
        <v>5.5045871559633031E-2</v>
      </c>
      <c r="M14" s="58">
        <f t="shared" ref="M14:T14" si="4">D14/D17</f>
        <v>7.3089700996677748E-2</v>
      </c>
      <c r="N14" s="58">
        <f t="shared" si="4"/>
        <v>5.0251256281407038E-2</v>
      </c>
      <c r="O14" s="58">
        <f t="shared" si="4"/>
        <v>6.4935064935064929E-2</v>
      </c>
      <c r="P14" s="58">
        <f t="shared" si="4"/>
        <v>7.0769230769230765E-2</v>
      </c>
      <c r="Q14" s="58">
        <f t="shared" si="4"/>
        <v>6.1983471074380167E-2</v>
      </c>
      <c r="R14" s="58">
        <f t="shared" si="4"/>
        <v>6.8807339449541288E-2</v>
      </c>
      <c r="S14" s="58">
        <f t="shared" si="4"/>
        <v>8.9041095890410954E-2</v>
      </c>
      <c r="T14" s="58">
        <f t="shared" si="4"/>
        <v>0.23696682464454977</v>
      </c>
    </row>
    <row r="15" spans="1:20" ht="15" x14ac:dyDescent="0.2">
      <c r="A15" s="84"/>
      <c r="B15" s="13">
        <v>32</v>
      </c>
      <c r="C15" s="13"/>
      <c r="D15" s="13"/>
      <c r="E15" s="13"/>
      <c r="F15" s="13"/>
      <c r="G15" s="13"/>
      <c r="H15" s="13"/>
      <c r="I15" s="13"/>
      <c r="J15" s="13"/>
      <c r="K15" s="13"/>
      <c r="L15" s="58">
        <f>C15/157</f>
        <v>0</v>
      </c>
      <c r="M15" s="58">
        <f>D15/162</f>
        <v>0</v>
      </c>
      <c r="N15" s="58">
        <f>E15/153</f>
        <v>0</v>
      </c>
      <c r="O15" s="31"/>
      <c r="P15" s="31"/>
      <c r="Q15" s="31"/>
      <c r="R15" s="31"/>
      <c r="S15" s="31"/>
      <c r="T15" s="31"/>
    </row>
    <row r="16" spans="1:20" ht="15" x14ac:dyDescent="0.2">
      <c r="A16" s="84"/>
      <c r="B16" s="13">
        <v>64</v>
      </c>
      <c r="C16" s="13"/>
      <c r="D16" s="13"/>
      <c r="E16" s="13"/>
      <c r="F16" s="13"/>
      <c r="G16" s="13"/>
      <c r="H16" s="13"/>
      <c r="I16" s="13"/>
      <c r="J16" s="13"/>
      <c r="K16" s="13"/>
      <c r="L16" s="58">
        <f>C16/157</f>
        <v>0</v>
      </c>
      <c r="M16" s="58">
        <f>D16/162</f>
        <v>0</v>
      </c>
      <c r="N16" s="58">
        <f>E16/153</f>
        <v>0</v>
      </c>
      <c r="O16" s="31"/>
      <c r="P16" s="31"/>
      <c r="Q16" s="31"/>
      <c r="R16" s="31"/>
      <c r="S16" s="31"/>
      <c r="T16" s="31"/>
    </row>
    <row r="17" spans="1:20" x14ac:dyDescent="0.2">
      <c r="A17" s="84"/>
      <c r="B17" s="13" t="s">
        <v>14</v>
      </c>
      <c r="C17" s="13">
        <f>SUM(C10:C16)</f>
        <v>218</v>
      </c>
      <c r="D17" s="13">
        <f>SUM(D10:D16)</f>
        <v>301</v>
      </c>
      <c r="E17" s="13">
        <f>SUM(E10:E16)</f>
        <v>199</v>
      </c>
      <c r="F17" s="13">
        <f t="shared" ref="F17:K17" si="5">SUM(F10:F16)</f>
        <v>231</v>
      </c>
      <c r="G17" s="13">
        <f t="shared" si="5"/>
        <v>325</v>
      </c>
      <c r="H17" s="13">
        <f t="shared" si="5"/>
        <v>242</v>
      </c>
      <c r="I17" s="13">
        <f t="shared" si="5"/>
        <v>218</v>
      </c>
      <c r="J17" s="13">
        <f t="shared" si="5"/>
        <v>292</v>
      </c>
      <c r="K17" s="13">
        <f t="shared" si="5"/>
        <v>211</v>
      </c>
      <c r="L17" s="58">
        <f>SUM(L10:L14)</f>
        <v>1</v>
      </c>
      <c r="M17" s="58">
        <f t="shared" ref="M17:T17" si="6">SUM(M10:M15)</f>
        <v>1</v>
      </c>
      <c r="N17" s="58">
        <f t="shared" si="6"/>
        <v>1</v>
      </c>
      <c r="O17" s="58">
        <f t="shared" si="6"/>
        <v>1</v>
      </c>
      <c r="P17" s="58">
        <f t="shared" si="6"/>
        <v>1</v>
      </c>
      <c r="Q17" s="58">
        <f t="shared" si="6"/>
        <v>1</v>
      </c>
      <c r="R17" s="58">
        <f t="shared" si="6"/>
        <v>1</v>
      </c>
      <c r="S17" s="58">
        <f t="shared" si="6"/>
        <v>1</v>
      </c>
      <c r="T17" s="58">
        <f t="shared" si="6"/>
        <v>1</v>
      </c>
    </row>
    <row r="18" spans="1:20" x14ac:dyDescent="0.2">
      <c r="A18" s="84"/>
    </row>
    <row r="19" spans="1:20" x14ac:dyDescent="0.2">
      <c r="A19" s="84"/>
    </row>
    <row r="20" spans="1:20" ht="15" x14ac:dyDescent="0.2">
      <c r="A20" s="84"/>
      <c r="B20" s="11" t="s">
        <v>19</v>
      </c>
      <c r="C20" s="12"/>
      <c r="D20" s="13"/>
      <c r="E20" s="13"/>
      <c r="F20" s="13"/>
      <c r="G20" s="13"/>
      <c r="H20" s="13"/>
      <c r="I20" s="13"/>
      <c r="J20" s="13"/>
      <c r="K20" s="13"/>
      <c r="L20" s="14"/>
      <c r="M20" s="13"/>
      <c r="N20" s="13"/>
      <c r="O20" s="31"/>
      <c r="P20" s="31"/>
      <c r="Q20" s="31"/>
      <c r="R20" s="31"/>
      <c r="S20" s="31"/>
      <c r="T20" s="31"/>
    </row>
    <row r="21" spans="1:20" ht="15" x14ac:dyDescent="0.2">
      <c r="A21" s="84"/>
      <c r="B21" s="13"/>
      <c r="C21" s="76" t="s">
        <v>169</v>
      </c>
      <c r="D21" s="77"/>
      <c r="E21" s="78"/>
      <c r="F21" s="76" t="s">
        <v>170</v>
      </c>
      <c r="G21" s="77"/>
      <c r="H21" s="78"/>
      <c r="I21" s="76" t="s">
        <v>171</v>
      </c>
      <c r="J21" s="77"/>
      <c r="K21" s="78"/>
      <c r="L21" s="13"/>
      <c r="M21" s="13"/>
      <c r="N21" s="13"/>
      <c r="O21" s="31"/>
      <c r="P21" s="31"/>
      <c r="Q21" s="31"/>
      <c r="R21" s="31"/>
      <c r="S21" s="31"/>
      <c r="T21" s="31"/>
    </row>
    <row r="22" spans="1:20" x14ac:dyDescent="0.2">
      <c r="A22" s="84"/>
      <c r="B22" s="13">
        <v>1</v>
      </c>
      <c r="C22" s="13">
        <v>24</v>
      </c>
      <c r="D22" s="65">
        <v>33</v>
      </c>
      <c r="E22" s="27">
        <v>20</v>
      </c>
      <c r="F22" s="13">
        <v>29</v>
      </c>
      <c r="G22" s="13">
        <v>35</v>
      </c>
      <c r="H22" s="13">
        <v>22</v>
      </c>
      <c r="I22" s="13">
        <v>26</v>
      </c>
      <c r="J22" s="13">
        <v>15</v>
      </c>
      <c r="K22" s="13">
        <v>29</v>
      </c>
      <c r="L22" s="58">
        <f t="shared" ref="L22:T22" si="7">C22/C29</f>
        <v>0.10619469026548672</v>
      </c>
      <c r="M22" s="58">
        <f t="shared" si="7"/>
        <v>0.11186440677966102</v>
      </c>
      <c r="N22" s="58">
        <f t="shared" si="7"/>
        <v>9.8522167487684734E-2</v>
      </c>
      <c r="O22" s="58">
        <f t="shared" si="7"/>
        <v>0.11507936507936507</v>
      </c>
      <c r="P22" s="58">
        <f t="shared" si="7"/>
        <v>0.11513157894736842</v>
      </c>
      <c r="Q22" s="58">
        <f t="shared" si="7"/>
        <v>0.10091743119266056</v>
      </c>
      <c r="R22" s="58">
        <f t="shared" si="7"/>
        <v>9.8113207547169817E-2</v>
      </c>
      <c r="S22" s="58">
        <f t="shared" si="7"/>
        <v>7.9787234042553196E-2</v>
      </c>
      <c r="T22" s="58">
        <f t="shared" si="7"/>
        <v>0.10740740740740741</v>
      </c>
    </row>
    <row r="23" spans="1:20" x14ac:dyDescent="0.2">
      <c r="A23" s="84"/>
      <c r="B23" s="13">
        <v>2</v>
      </c>
      <c r="C23" s="13">
        <v>58</v>
      </c>
      <c r="D23" s="65">
        <v>72</v>
      </c>
      <c r="E23" s="27">
        <v>52</v>
      </c>
      <c r="F23" s="13">
        <v>67</v>
      </c>
      <c r="G23" s="13">
        <v>75</v>
      </c>
      <c r="H23" s="13">
        <v>54</v>
      </c>
      <c r="I23" s="13">
        <v>65</v>
      </c>
      <c r="J23" s="13">
        <v>48</v>
      </c>
      <c r="K23" s="13">
        <v>65</v>
      </c>
      <c r="L23" s="58">
        <f t="shared" ref="L23:T23" si="8">C23/C29</f>
        <v>0.25663716814159293</v>
      </c>
      <c r="M23" s="58">
        <f t="shared" si="8"/>
        <v>0.2440677966101695</v>
      </c>
      <c r="N23" s="58">
        <f t="shared" si="8"/>
        <v>0.25615763546798032</v>
      </c>
      <c r="O23" s="58">
        <f t="shared" si="8"/>
        <v>0.26587301587301587</v>
      </c>
      <c r="P23" s="58">
        <f t="shared" si="8"/>
        <v>0.24671052631578946</v>
      </c>
      <c r="Q23" s="58">
        <f t="shared" si="8"/>
        <v>0.24770642201834864</v>
      </c>
      <c r="R23" s="58">
        <f t="shared" si="8"/>
        <v>0.24528301886792453</v>
      </c>
      <c r="S23" s="58">
        <f t="shared" si="8"/>
        <v>0.25531914893617019</v>
      </c>
      <c r="T23" s="58">
        <f t="shared" si="8"/>
        <v>0.24074074074074073</v>
      </c>
    </row>
    <row r="24" spans="1:20" x14ac:dyDescent="0.2">
      <c r="A24" s="84"/>
      <c r="B24" s="13">
        <v>4</v>
      </c>
      <c r="C24" s="13">
        <v>85</v>
      </c>
      <c r="D24" s="65">
        <v>81</v>
      </c>
      <c r="E24" s="27">
        <v>75</v>
      </c>
      <c r="F24" s="13">
        <v>79</v>
      </c>
      <c r="G24" s="13">
        <v>89</v>
      </c>
      <c r="H24" s="13">
        <v>76</v>
      </c>
      <c r="I24" s="13">
        <v>95</v>
      </c>
      <c r="J24" s="13">
        <v>65</v>
      </c>
      <c r="K24" s="13">
        <v>80</v>
      </c>
      <c r="L24" s="58">
        <f t="shared" ref="L24:T24" si="9">C24/C29</f>
        <v>0.37610619469026546</v>
      </c>
      <c r="M24" s="58">
        <f t="shared" si="9"/>
        <v>0.27457627118644068</v>
      </c>
      <c r="N24" s="58">
        <f t="shared" si="9"/>
        <v>0.36945812807881773</v>
      </c>
      <c r="O24" s="58">
        <f t="shared" si="9"/>
        <v>0.31349206349206349</v>
      </c>
      <c r="P24" s="58">
        <f t="shared" si="9"/>
        <v>0.29276315789473684</v>
      </c>
      <c r="Q24" s="58">
        <f t="shared" si="9"/>
        <v>0.34862385321100919</v>
      </c>
      <c r="R24" s="58">
        <f t="shared" si="9"/>
        <v>0.35849056603773582</v>
      </c>
      <c r="S24" s="58">
        <f t="shared" si="9"/>
        <v>0.34574468085106386</v>
      </c>
      <c r="T24" s="58">
        <f t="shared" si="9"/>
        <v>0.29629629629629628</v>
      </c>
    </row>
    <row r="25" spans="1:20" x14ac:dyDescent="0.2">
      <c r="A25" s="84"/>
      <c r="B25" s="13">
        <v>8</v>
      </c>
      <c r="C25" s="13">
        <v>59</v>
      </c>
      <c r="D25" s="65">
        <v>88</v>
      </c>
      <c r="E25" s="27">
        <v>51</v>
      </c>
      <c r="F25" s="13">
        <v>65</v>
      </c>
      <c r="G25" s="13">
        <v>95</v>
      </c>
      <c r="H25" s="13">
        <v>56</v>
      </c>
      <c r="I25" s="13">
        <v>65</v>
      </c>
      <c r="J25" s="13">
        <v>50</v>
      </c>
      <c r="K25" s="13">
        <v>82</v>
      </c>
      <c r="L25" s="58">
        <f t="shared" ref="L25:T25" si="10">C25/C29</f>
        <v>0.26106194690265488</v>
      </c>
      <c r="M25" s="58">
        <f t="shared" si="10"/>
        <v>0.29830508474576273</v>
      </c>
      <c r="N25" s="58">
        <f t="shared" si="10"/>
        <v>0.25123152709359609</v>
      </c>
      <c r="O25" s="58">
        <f t="shared" si="10"/>
        <v>0.25793650793650796</v>
      </c>
      <c r="P25" s="58">
        <f t="shared" si="10"/>
        <v>0.3125</v>
      </c>
      <c r="Q25" s="58">
        <f t="shared" si="10"/>
        <v>0.25688073394495414</v>
      </c>
      <c r="R25" s="58">
        <f t="shared" si="10"/>
        <v>0.24528301886792453</v>
      </c>
      <c r="S25" s="58">
        <f t="shared" si="10"/>
        <v>0.26595744680851063</v>
      </c>
      <c r="T25" s="58">
        <f t="shared" si="10"/>
        <v>0.3037037037037037</v>
      </c>
    </row>
    <row r="26" spans="1:20" x14ac:dyDescent="0.2">
      <c r="A26" s="84"/>
      <c r="B26" s="13">
        <v>16</v>
      </c>
      <c r="C26" s="13"/>
      <c r="D26" s="65">
        <v>21</v>
      </c>
      <c r="E26" s="13">
        <v>5</v>
      </c>
      <c r="F26" s="13">
        <v>12</v>
      </c>
      <c r="G26" s="13">
        <v>10</v>
      </c>
      <c r="H26" s="13">
        <v>10</v>
      </c>
      <c r="I26" s="13">
        <v>14</v>
      </c>
      <c r="J26" s="13">
        <v>10</v>
      </c>
      <c r="K26" s="13">
        <v>14</v>
      </c>
      <c r="L26" s="58">
        <f>C26/C29</f>
        <v>0</v>
      </c>
      <c r="M26" s="58">
        <f t="shared" ref="M26:T26" si="11">D26/D29</f>
        <v>7.1186440677966104E-2</v>
      </c>
      <c r="N26" s="58">
        <f t="shared" si="11"/>
        <v>2.4630541871921183E-2</v>
      </c>
      <c r="O26" s="58">
        <f t="shared" si="11"/>
        <v>4.7619047619047616E-2</v>
      </c>
      <c r="P26" s="58">
        <f t="shared" si="11"/>
        <v>3.2894736842105261E-2</v>
      </c>
      <c r="Q26" s="58">
        <f t="shared" si="11"/>
        <v>4.5871559633027525E-2</v>
      </c>
      <c r="R26" s="58">
        <f t="shared" si="11"/>
        <v>5.2830188679245285E-2</v>
      </c>
      <c r="S26" s="58">
        <f t="shared" si="11"/>
        <v>5.3191489361702128E-2</v>
      </c>
      <c r="T26" s="58">
        <f t="shared" si="11"/>
        <v>5.185185185185185E-2</v>
      </c>
    </row>
    <row r="27" spans="1:20" ht="15" x14ac:dyDescent="0.2">
      <c r="A27" s="84"/>
      <c r="B27" s="13">
        <v>32</v>
      </c>
      <c r="C27" s="13"/>
      <c r="D27" s="13"/>
      <c r="E27" s="13"/>
      <c r="F27" s="13"/>
      <c r="G27" s="13"/>
      <c r="H27" s="13"/>
      <c r="I27" s="13"/>
      <c r="J27" s="13"/>
      <c r="K27" s="13"/>
      <c r="L27" s="58">
        <f>C27/157</f>
        <v>0</v>
      </c>
      <c r="M27" s="58">
        <f>D27/162</f>
        <v>0</v>
      </c>
      <c r="N27" s="58">
        <f>E27/153</f>
        <v>0</v>
      </c>
      <c r="O27" s="31"/>
      <c r="P27" s="31"/>
      <c r="Q27" s="31"/>
      <c r="R27" s="31"/>
      <c r="S27" s="31"/>
      <c r="T27" s="31"/>
    </row>
    <row r="28" spans="1:20" ht="15" customHeight="1" x14ac:dyDescent="0.2">
      <c r="A28" s="84"/>
      <c r="B28" s="13">
        <v>64</v>
      </c>
      <c r="C28" s="13"/>
      <c r="D28" s="13"/>
      <c r="E28" s="13"/>
      <c r="F28" s="13"/>
      <c r="G28" s="13"/>
      <c r="H28" s="13"/>
      <c r="I28" s="13"/>
      <c r="J28" s="13"/>
      <c r="K28" s="13"/>
      <c r="L28" s="58">
        <f>C28/157</f>
        <v>0</v>
      </c>
      <c r="M28" s="58">
        <f>D28/162</f>
        <v>0</v>
      </c>
      <c r="N28" s="58">
        <f>E28/153</f>
        <v>0</v>
      </c>
      <c r="O28" s="31"/>
      <c r="P28" s="31"/>
      <c r="Q28" s="31"/>
      <c r="R28" s="31"/>
      <c r="S28" s="31"/>
      <c r="T28" s="31"/>
    </row>
    <row r="29" spans="1:20" x14ac:dyDescent="0.2">
      <c r="B29" s="13" t="s">
        <v>14</v>
      </c>
      <c r="C29" s="13">
        <f>SUM(C22:C28)</f>
        <v>226</v>
      </c>
      <c r="D29" s="13">
        <f>SUM(D22:D28)</f>
        <v>295</v>
      </c>
      <c r="E29" s="13">
        <f>SUM(E22:E28)</f>
        <v>203</v>
      </c>
      <c r="F29" s="13">
        <f t="shared" ref="F29:K29" si="12">SUM(F22:F28)</f>
        <v>252</v>
      </c>
      <c r="G29" s="13">
        <f t="shared" si="12"/>
        <v>304</v>
      </c>
      <c r="H29" s="13">
        <f t="shared" si="12"/>
        <v>218</v>
      </c>
      <c r="I29" s="13">
        <f t="shared" si="12"/>
        <v>265</v>
      </c>
      <c r="J29" s="13">
        <f t="shared" si="12"/>
        <v>188</v>
      </c>
      <c r="K29" s="13">
        <f t="shared" si="12"/>
        <v>270</v>
      </c>
      <c r="L29" s="58">
        <f>SUM(L22:L27)</f>
        <v>1</v>
      </c>
      <c r="M29" s="58">
        <f t="shared" ref="M29:T29" si="13">SUM(M22:M27)</f>
        <v>1</v>
      </c>
      <c r="N29" s="58">
        <f t="shared" si="13"/>
        <v>1</v>
      </c>
      <c r="O29" s="58">
        <f t="shared" si="13"/>
        <v>1</v>
      </c>
      <c r="P29" s="58">
        <f t="shared" si="13"/>
        <v>1</v>
      </c>
      <c r="Q29" s="58">
        <f t="shared" si="13"/>
        <v>1</v>
      </c>
      <c r="R29" s="58">
        <f t="shared" si="13"/>
        <v>1</v>
      </c>
      <c r="S29" s="58">
        <f t="shared" si="13"/>
        <v>1</v>
      </c>
      <c r="T29" s="58">
        <f t="shared" si="13"/>
        <v>0.99999999999999989</v>
      </c>
    </row>
    <row r="32" spans="1:20" ht="15" x14ac:dyDescent="0.2">
      <c r="A32" s="116" t="s">
        <v>221</v>
      </c>
      <c r="B32" s="11" t="s">
        <v>18</v>
      </c>
      <c r="C32" s="12"/>
      <c r="D32" s="13"/>
      <c r="E32" s="13"/>
      <c r="F32" s="13"/>
      <c r="G32" s="13"/>
      <c r="H32" s="13"/>
      <c r="I32" s="13"/>
      <c r="J32" s="13"/>
      <c r="K32" s="13"/>
      <c r="L32" s="14"/>
      <c r="M32" s="13"/>
      <c r="N32" s="13"/>
      <c r="O32" s="31"/>
      <c r="P32" s="31"/>
      <c r="Q32" s="31"/>
      <c r="R32" s="31"/>
      <c r="S32" s="31"/>
      <c r="T32" s="31"/>
    </row>
    <row r="33" spans="1:20" ht="15" x14ac:dyDescent="0.2">
      <c r="A33" s="116"/>
      <c r="B33" s="13"/>
      <c r="C33" s="76" t="s">
        <v>169</v>
      </c>
      <c r="D33" s="77"/>
      <c r="E33" s="78"/>
      <c r="F33" s="76" t="s">
        <v>170</v>
      </c>
      <c r="G33" s="77"/>
      <c r="H33" s="78"/>
      <c r="I33" s="76" t="s">
        <v>171</v>
      </c>
      <c r="J33" s="77"/>
      <c r="K33" s="78"/>
      <c r="L33" s="13"/>
      <c r="M33" s="13"/>
      <c r="N33" s="13"/>
      <c r="O33" s="31"/>
      <c r="P33" s="31"/>
      <c r="Q33" s="31"/>
      <c r="R33" s="31"/>
      <c r="S33" s="31"/>
      <c r="T33" s="31"/>
    </row>
    <row r="34" spans="1:20" x14ac:dyDescent="0.2">
      <c r="A34" s="116"/>
      <c r="B34" s="13">
        <v>1</v>
      </c>
      <c r="C34" s="66">
        <v>21</v>
      </c>
      <c r="D34" s="66">
        <v>21</v>
      </c>
      <c r="E34" s="66">
        <v>19</v>
      </c>
      <c r="F34" s="13">
        <v>25</v>
      </c>
      <c r="G34" s="13">
        <v>22</v>
      </c>
      <c r="H34" s="13">
        <v>15</v>
      </c>
      <c r="I34" s="13">
        <v>18</v>
      </c>
      <c r="J34" s="13">
        <v>19</v>
      </c>
      <c r="K34" s="13">
        <v>26</v>
      </c>
      <c r="L34" s="58">
        <f t="shared" ref="L34:T34" si="14">C34/C41</f>
        <v>8.5365853658536592E-2</v>
      </c>
      <c r="M34" s="58">
        <f t="shared" si="14"/>
        <v>0.10194174757281553</v>
      </c>
      <c r="N34" s="58">
        <f t="shared" si="14"/>
        <v>7.8838174273858919E-2</v>
      </c>
      <c r="O34" s="58">
        <f t="shared" si="14"/>
        <v>9.2250922509225092E-2</v>
      </c>
      <c r="P34" s="58">
        <f t="shared" si="14"/>
        <v>0.1004566210045662</v>
      </c>
      <c r="Q34" s="58">
        <f t="shared" si="14"/>
        <v>7.3170731707317069E-2</v>
      </c>
      <c r="R34" s="58">
        <f t="shared" si="14"/>
        <v>8.0717488789237665E-2</v>
      </c>
      <c r="S34" s="58">
        <f t="shared" si="14"/>
        <v>0.1</v>
      </c>
      <c r="T34" s="58">
        <f t="shared" si="14"/>
        <v>9.3525179856115109E-2</v>
      </c>
    </row>
    <row r="35" spans="1:20" x14ac:dyDescent="0.2">
      <c r="A35" s="116"/>
      <c r="B35" s="13">
        <v>2</v>
      </c>
      <c r="C35" s="66">
        <v>64</v>
      </c>
      <c r="D35" s="66">
        <v>48</v>
      </c>
      <c r="E35" s="66">
        <v>59</v>
      </c>
      <c r="F35" s="13">
        <v>68</v>
      </c>
      <c r="G35" s="13">
        <v>50</v>
      </c>
      <c r="H35" s="13">
        <v>51</v>
      </c>
      <c r="I35" s="13">
        <v>60</v>
      </c>
      <c r="J35" s="13">
        <v>45</v>
      </c>
      <c r="K35" s="13">
        <v>67</v>
      </c>
      <c r="L35" s="58">
        <f t="shared" ref="L35:T35" si="15">C35/C41</f>
        <v>0.26016260162601629</v>
      </c>
      <c r="M35" s="58">
        <f t="shared" si="15"/>
        <v>0.23300970873786409</v>
      </c>
      <c r="N35" s="58">
        <f t="shared" si="15"/>
        <v>0.24481327800829875</v>
      </c>
      <c r="O35" s="58">
        <f t="shared" si="15"/>
        <v>0.25092250922509224</v>
      </c>
      <c r="P35" s="58">
        <f t="shared" si="15"/>
        <v>0.22831050228310501</v>
      </c>
      <c r="Q35" s="58">
        <f t="shared" si="15"/>
        <v>0.24878048780487805</v>
      </c>
      <c r="R35" s="58">
        <f t="shared" si="15"/>
        <v>0.26905829596412556</v>
      </c>
      <c r="S35" s="58">
        <f t="shared" si="15"/>
        <v>0.23684210526315788</v>
      </c>
      <c r="T35" s="58">
        <f t="shared" si="15"/>
        <v>0.24100719424460432</v>
      </c>
    </row>
    <row r="36" spans="1:20" x14ac:dyDescent="0.2">
      <c r="A36" s="116"/>
      <c r="B36" s="13">
        <v>4</v>
      </c>
      <c r="C36" s="66">
        <v>85</v>
      </c>
      <c r="D36" s="66">
        <v>69</v>
      </c>
      <c r="E36" s="66">
        <v>85</v>
      </c>
      <c r="F36" s="13">
        <v>95</v>
      </c>
      <c r="G36" s="13">
        <v>73</v>
      </c>
      <c r="H36" s="13">
        <v>73</v>
      </c>
      <c r="I36" s="13">
        <v>80</v>
      </c>
      <c r="J36" s="13">
        <v>64</v>
      </c>
      <c r="K36" s="13">
        <v>98</v>
      </c>
      <c r="L36" s="58">
        <f t="shared" ref="L36:T36" si="16">C36/C41</f>
        <v>0.34552845528455284</v>
      </c>
      <c r="M36" s="58">
        <f t="shared" si="16"/>
        <v>0.33495145631067963</v>
      </c>
      <c r="N36" s="58">
        <f t="shared" si="16"/>
        <v>0.35269709543568467</v>
      </c>
      <c r="O36" s="58">
        <f t="shared" si="16"/>
        <v>0.35055350553505538</v>
      </c>
      <c r="P36" s="58">
        <f t="shared" si="16"/>
        <v>0.33333333333333331</v>
      </c>
      <c r="Q36" s="58">
        <f t="shared" si="16"/>
        <v>0.35609756097560974</v>
      </c>
      <c r="R36" s="58">
        <f t="shared" si="16"/>
        <v>0.35874439461883406</v>
      </c>
      <c r="S36" s="58">
        <f t="shared" si="16"/>
        <v>0.33684210526315789</v>
      </c>
      <c r="T36" s="58">
        <f t="shared" si="16"/>
        <v>0.35251798561151076</v>
      </c>
    </row>
    <row r="37" spans="1:20" x14ac:dyDescent="0.2">
      <c r="A37" s="116"/>
      <c r="B37" s="13">
        <v>8</v>
      </c>
      <c r="C37" s="66">
        <v>66</v>
      </c>
      <c r="D37" s="66">
        <v>53</v>
      </c>
      <c r="E37" s="66">
        <v>63</v>
      </c>
      <c r="F37" s="13">
        <v>71</v>
      </c>
      <c r="G37" s="13">
        <v>56</v>
      </c>
      <c r="H37" s="13">
        <v>56</v>
      </c>
      <c r="I37" s="13">
        <v>57</v>
      </c>
      <c r="J37" s="13">
        <v>50</v>
      </c>
      <c r="K37" s="13">
        <v>69</v>
      </c>
      <c r="L37" s="58">
        <f t="shared" ref="L37:T37" si="17">C37/C41</f>
        <v>0.26829268292682928</v>
      </c>
      <c r="M37" s="58">
        <f t="shared" si="17"/>
        <v>0.25728155339805825</v>
      </c>
      <c r="N37" s="58">
        <f t="shared" si="17"/>
        <v>0.26141078838174275</v>
      </c>
      <c r="O37" s="58">
        <f t="shared" si="17"/>
        <v>0.26199261992619927</v>
      </c>
      <c r="P37" s="58">
        <f t="shared" si="17"/>
        <v>0.25570776255707761</v>
      </c>
      <c r="Q37" s="58">
        <f t="shared" si="17"/>
        <v>0.27317073170731709</v>
      </c>
      <c r="R37" s="58">
        <f t="shared" si="17"/>
        <v>0.2556053811659193</v>
      </c>
      <c r="S37" s="58">
        <f t="shared" si="17"/>
        <v>0.26315789473684209</v>
      </c>
      <c r="T37" s="58">
        <f t="shared" si="17"/>
        <v>0.24820143884892087</v>
      </c>
    </row>
    <row r="38" spans="1:20" x14ac:dyDescent="0.2">
      <c r="A38" s="116"/>
      <c r="B38" s="13">
        <v>16</v>
      </c>
      <c r="C38" s="66">
        <v>10</v>
      </c>
      <c r="D38" s="66">
        <v>15</v>
      </c>
      <c r="E38" s="66">
        <v>15</v>
      </c>
      <c r="F38" s="13">
        <v>12</v>
      </c>
      <c r="G38" s="13">
        <v>18</v>
      </c>
      <c r="H38" s="13">
        <v>10</v>
      </c>
      <c r="I38" s="13">
        <v>8</v>
      </c>
      <c r="J38" s="13">
        <v>12</v>
      </c>
      <c r="K38" s="13">
        <v>18</v>
      </c>
      <c r="L38" s="58">
        <f>C38/C41</f>
        <v>4.065040650406504E-2</v>
      </c>
      <c r="M38" s="58">
        <f t="shared" ref="M38:T38" si="18">D38/D41</f>
        <v>7.281553398058252E-2</v>
      </c>
      <c r="N38" s="58">
        <f t="shared" si="18"/>
        <v>6.2240663900414939E-2</v>
      </c>
      <c r="O38" s="58">
        <f t="shared" si="18"/>
        <v>4.4280442804428041E-2</v>
      </c>
      <c r="P38" s="58">
        <f t="shared" si="18"/>
        <v>8.2191780821917804E-2</v>
      </c>
      <c r="Q38" s="58">
        <f t="shared" si="18"/>
        <v>4.878048780487805E-2</v>
      </c>
      <c r="R38" s="58">
        <f t="shared" si="18"/>
        <v>3.5874439461883408E-2</v>
      </c>
      <c r="S38" s="58">
        <f t="shared" si="18"/>
        <v>6.3157894736842107E-2</v>
      </c>
      <c r="T38" s="58">
        <f t="shared" si="18"/>
        <v>6.4748201438848921E-2</v>
      </c>
    </row>
    <row r="39" spans="1:20" ht="15" x14ac:dyDescent="0.2">
      <c r="A39" s="116"/>
      <c r="B39" s="13">
        <v>32</v>
      </c>
      <c r="C39" s="13"/>
      <c r="D39" s="13"/>
      <c r="E39" s="13"/>
      <c r="F39" s="13"/>
      <c r="G39" s="13"/>
      <c r="H39" s="13"/>
      <c r="I39" s="13"/>
      <c r="J39" s="13"/>
      <c r="K39" s="13"/>
      <c r="L39" s="58">
        <f>C39/157</f>
        <v>0</v>
      </c>
      <c r="M39" s="58">
        <f>D39/162</f>
        <v>0</v>
      </c>
      <c r="N39" s="58">
        <f>E39/153</f>
        <v>0</v>
      </c>
      <c r="O39" s="31"/>
      <c r="P39" s="31"/>
      <c r="Q39" s="31"/>
      <c r="R39" s="31"/>
      <c r="S39" s="31"/>
      <c r="T39" s="31"/>
    </row>
    <row r="40" spans="1:20" ht="15" x14ac:dyDescent="0.2">
      <c r="A40" s="116"/>
      <c r="B40" s="13">
        <v>64</v>
      </c>
      <c r="C40" s="13"/>
      <c r="D40" s="13"/>
      <c r="E40" s="13"/>
      <c r="F40" s="13"/>
      <c r="G40" s="13"/>
      <c r="H40" s="13"/>
      <c r="I40" s="13"/>
      <c r="J40" s="13"/>
      <c r="K40" s="13"/>
      <c r="L40" s="58">
        <f>C40/157</f>
        <v>0</v>
      </c>
      <c r="M40" s="58">
        <f>D40/162</f>
        <v>0</v>
      </c>
      <c r="N40" s="58">
        <f>E40/153</f>
        <v>0</v>
      </c>
      <c r="O40" s="31"/>
      <c r="P40" s="31"/>
      <c r="Q40" s="31"/>
      <c r="R40" s="31"/>
      <c r="S40" s="31"/>
      <c r="T40" s="31"/>
    </row>
    <row r="41" spans="1:20" x14ac:dyDescent="0.2">
      <c r="A41" s="116"/>
      <c r="B41" s="13" t="s">
        <v>14</v>
      </c>
      <c r="C41" s="13">
        <f>SUM(C34:C40)</f>
        <v>246</v>
      </c>
      <c r="D41" s="13">
        <f>SUM(D34:D40)</f>
        <v>206</v>
      </c>
      <c r="E41" s="13">
        <f>SUM(E34:E40)</f>
        <v>241</v>
      </c>
      <c r="F41" s="13">
        <f t="shared" ref="F41:K41" si="19">SUM(F34:F40)</f>
        <v>271</v>
      </c>
      <c r="G41" s="13">
        <f t="shared" si="19"/>
        <v>219</v>
      </c>
      <c r="H41" s="13">
        <f t="shared" si="19"/>
        <v>205</v>
      </c>
      <c r="I41" s="13">
        <f t="shared" si="19"/>
        <v>223</v>
      </c>
      <c r="J41" s="13">
        <f t="shared" si="19"/>
        <v>190</v>
      </c>
      <c r="K41" s="13">
        <f t="shared" si="19"/>
        <v>278</v>
      </c>
      <c r="L41" s="58">
        <f>SUM(L34:L39)</f>
        <v>1</v>
      </c>
      <c r="M41" s="58">
        <f t="shared" ref="M41:T41" si="20">SUM(M34:M39)</f>
        <v>1</v>
      </c>
      <c r="N41" s="58">
        <f t="shared" si="20"/>
        <v>1</v>
      </c>
      <c r="O41" s="58">
        <f t="shared" si="20"/>
        <v>1</v>
      </c>
      <c r="P41" s="58">
        <f t="shared" si="20"/>
        <v>0.99999999999999989</v>
      </c>
      <c r="Q41" s="58">
        <f t="shared" si="20"/>
        <v>1</v>
      </c>
      <c r="R41" s="58">
        <f t="shared" si="20"/>
        <v>1.0000000000000002</v>
      </c>
      <c r="S41" s="58">
        <f t="shared" si="20"/>
        <v>1</v>
      </c>
      <c r="T41" s="58">
        <f t="shared" si="20"/>
        <v>1</v>
      </c>
    </row>
    <row r="42" spans="1:20" x14ac:dyDescent="0.2">
      <c r="A42" s="116"/>
    </row>
    <row r="43" spans="1:20" x14ac:dyDescent="0.2">
      <c r="A43" s="116"/>
    </row>
    <row r="44" spans="1:20" ht="15" x14ac:dyDescent="0.2">
      <c r="A44" s="116"/>
      <c r="B44" s="11" t="s">
        <v>19</v>
      </c>
      <c r="C44" s="12"/>
      <c r="D44" s="13"/>
      <c r="E44" s="13"/>
      <c r="F44" s="13"/>
      <c r="G44" s="13"/>
      <c r="H44" s="13"/>
      <c r="I44" s="13"/>
      <c r="J44" s="13"/>
      <c r="K44" s="13"/>
      <c r="L44" s="14"/>
      <c r="M44" s="13"/>
      <c r="N44" s="13"/>
      <c r="O44" s="31"/>
      <c r="P44" s="31"/>
      <c r="Q44" s="31"/>
      <c r="R44" s="31"/>
      <c r="S44" s="31"/>
      <c r="T44" s="31"/>
    </row>
    <row r="45" spans="1:20" ht="15" x14ac:dyDescent="0.2">
      <c r="A45" s="116"/>
      <c r="B45" s="13"/>
      <c r="C45" s="76" t="s">
        <v>169</v>
      </c>
      <c r="D45" s="77"/>
      <c r="E45" s="78"/>
      <c r="F45" s="76" t="s">
        <v>170</v>
      </c>
      <c r="G45" s="77"/>
      <c r="H45" s="78"/>
      <c r="I45" s="76" t="s">
        <v>171</v>
      </c>
      <c r="J45" s="77"/>
      <c r="K45" s="78"/>
      <c r="L45" s="13"/>
      <c r="M45" s="13"/>
      <c r="N45" s="13"/>
      <c r="O45" s="31"/>
      <c r="P45" s="31"/>
      <c r="Q45" s="31"/>
      <c r="R45" s="31"/>
      <c r="S45" s="31"/>
      <c r="T45" s="31"/>
    </row>
    <row r="46" spans="1:20" x14ac:dyDescent="0.2">
      <c r="A46" s="116"/>
      <c r="B46" s="13">
        <v>1</v>
      </c>
      <c r="C46" s="66">
        <v>18</v>
      </c>
      <c r="D46" s="66">
        <v>22</v>
      </c>
      <c r="E46" s="66">
        <v>17</v>
      </c>
      <c r="F46" s="13">
        <v>27</v>
      </c>
      <c r="G46" s="13">
        <v>23</v>
      </c>
      <c r="H46" s="13">
        <v>18</v>
      </c>
      <c r="I46" s="13">
        <v>22</v>
      </c>
      <c r="J46" s="13">
        <v>20</v>
      </c>
      <c r="K46" s="13">
        <v>25</v>
      </c>
      <c r="L46" s="58">
        <f>C46/C53</f>
        <v>7.8260869565217397E-2</v>
      </c>
      <c r="M46" s="58">
        <f t="shared" ref="M46:T46" si="21">D46/D53</f>
        <v>0.10185185185185185</v>
      </c>
      <c r="N46" s="58">
        <f t="shared" si="21"/>
        <v>7.4889867841409691E-2</v>
      </c>
      <c r="O46" s="58">
        <f t="shared" si="21"/>
        <v>9.2150170648464161E-2</v>
      </c>
      <c r="P46" s="58">
        <f t="shared" si="21"/>
        <v>9.9567099567099568E-2</v>
      </c>
      <c r="Q46" s="58">
        <f t="shared" si="21"/>
        <v>8.1818181818181818E-2</v>
      </c>
      <c r="R46" s="58">
        <f t="shared" si="21"/>
        <v>8.9795918367346933E-2</v>
      </c>
      <c r="S46" s="58">
        <f t="shared" si="21"/>
        <v>9.7560975609756101E-2</v>
      </c>
      <c r="T46" s="58">
        <f t="shared" si="21"/>
        <v>9.5057034220532313E-2</v>
      </c>
    </row>
    <row r="47" spans="1:20" x14ac:dyDescent="0.2">
      <c r="A47" s="116"/>
      <c r="B47" s="13">
        <v>2</v>
      </c>
      <c r="C47" s="66">
        <v>60</v>
      </c>
      <c r="D47" s="66">
        <v>50</v>
      </c>
      <c r="E47" s="66">
        <v>56</v>
      </c>
      <c r="F47" s="13">
        <v>72</v>
      </c>
      <c r="G47" s="13">
        <v>53</v>
      </c>
      <c r="H47" s="13">
        <v>55</v>
      </c>
      <c r="I47" s="13">
        <v>65</v>
      </c>
      <c r="J47" s="13">
        <v>48</v>
      </c>
      <c r="K47" s="13">
        <v>64</v>
      </c>
      <c r="L47" s="58">
        <f>C47/C53</f>
        <v>0.2608695652173913</v>
      </c>
      <c r="M47" s="58">
        <f t="shared" ref="M47:T47" si="22">D47/D53</f>
        <v>0.23148148148148148</v>
      </c>
      <c r="N47" s="58">
        <f t="shared" si="22"/>
        <v>0.24669603524229075</v>
      </c>
      <c r="O47" s="58">
        <f t="shared" si="22"/>
        <v>0.24573378839590443</v>
      </c>
      <c r="P47" s="58">
        <f t="shared" si="22"/>
        <v>0.22943722943722944</v>
      </c>
      <c r="Q47" s="58">
        <f t="shared" si="22"/>
        <v>0.25</v>
      </c>
      <c r="R47" s="58">
        <f t="shared" si="22"/>
        <v>0.26530612244897961</v>
      </c>
      <c r="S47" s="58">
        <f t="shared" si="22"/>
        <v>0.23414634146341465</v>
      </c>
      <c r="T47" s="58">
        <f t="shared" si="22"/>
        <v>0.24334600760456274</v>
      </c>
    </row>
    <row r="48" spans="1:20" x14ac:dyDescent="0.2">
      <c r="A48" s="116"/>
      <c r="B48" s="13">
        <v>4</v>
      </c>
      <c r="C48" s="66">
        <v>81</v>
      </c>
      <c r="D48" s="66">
        <v>72</v>
      </c>
      <c r="E48" s="66">
        <v>81</v>
      </c>
      <c r="F48" s="13">
        <v>102</v>
      </c>
      <c r="G48" s="13">
        <v>78</v>
      </c>
      <c r="H48" s="13">
        <v>76</v>
      </c>
      <c r="I48" s="13">
        <v>86</v>
      </c>
      <c r="J48" s="13">
        <v>68</v>
      </c>
      <c r="K48" s="13">
        <v>92</v>
      </c>
      <c r="L48" s="58">
        <f>C48/C53</f>
        <v>0.35217391304347828</v>
      </c>
      <c r="M48" s="58">
        <f t="shared" ref="M48:T48" si="23">D48/D53</f>
        <v>0.33333333333333331</v>
      </c>
      <c r="N48" s="58">
        <f t="shared" si="23"/>
        <v>0.35682819383259912</v>
      </c>
      <c r="O48" s="58">
        <f t="shared" si="23"/>
        <v>0.34812286689419797</v>
      </c>
      <c r="P48" s="58">
        <f t="shared" si="23"/>
        <v>0.33766233766233766</v>
      </c>
      <c r="Q48" s="58">
        <f t="shared" si="23"/>
        <v>0.34545454545454546</v>
      </c>
      <c r="R48" s="58">
        <f t="shared" si="23"/>
        <v>0.3510204081632653</v>
      </c>
      <c r="S48" s="58">
        <f t="shared" si="23"/>
        <v>0.33170731707317075</v>
      </c>
      <c r="T48" s="58">
        <f t="shared" si="23"/>
        <v>0.34980988593155893</v>
      </c>
    </row>
    <row r="49" spans="1:20" x14ac:dyDescent="0.2">
      <c r="A49" s="116"/>
      <c r="B49" s="13">
        <v>8</v>
      </c>
      <c r="C49" s="66">
        <v>62</v>
      </c>
      <c r="D49" s="66">
        <v>56</v>
      </c>
      <c r="E49" s="66">
        <v>59</v>
      </c>
      <c r="F49" s="13">
        <v>78</v>
      </c>
      <c r="G49" s="13">
        <v>58</v>
      </c>
      <c r="H49" s="13">
        <v>59</v>
      </c>
      <c r="I49" s="13">
        <v>62</v>
      </c>
      <c r="J49" s="13">
        <v>56</v>
      </c>
      <c r="K49" s="13">
        <v>65</v>
      </c>
      <c r="L49" s="58">
        <f>C49/C53</f>
        <v>0.26956521739130435</v>
      </c>
      <c r="M49" s="58">
        <f t="shared" ref="M49:T49" si="24">D49/D53</f>
        <v>0.25925925925925924</v>
      </c>
      <c r="N49" s="58">
        <f t="shared" si="24"/>
        <v>0.25991189427312777</v>
      </c>
      <c r="O49" s="58">
        <f t="shared" si="24"/>
        <v>0.26621160409556316</v>
      </c>
      <c r="P49" s="58">
        <f t="shared" si="24"/>
        <v>0.25108225108225107</v>
      </c>
      <c r="Q49" s="58">
        <f t="shared" si="24"/>
        <v>0.26818181818181819</v>
      </c>
      <c r="R49" s="58">
        <f t="shared" si="24"/>
        <v>0.2530612244897959</v>
      </c>
      <c r="S49" s="58">
        <f t="shared" si="24"/>
        <v>0.27317073170731709</v>
      </c>
      <c r="T49" s="58">
        <f t="shared" si="24"/>
        <v>0.24714828897338403</v>
      </c>
    </row>
    <row r="50" spans="1:20" x14ac:dyDescent="0.2">
      <c r="A50" s="116"/>
      <c r="B50" s="13">
        <v>16</v>
      </c>
      <c r="C50" s="66">
        <v>9</v>
      </c>
      <c r="D50" s="66">
        <v>16</v>
      </c>
      <c r="E50" s="66">
        <v>14</v>
      </c>
      <c r="F50" s="13">
        <v>14</v>
      </c>
      <c r="G50" s="13">
        <v>19</v>
      </c>
      <c r="H50" s="13">
        <v>12</v>
      </c>
      <c r="I50" s="13">
        <v>10</v>
      </c>
      <c r="J50" s="13">
        <v>13</v>
      </c>
      <c r="K50" s="13">
        <v>17</v>
      </c>
      <c r="L50" s="58">
        <f>C50/C53</f>
        <v>3.9130434782608699E-2</v>
      </c>
      <c r="M50" s="58">
        <f t="shared" ref="M50:T50" si="25">D50/D53</f>
        <v>7.407407407407407E-2</v>
      </c>
      <c r="N50" s="58">
        <f t="shared" si="25"/>
        <v>6.1674008810572688E-2</v>
      </c>
      <c r="O50" s="58">
        <f t="shared" si="25"/>
        <v>4.778156996587031E-2</v>
      </c>
      <c r="P50" s="58">
        <f t="shared" si="25"/>
        <v>8.2251082251082255E-2</v>
      </c>
      <c r="Q50" s="58">
        <f t="shared" si="25"/>
        <v>5.4545454545454543E-2</v>
      </c>
      <c r="R50" s="58">
        <f t="shared" si="25"/>
        <v>4.0816326530612242E-2</v>
      </c>
      <c r="S50" s="58">
        <f t="shared" si="25"/>
        <v>6.3414634146341464E-2</v>
      </c>
      <c r="T50" s="58">
        <f t="shared" si="25"/>
        <v>6.4638783269961975E-2</v>
      </c>
    </row>
    <row r="51" spans="1:20" ht="15" x14ac:dyDescent="0.2">
      <c r="A51" s="116"/>
      <c r="B51" s="13">
        <v>32</v>
      </c>
      <c r="F51" s="13"/>
      <c r="G51" s="13"/>
      <c r="H51" s="13"/>
      <c r="I51" s="13"/>
      <c r="J51" s="13"/>
      <c r="K51" s="13"/>
      <c r="L51" s="58"/>
      <c r="M51" s="58"/>
      <c r="N51" s="58"/>
      <c r="O51" s="31"/>
      <c r="P51" s="31"/>
      <c r="Q51" s="31"/>
      <c r="R51" s="31"/>
      <c r="S51" s="31"/>
      <c r="T51" s="31"/>
    </row>
    <row r="52" spans="1:20" ht="15" customHeight="1" x14ac:dyDescent="0.2">
      <c r="A52" s="116"/>
      <c r="B52" s="13">
        <v>64</v>
      </c>
      <c r="C52" s="13"/>
      <c r="D52" s="13"/>
      <c r="E52" s="13"/>
      <c r="F52" s="13"/>
      <c r="G52" s="13"/>
      <c r="H52" s="13"/>
      <c r="I52" s="13"/>
      <c r="J52" s="13"/>
      <c r="K52" s="13"/>
      <c r="L52" s="58">
        <f>C52/157</f>
        <v>0</v>
      </c>
      <c r="M52" s="58">
        <f>D52/162</f>
        <v>0</v>
      </c>
      <c r="N52" s="58">
        <f>E52/153</f>
        <v>0</v>
      </c>
      <c r="O52" s="31"/>
      <c r="P52" s="31"/>
      <c r="Q52" s="31"/>
      <c r="R52" s="31"/>
      <c r="S52" s="31"/>
      <c r="T52" s="31"/>
    </row>
    <row r="53" spans="1:20" x14ac:dyDescent="0.2">
      <c r="A53" s="116"/>
      <c r="B53" s="13" t="s">
        <v>14</v>
      </c>
      <c r="C53" s="13">
        <f>SUM(C46:C52)</f>
        <v>230</v>
      </c>
      <c r="D53" s="13">
        <f>SUM(D46:D52)</f>
        <v>216</v>
      </c>
      <c r="E53" s="13">
        <f>SUM(E46:E52)</f>
        <v>227</v>
      </c>
      <c r="F53" s="13">
        <f t="shared" ref="F53:K53" si="26">SUM(F46:F52)</f>
        <v>293</v>
      </c>
      <c r="G53" s="13">
        <f t="shared" si="26"/>
        <v>231</v>
      </c>
      <c r="H53" s="13">
        <f t="shared" si="26"/>
        <v>220</v>
      </c>
      <c r="I53" s="13">
        <f t="shared" si="26"/>
        <v>245</v>
      </c>
      <c r="J53" s="13">
        <f t="shared" si="26"/>
        <v>205</v>
      </c>
      <c r="K53" s="13">
        <f t="shared" si="26"/>
        <v>263</v>
      </c>
      <c r="L53" s="58">
        <f>SUM(L46:L50)</f>
        <v>1</v>
      </c>
      <c r="M53" s="58">
        <f t="shared" ref="M53:T53" si="27">SUM(M46:M51)</f>
        <v>0.99999999999999989</v>
      </c>
      <c r="N53" s="58">
        <f t="shared" si="27"/>
        <v>1</v>
      </c>
      <c r="O53" s="58">
        <f t="shared" si="27"/>
        <v>1</v>
      </c>
      <c r="P53" s="58">
        <f t="shared" si="27"/>
        <v>1</v>
      </c>
      <c r="Q53" s="58">
        <f t="shared" si="27"/>
        <v>1</v>
      </c>
      <c r="R53" s="58">
        <f t="shared" si="27"/>
        <v>1</v>
      </c>
      <c r="S53" s="58">
        <f t="shared" si="27"/>
        <v>1</v>
      </c>
      <c r="T53" s="58">
        <f t="shared" si="27"/>
        <v>1</v>
      </c>
    </row>
    <row r="57" spans="1:20" ht="15" x14ac:dyDescent="0.2">
      <c r="A57" s="116" t="s">
        <v>222</v>
      </c>
      <c r="B57" s="11" t="s">
        <v>18</v>
      </c>
      <c r="C57" s="12"/>
      <c r="D57" s="13"/>
      <c r="E57" s="13"/>
      <c r="F57" s="13"/>
      <c r="G57" s="13"/>
      <c r="H57" s="13"/>
      <c r="I57" s="13"/>
      <c r="J57" s="13"/>
      <c r="K57" s="13"/>
      <c r="L57" s="14"/>
      <c r="M57" s="13"/>
      <c r="N57" s="13"/>
      <c r="O57" s="31"/>
      <c r="P57" s="31"/>
      <c r="Q57" s="31"/>
      <c r="R57" s="31"/>
      <c r="S57" s="31"/>
      <c r="T57" s="31"/>
    </row>
    <row r="58" spans="1:20" ht="15" x14ac:dyDescent="0.2">
      <c r="A58" s="116"/>
      <c r="B58" s="13"/>
      <c r="C58" s="76" t="s">
        <v>169</v>
      </c>
      <c r="D58" s="77"/>
      <c r="E58" s="78"/>
      <c r="F58" s="76" t="s">
        <v>170</v>
      </c>
      <c r="G58" s="77"/>
      <c r="H58" s="78"/>
      <c r="I58" s="76" t="s">
        <v>171</v>
      </c>
      <c r="J58" s="77"/>
      <c r="K58" s="78"/>
      <c r="L58" s="13"/>
      <c r="M58" s="13"/>
      <c r="N58" s="13"/>
      <c r="O58" s="31"/>
      <c r="P58" s="31"/>
      <c r="Q58" s="31"/>
      <c r="R58" s="31"/>
      <c r="S58" s="31"/>
      <c r="T58" s="31"/>
    </row>
    <row r="59" spans="1:20" x14ac:dyDescent="0.2">
      <c r="A59" s="116"/>
      <c r="B59" s="13">
        <v>1</v>
      </c>
      <c r="C59" s="13">
        <v>17</v>
      </c>
      <c r="D59" s="65">
        <v>28</v>
      </c>
      <c r="E59" s="27">
        <v>18</v>
      </c>
      <c r="F59" s="13">
        <v>28</v>
      </c>
      <c r="G59" s="13">
        <v>32</v>
      </c>
      <c r="H59" s="13">
        <v>22</v>
      </c>
      <c r="I59" s="13">
        <v>32</v>
      </c>
      <c r="J59" s="13">
        <v>22</v>
      </c>
      <c r="K59" s="13">
        <v>35</v>
      </c>
      <c r="L59" s="58">
        <f t="shared" ref="L59:T59" si="28">C59/C66</f>
        <v>8.6294416243654817E-2</v>
      </c>
      <c r="M59" s="58">
        <f t="shared" si="28"/>
        <v>0.1111111111111111</v>
      </c>
      <c r="N59" s="58">
        <f t="shared" si="28"/>
        <v>9.5744680851063829E-2</v>
      </c>
      <c r="O59" s="58">
        <f t="shared" si="28"/>
        <v>0.11023622047244094</v>
      </c>
      <c r="P59" s="58">
        <f t="shared" si="28"/>
        <v>0.10738255033557047</v>
      </c>
      <c r="Q59" s="58">
        <f t="shared" si="28"/>
        <v>0.10185185185185185</v>
      </c>
      <c r="R59" s="58">
        <f t="shared" si="28"/>
        <v>0.10561056105610561</v>
      </c>
      <c r="S59" s="58">
        <f t="shared" si="28"/>
        <v>9.8214285714285712E-2</v>
      </c>
      <c r="T59" s="58">
        <f t="shared" si="28"/>
        <v>0.11182108626198083</v>
      </c>
    </row>
    <row r="60" spans="1:20" x14ac:dyDescent="0.2">
      <c r="A60" s="116"/>
      <c r="B60" s="13">
        <v>2</v>
      </c>
      <c r="C60" s="13">
        <v>50</v>
      </c>
      <c r="D60" s="65">
        <v>64</v>
      </c>
      <c r="E60" s="27">
        <v>49</v>
      </c>
      <c r="F60" s="13">
        <v>69</v>
      </c>
      <c r="G60" s="13">
        <v>75</v>
      </c>
      <c r="H60" s="13">
        <v>56</v>
      </c>
      <c r="I60" s="13">
        <v>75</v>
      </c>
      <c r="J60" s="13">
        <v>56</v>
      </c>
      <c r="K60" s="13">
        <v>75</v>
      </c>
      <c r="L60" s="58">
        <f t="shared" ref="L60:T60" si="29">C60/C66</f>
        <v>0.25380710659898476</v>
      </c>
      <c r="M60" s="58">
        <f t="shared" si="29"/>
        <v>0.25396825396825395</v>
      </c>
      <c r="N60" s="58">
        <f t="shared" si="29"/>
        <v>0.26063829787234044</v>
      </c>
      <c r="O60" s="58">
        <f t="shared" si="29"/>
        <v>0.27165354330708663</v>
      </c>
      <c r="P60" s="58">
        <f t="shared" si="29"/>
        <v>0.25167785234899331</v>
      </c>
      <c r="Q60" s="58">
        <f t="shared" si="29"/>
        <v>0.25925925925925924</v>
      </c>
      <c r="R60" s="58">
        <f t="shared" si="29"/>
        <v>0.24752475247524752</v>
      </c>
      <c r="S60" s="58">
        <f t="shared" si="29"/>
        <v>0.25</v>
      </c>
      <c r="T60" s="58">
        <f t="shared" si="29"/>
        <v>0.23961661341853036</v>
      </c>
    </row>
    <row r="61" spans="1:20" x14ac:dyDescent="0.2">
      <c r="A61" s="116"/>
      <c r="B61" s="13">
        <v>4</v>
      </c>
      <c r="C61" s="13">
        <v>78</v>
      </c>
      <c r="D61" s="65">
        <v>70</v>
      </c>
      <c r="E61" s="27">
        <v>69</v>
      </c>
      <c r="F61" s="13">
        <v>79</v>
      </c>
      <c r="G61" s="13">
        <v>89</v>
      </c>
      <c r="H61" s="13">
        <v>72</v>
      </c>
      <c r="I61" s="13">
        <v>102</v>
      </c>
      <c r="J61" s="13">
        <v>72</v>
      </c>
      <c r="K61" s="13">
        <v>95</v>
      </c>
      <c r="L61" s="58">
        <f t="shared" ref="L61:T61" si="30">C61/C66</f>
        <v>0.39593908629441626</v>
      </c>
      <c r="M61" s="58">
        <f t="shared" si="30"/>
        <v>0.27777777777777779</v>
      </c>
      <c r="N61" s="58">
        <f t="shared" si="30"/>
        <v>0.36702127659574468</v>
      </c>
      <c r="O61" s="58">
        <f t="shared" si="30"/>
        <v>0.3110236220472441</v>
      </c>
      <c r="P61" s="58">
        <f t="shared" si="30"/>
        <v>0.29865771812080538</v>
      </c>
      <c r="Q61" s="58">
        <f t="shared" si="30"/>
        <v>0.33333333333333331</v>
      </c>
      <c r="R61" s="58">
        <f t="shared" si="30"/>
        <v>0.33663366336633666</v>
      </c>
      <c r="S61" s="58">
        <f t="shared" si="30"/>
        <v>0.32142857142857145</v>
      </c>
      <c r="T61" s="58">
        <f t="shared" si="30"/>
        <v>0.30351437699680511</v>
      </c>
    </row>
    <row r="62" spans="1:20" x14ac:dyDescent="0.2">
      <c r="A62" s="116"/>
      <c r="B62" s="13">
        <v>8</v>
      </c>
      <c r="C62" s="13">
        <v>52</v>
      </c>
      <c r="D62" s="65">
        <v>75</v>
      </c>
      <c r="E62" s="27">
        <v>48</v>
      </c>
      <c r="F62" s="13">
        <v>68</v>
      </c>
      <c r="G62" s="13">
        <v>92</v>
      </c>
      <c r="H62" s="13">
        <v>56</v>
      </c>
      <c r="I62" s="13">
        <v>76</v>
      </c>
      <c r="J62" s="13">
        <v>59</v>
      </c>
      <c r="K62" s="13">
        <v>91</v>
      </c>
      <c r="L62" s="58">
        <f t="shared" ref="L62:T62" si="31">C62/C66</f>
        <v>0.26395939086294418</v>
      </c>
      <c r="M62" s="58">
        <f t="shared" si="31"/>
        <v>0.29761904761904762</v>
      </c>
      <c r="N62" s="58">
        <f t="shared" si="31"/>
        <v>0.25531914893617019</v>
      </c>
      <c r="O62" s="58">
        <f t="shared" si="31"/>
        <v>0.26771653543307089</v>
      </c>
      <c r="P62" s="58">
        <f t="shared" si="31"/>
        <v>0.3087248322147651</v>
      </c>
      <c r="Q62" s="58">
        <f t="shared" si="31"/>
        <v>0.25925925925925924</v>
      </c>
      <c r="R62" s="58">
        <f t="shared" si="31"/>
        <v>0.25082508250825081</v>
      </c>
      <c r="S62" s="58">
        <f t="shared" si="31"/>
        <v>0.26339285714285715</v>
      </c>
      <c r="T62" s="58">
        <f t="shared" si="31"/>
        <v>0.29073482428115016</v>
      </c>
    </row>
    <row r="63" spans="1:20" x14ac:dyDescent="0.2">
      <c r="A63" s="116"/>
      <c r="B63" s="13">
        <v>16</v>
      </c>
      <c r="C63" s="13"/>
      <c r="D63" s="65">
        <v>15</v>
      </c>
      <c r="E63" s="13">
        <v>4</v>
      </c>
      <c r="F63" s="13">
        <v>10</v>
      </c>
      <c r="G63" s="13">
        <v>10</v>
      </c>
      <c r="H63" s="13">
        <v>10</v>
      </c>
      <c r="I63" s="13">
        <v>18</v>
      </c>
      <c r="J63" s="13">
        <v>15</v>
      </c>
      <c r="K63" s="13">
        <v>17</v>
      </c>
      <c r="L63" s="58">
        <f>C63/C66</f>
        <v>0</v>
      </c>
      <c r="M63" s="58">
        <f t="shared" ref="M63:T63" si="32">D63/D66</f>
        <v>5.9523809523809521E-2</v>
      </c>
      <c r="N63" s="58">
        <f t="shared" si="32"/>
        <v>2.1276595744680851E-2</v>
      </c>
      <c r="O63" s="58">
        <f t="shared" si="32"/>
        <v>3.937007874015748E-2</v>
      </c>
      <c r="P63" s="58">
        <f t="shared" si="32"/>
        <v>3.3557046979865772E-2</v>
      </c>
      <c r="Q63" s="58">
        <f t="shared" si="32"/>
        <v>4.6296296296296294E-2</v>
      </c>
      <c r="R63" s="58">
        <f t="shared" si="32"/>
        <v>5.9405940594059403E-2</v>
      </c>
      <c r="S63" s="58">
        <f t="shared" si="32"/>
        <v>6.6964285714285712E-2</v>
      </c>
      <c r="T63" s="58">
        <f t="shared" si="32"/>
        <v>5.4313099041533544E-2</v>
      </c>
    </row>
    <row r="64" spans="1:20" ht="15" x14ac:dyDescent="0.2">
      <c r="A64" s="116"/>
      <c r="B64" s="13">
        <v>32</v>
      </c>
      <c r="C64" s="13"/>
      <c r="D64" s="13"/>
      <c r="E64" s="13"/>
      <c r="F64" s="13"/>
      <c r="G64" s="13"/>
      <c r="H64" s="13"/>
      <c r="I64" s="13"/>
      <c r="J64" s="13"/>
      <c r="K64" s="13"/>
      <c r="L64" s="58">
        <f>C64/157</f>
        <v>0</v>
      </c>
      <c r="M64" s="58">
        <f>D64/162</f>
        <v>0</v>
      </c>
      <c r="N64" s="58">
        <f>E64/153</f>
        <v>0</v>
      </c>
      <c r="O64" s="31"/>
      <c r="P64" s="31"/>
      <c r="Q64" s="31"/>
      <c r="R64" s="31"/>
      <c r="S64" s="31"/>
      <c r="T64" s="31"/>
    </row>
    <row r="65" spans="1:20" ht="15" x14ac:dyDescent="0.2">
      <c r="A65" s="116"/>
      <c r="B65" s="13">
        <v>64</v>
      </c>
      <c r="C65" s="13"/>
      <c r="D65" s="13"/>
      <c r="E65" s="13"/>
      <c r="F65" s="13"/>
      <c r="G65" s="13"/>
      <c r="H65" s="13"/>
      <c r="I65" s="13"/>
      <c r="J65" s="13"/>
      <c r="K65" s="13"/>
      <c r="L65" s="58">
        <f>C65/157</f>
        <v>0</v>
      </c>
      <c r="M65" s="58">
        <f>D65/162</f>
        <v>0</v>
      </c>
      <c r="N65" s="58">
        <f>E65/153</f>
        <v>0</v>
      </c>
      <c r="O65" s="31"/>
      <c r="P65" s="31"/>
      <c r="Q65" s="31"/>
      <c r="R65" s="31"/>
      <c r="S65" s="31"/>
      <c r="T65" s="31"/>
    </row>
    <row r="66" spans="1:20" x14ac:dyDescent="0.2">
      <c r="A66" s="116"/>
      <c r="B66" s="13" t="s">
        <v>14</v>
      </c>
      <c r="C66" s="13">
        <f>SUM(C59:C65)</f>
        <v>197</v>
      </c>
      <c r="D66" s="13">
        <f>SUM(D59:D65)</f>
        <v>252</v>
      </c>
      <c r="E66" s="13">
        <f>SUM(E59:E65)</f>
        <v>188</v>
      </c>
      <c r="F66" s="13">
        <f t="shared" ref="F66:G66" si="33">SUM(F59:F65)</f>
        <v>254</v>
      </c>
      <c r="G66" s="13">
        <f t="shared" si="33"/>
        <v>298</v>
      </c>
      <c r="H66" s="13">
        <f t="shared" ref="H66" si="34">SUM(H59:H65)</f>
        <v>216</v>
      </c>
      <c r="I66" s="13">
        <f t="shared" ref="I66:K66" si="35">SUM(I59:I65)</f>
        <v>303</v>
      </c>
      <c r="J66" s="13">
        <f t="shared" si="35"/>
        <v>224</v>
      </c>
      <c r="K66" s="13">
        <f t="shared" si="35"/>
        <v>313</v>
      </c>
      <c r="L66" s="58">
        <f>SUM(L59:L64)</f>
        <v>1</v>
      </c>
      <c r="M66" s="58">
        <f t="shared" ref="M66:T66" si="36">SUM(M59:M64)</f>
        <v>1</v>
      </c>
      <c r="N66" s="58">
        <f t="shared" si="36"/>
        <v>1</v>
      </c>
      <c r="O66" s="58">
        <f t="shared" si="36"/>
        <v>1</v>
      </c>
      <c r="P66" s="58">
        <f t="shared" si="36"/>
        <v>1</v>
      </c>
      <c r="Q66" s="58">
        <f t="shared" si="36"/>
        <v>1</v>
      </c>
      <c r="R66" s="58">
        <f t="shared" si="36"/>
        <v>1</v>
      </c>
      <c r="S66" s="58">
        <f t="shared" si="36"/>
        <v>1.0000000000000002</v>
      </c>
      <c r="T66" s="58">
        <f t="shared" si="36"/>
        <v>1</v>
      </c>
    </row>
    <row r="67" spans="1:20" x14ac:dyDescent="0.2">
      <c r="A67" s="116"/>
    </row>
    <row r="68" spans="1:20" x14ac:dyDescent="0.2">
      <c r="A68" s="116"/>
    </row>
    <row r="69" spans="1:20" ht="15" x14ac:dyDescent="0.2">
      <c r="A69" s="116"/>
      <c r="B69" s="11" t="s">
        <v>19</v>
      </c>
      <c r="C69" s="12"/>
      <c r="D69" s="13"/>
      <c r="E69" s="13"/>
      <c r="F69" s="13"/>
      <c r="G69" s="13"/>
      <c r="H69" s="13"/>
      <c r="I69" s="13"/>
      <c r="J69" s="13"/>
      <c r="K69" s="13"/>
      <c r="L69" s="14"/>
      <c r="M69" s="13"/>
      <c r="N69" s="13"/>
      <c r="O69" s="31"/>
      <c r="P69" s="31"/>
      <c r="Q69" s="31"/>
      <c r="R69" s="31"/>
      <c r="S69" s="31"/>
      <c r="T69" s="31"/>
    </row>
    <row r="70" spans="1:20" ht="15" x14ac:dyDescent="0.2">
      <c r="A70" s="116"/>
      <c r="B70" s="13"/>
      <c r="C70" s="76" t="s">
        <v>169</v>
      </c>
      <c r="D70" s="77"/>
      <c r="E70" s="78"/>
      <c r="F70" s="76" t="s">
        <v>170</v>
      </c>
      <c r="G70" s="77"/>
      <c r="H70" s="78"/>
      <c r="I70" s="76" t="s">
        <v>171</v>
      </c>
      <c r="J70" s="77"/>
      <c r="K70" s="78"/>
      <c r="L70" s="13"/>
      <c r="M70" s="13"/>
      <c r="N70" s="13"/>
      <c r="O70" s="31"/>
      <c r="P70" s="31"/>
      <c r="Q70" s="31"/>
      <c r="R70" s="31"/>
      <c r="S70" s="31"/>
      <c r="T70" s="31"/>
    </row>
    <row r="71" spans="1:20" x14ac:dyDescent="0.2">
      <c r="A71" s="116"/>
      <c r="B71" s="13">
        <v>1</v>
      </c>
      <c r="C71" s="13">
        <v>21</v>
      </c>
      <c r="D71" s="65">
        <v>30</v>
      </c>
      <c r="E71" s="27">
        <v>15</v>
      </c>
      <c r="F71" s="13">
        <v>25</v>
      </c>
      <c r="G71" s="13">
        <v>36</v>
      </c>
      <c r="H71" s="13">
        <v>18</v>
      </c>
      <c r="I71" s="13">
        <v>28</v>
      </c>
      <c r="J71" s="13">
        <v>20</v>
      </c>
      <c r="K71" s="13">
        <v>32</v>
      </c>
      <c r="L71" s="58">
        <f t="shared" ref="L71:T71" si="37">C71/C78</f>
        <v>9.8130841121495324E-2</v>
      </c>
      <c r="M71" s="58">
        <f t="shared" si="37"/>
        <v>0.11070110701107011</v>
      </c>
      <c r="N71" s="58">
        <f t="shared" si="37"/>
        <v>8.771929824561403E-2</v>
      </c>
      <c r="O71" s="58">
        <f t="shared" si="37"/>
        <v>0.11013215859030837</v>
      </c>
      <c r="P71" s="58">
        <f t="shared" si="37"/>
        <v>0.11285266457680251</v>
      </c>
      <c r="Q71" s="58">
        <f t="shared" si="37"/>
        <v>9.2783505154639179E-2</v>
      </c>
      <c r="R71" s="58">
        <f t="shared" si="37"/>
        <v>9.9644128113879002E-2</v>
      </c>
      <c r="S71" s="58">
        <f t="shared" si="37"/>
        <v>9.6153846153846159E-2</v>
      </c>
      <c r="T71" s="58">
        <f t="shared" si="37"/>
        <v>0.10774410774410774</v>
      </c>
    </row>
    <row r="72" spans="1:20" x14ac:dyDescent="0.2">
      <c r="A72" s="116"/>
      <c r="B72" s="13">
        <v>2</v>
      </c>
      <c r="C72" s="13">
        <v>55</v>
      </c>
      <c r="D72" s="65">
        <v>68</v>
      </c>
      <c r="E72" s="27">
        <v>46</v>
      </c>
      <c r="F72" s="13">
        <v>62</v>
      </c>
      <c r="G72" s="13">
        <v>78</v>
      </c>
      <c r="H72" s="13">
        <v>49</v>
      </c>
      <c r="I72" s="13">
        <v>67</v>
      </c>
      <c r="J72" s="13">
        <v>52</v>
      </c>
      <c r="K72" s="13">
        <v>72</v>
      </c>
      <c r="L72" s="58">
        <f t="shared" ref="L72:T72" si="38">C72/C78</f>
        <v>0.2570093457943925</v>
      </c>
      <c r="M72" s="58">
        <f t="shared" si="38"/>
        <v>0.25092250922509224</v>
      </c>
      <c r="N72" s="58">
        <f t="shared" si="38"/>
        <v>0.26900584795321636</v>
      </c>
      <c r="O72" s="58">
        <f t="shared" si="38"/>
        <v>0.27312775330396477</v>
      </c>
      <c r="P72" s="58">
        <f t="shared" si="38"/>
        <v>0.2445141065830721</v>
      </c>
      <c r="Q72" s="58">
        <f t="shared" si="38"/>
        <v>0.25257731958762886</v>
      </c>
      <c r="R72" s="58">
        <f t="shared" si="38"/>
        <v>0.23843416370106763</v>
      </c>
      <c r="S72" s="58">
        <f t="shared" si="38"/>
        <v>0.25</v>
      </c>
      <c r="T72" s="58">
        <f t="shared" si="38"/>
        <v>0.24242424242424243</v>
      </c>
    </row>
    <row r="73" spans="1:20" x14ac:dyDescent="0.2">
      <c r="A73" s="116"/>
      <c r="B73" s="13">
        <v>4</v>
      </c>
      <c r="C73" s="13">
        <v>82</v>
      </c>
      <c r="D73" s="65">
        <v>75</v>
      </c>
      <c r="E73" s="27">
        <v>65</v>
      </c>
      <c r="F73" s="13">
        <v>72</v>
      </c>
      <c r="G73" s="13">
        <v>95</v>
      </c>
      <c r="H73" s="13">
        <v>67</v>
      </c>
      <c r="I73" s="13">
        <v>98</v>
      </c>
      <c r="J73" s="13">
        <v>68</v>
      </c>
      <c r="K73" s="13">
        <v>89</v>
      </c>
      <c r="L73" s="58">
        <f t="shared" ref="L73:T73" si="39">C73/C78</f>
        <v>0.38317757009345793</v>
      </c>
      <c r="M73" s="58">
        <f t="shared" si="39"/>
        <v>0.2767527675276753</v>
      </c>
      <c r="N73" s="58">
        <f t="shared" si="39"/>
        <v>0.38011695906432746</v>
      </c>
      <c r="O73" s="58">
        <f t="shared" si="39"/>
        <v>0.31718061674008813</v>
      </c>
      <c r="P73" s="58">
        <f t="shared" si="39"/>
        <v>0.29780564263322884</v>
      </c>
      <c r="Q73" s="58">
        <f t="shared" si="39"/>
        <v>0.34536082474226804</v>
      </c>
      <c r="R73" s="58">
        <f t="shared" si="39"/>
        <v>0.3487544483985765</v>
      </c>
      <c r="S73" s="58">
        <f t="shared" si="39"/>
        <v>0.32692307692307693</v>
      </c>
      <c r="T73" s="58">
        <f t="shared" si="39"/>
        <v>0.29966329966329969</v>
      </c>
    </row>
    <row r="74" spans="1:20" x14ac:dyDescent="0.2">
      <c r="A74" s="116"/>
      <c r="B74" s="13">
        <v>8</v>
      </c>
      <c r="C74" s="13">
        <v>56</v>
      </c>
      <c r="D74" s="65">
        <v>80</v>
      </c>
      <c r="E74" s="27">
        <v>42</v>
      </c>
      <c r="F74" s="13">
        <v>60</v>
      </c>
      <c r="G74" s="13">
        <v>98</v>
      </c>
      <c r="H74" s="13">
        <v>52</v>
      </c>
      <c r="I74" s="13">
        <v>72</v>
      </c>
      <c r="J74" s="13">
        <v>55</v>
      </c>
      <c r="K74" s="13">
        <v>88</v>
      </c>
      <c r="L74" s="58">
        <f t="shared" ref="L74:T74" si="40">C74/C78</f>
        <v>0.26168224299065418</v>
      </c>
      <c r="M74" s="58">
        <f t="shared" si="40"/>
        <v>0.29520295202952029</v>
      </c>
      <c r="N74" s="58">
        <f t="shared" si="40"/>
        <v>0.24561403508771928</v>
      </c>
      <c r="O74" s="58">
        <f t="shared" si="40"/>
        <v>0.26431718061674009</v>
      </c>
      <c r="P74" s="58">
        <f t="shared" si="40"/>
        <v>0.30721003134796238</v>
      </c>
      <c r="Q74" s="58">
        <f t="shared" si="40"/>
        <v>0.26804123711340205</v>
      </c>
      <c r="R74" s="58">
        <f t="shared" si="40"/>
        <v>0.25622775800711745</v>
      </c>
      <c r="S74" s="58">
        <f t="shared" si="40"/>
        <v>0.26442307692307693</v>
      </c>
      <c r="T74" s="58">
        <f t="shared" si="40"/>
        <v>0.29629629629629628</v>
      </c>
    </row>
    <row r="75" spans="1:20" x14ac:dyDescent="0.2">
      <c r="A75" s="116"/>
      <c r="B75" s="13">
        <v>16</v>
      </c>
      <c r="C75" s="13"/>
      <c r="D75" s="65">
        <v>18</v>
      </c>
      <c r="E75" s="13">
        <v>3</v>
      </c>
      <c r="F75" s="13">
        <v>8</v>
      </c>
      <c r="G75" s="13">
        <v>12</v>
      </c>
      <c r="H75" s="13">
        <v>8</v>
      </c>
      <c r="I75" s="13">
        <v>16</v>
      </c>
      <c r="J75" s="13">
        <v>13</v>
      </c>
      <c r="K75" s="13">
        <v>16</v>
      </c>
      <c r="L75" s="58">
        <f>C75/C78</f>
        <v>0</v>
      </c>
      <c r="M75" s="58">
        <f t="shared" ref="M75:T75" si="41">D75/D78</f>
        <v>6.6420664206642069E-2</v>
      </c>
      <c r="N75" s="58">
        <f t="shared" si="41"/>
        <v>1.7543859649122806E-2</v>
      </c>
      <c r="O75" s="58">
        <f t="shared" si="41"/>
        <v>3.5242290748898682E-2</v>
      </c>
      <c r="P75" s="58">
        <f t="shared" si="41"/>
        <v>3.7617554858934171E-2</v>
      </c>
      <c r="Q75" s="58">
        <f t="shared" si="41"/>
        <v>4.1237113402061855E-2</v>
      </c>
      <c r="R75" s="58">
        <f t="shared" si="41"/>
        <v>5.6939501779359428E-2</v>
      </c>
      <c r="S75" s="58">
        <f t="shared" si="41"/>
        <v>6.25E-2</v>
      </c>
      <c r="T75" s="58">
        <f t="shared" si="41"/>
        <v>5.387205387205387E-2</v>
      </c>
    </row>
    <row r="76" spans="1:20" ht="15" x14ac:dyDescent="0.2">
      <c r="A76" s="116"/>
      <c r="B76" s="13">
        <v>32</v>
      </c>
      <c r="C76" s="66"/>
      <c r="D76" s="66"/>
      <c r="E76" s="66"/>
      <c r="F76" s="13"/>
      <c r="G76" s="13"/>
      <c r="H76" s="13"/>
      <c r="I76" s="13"/>
      <c r="J76" s="13"/>
      <c r="K76" s="13"/>
      <c r="L76" s="58">
        <f>C76/157</f>
        <v>0</v>
      </c>
      <c r="M76" s="58">
        <f>D76/162</f>
        <v>0</v>
      </c>
      <c r="N76" s="58">
        <f>E76/153</f>
        <v>0</v>
      </c>
      <c r="O76" s="31"/>
      <c r="P76" s="31"/>
      <c r="Q76" s="31"/>
      <c r="R76" s="31"/>
      <c r="S76" s="31"/>
      <c r="T76" s="31"/>
    </row>
    <row r="77" spans="1:20" ht="15" customHeight="1" x14ac:dyDescent="0.2">
      <c r="A77" s="116"/>
      <c r="B77" s="13">
        <v>64</v>
      </c>
      <c r="C77" s="13"/>
      <c r="D77" s="13"/>
      <c r="E77" s="13"/>
      <c r="F77" s="13"/>
      <c r="G77" s="13"/>
      <c r="H77" s="13"/>
      <c r="I77" s="13"/>
      <c r="J77" s="13"/>
      <c r="K77" s="13"/>
      <c r="L77" s="58">
        <f>C77/157</f>
        <v>0</v>
      </c>
      <c r="M77" s="58">
        <f>D77/162</f>
        <v>0</v>
      </c>
      <c r="N77" s="58">
        <f>E77/153</f>
        <v>0</v>
      </c>
      <c r="O77" s="31"/>
      <c r="P77" s="31"/>
      <c r="Q77" s="31"/>
      <c r="R77" s="31"/>
      <c r="S77" s="31"/>
      <c r="T77" s="31"/>
    </row>
    <row r="78" spans="1:20" x14ac:dyDescent="0.2">
      <c r="A78" s="116"/>
      <c r="B78" s="13" t="s">
        <v>14</v>
      </c>
      <c r="C78" s="13">
        <f>SUM(C71:C77)</f>
        <v>214</v>
      </c>
      <c r="D78" s="13">
        <f>SUM(D71:D77)</f>
        <v>271</v>
      </c>
      <c r="E78" s="13">
        <f>SUM(E71:E77)</f>
        <v>171</v>
      </c>
      <c r="F78" s="13">
        <f t="shared" ref="F78:K78" si="42">SUM(F71:F77)</f>
        <v>227</v>
      </c>
      <c r="G78" s="13">
        <f t="shared" si="42"/>
        <v>319</v>
      </c>
      <c r="H78" s="13">
        <f t="shared" si="42"/>
        <v>194</v>
      </c>
      <c r="I78" s="13">
        <f t="shared" si="42"/>
        <v>281</v>
      </c>
      <c r="J78" s="13">
        <f t="shared" si="42"/>
        <v>208</v>
      </c>
      <c r="K78" s="13">
        <f t="shared" si="42"/>
        <v>297</v>
      </c>
      <c r="L78" s="58">
        <f>SUM(L71:L76)</f>
        <v>1</v>
      </c>
      <c r="M78" s="58">
        <f t="shared" ref="M78:T78" si="43">SUM(M71:M76)</f>
        <v>1</v>
      </c>
      <c r="N78" s="58">
        <f t="shared" si="43"/>
        <v>1</v>
      </c>
      <c r="O78" s="58">
        <f t="shared" si="43"/>
        <v>1</v>
      </c>
      <c r="P78" s="58">
        <f t="shared" si="43"/>
        <v>1</v>
      </c>
      <c r="Q78" s="58">
        <f t="shared" si="43"/>
        <v>0.99999999999999989</v>
      </c>
      <c r="R78" s="58">
        <f t="shared" si="43"/>
        <v>1</v>
      </c>
      <c r="S78" s="58">
        <f t="shared" si="43"/>
        <v>1</v>
      </c>
      <c r="T78" s="58">
        <f t="shared" si="43"/>
        <v>1</v>
      </c>
    </row>
    <row r="82" spans="1:20" ht="15" x14ac:dyDescent="0.2">
      <c r="A82" s="116" t="s">
        <v>223</v>
      </c>
      <c r="B82" s="11" t="s">
        <v>18</v>
      </c>
      <c r="C82" s="12"/>
      <c r="D82" s="13"/>
      <c r="E82" s="13"/>
      <c r="F82" s="13"/>
      <c r="G82" s="13"/>
      <c r="H82" s="13"/>
      <c r="I82" s="13"/>
      <c r="J82" s="13"/>
      <c r="K82" s="13"/>
      <c r="L82" s="14"/>
      <c r="M82" s="13"/>
      <c r="N82" s="13"/>
      <c r="O82" s="31"/>
      <c r="P82" s="31"/>
      <c r="Q82" s="31"/>
      <c r="R82" s="31"/>
      <c r="S82" s="31"/>
      <c r="T82" s="31"/>
    </row>
    <row r="83" spans="1:20" ht="15" x14ac:dyDescent="0.2">
      <c r="A83" s="116"/>
      <c r="B83" s="13"/>
      <c r="C83" s="76" t="s">
        <v>169</v>
      </c>
      <c r="D83" s="77"/>
      <c r="E83" s="78"/>
      <c r="F83" s="76" t="s">
        <v>170</v>
      </c>
      <c r="G83" s="77"/>
      <c r="H83" s="78"/>
      <c r="I83" s="76" t="s">
        <v>171</v>
      </c>
      <c r="J83" s="77"/>
      <c r="K83" s="78"/>
      <c r="L83" s="13"/>
      <c r="M83" s="13"/>
      <c r="N83" s="13"/>
      <c r="O83" s="31"/>
      <c r="P83" s="31"/>
      <c r="Q83" s="31"/>
      <c r="R83" s="31"/>
      <c r="S83" s="31"/>
      <c r="T83" s="31"/>
    </row>
    <row r="84" spans="1:20" x14ac:dyDescent="0.2">
      <c r="A84" s="116"/>
      <c r="B84" s="13">
        <v>1</v>
      </c>
      <c r="C84" s="67">
        <v>50</v>
      </c>
      <c r="D84" s="66">
        <v>75</v>
      </c>
      <c r="E84" s="13">
        <v>42</v>
      </c>
      <c r="F84" s="13">
        <v>82</v>
      </c>
      <c r="G84" s="13">
        <v>48</v>
      </c>
      <c r="H84" s="13">
        <v>65</v>
      </c>
      <c r="I84" s="13">
        <v>75</v>
      </c>
      <c r="J84" s="13">
        <v>46</v>
      </c>
      <c r="K84" s="13">
        <v>89</v>
      </c>
      <c r="L84" s="58">
        <f t="shared" ref="L84:T84" si="44">C84/C91</f>
        <v>0.23474178403755869</v>
      </c>
      <c r="M84" s="58">
        <f t="shared" si="44"/>
        <v>0.24115755627009647</v>
      </c>
      <c r="N84" s="58">
        <f t="shared" si="44"/>
        <v>0.25609756097560976</v>
      </c>
      <c r="O84" s="58">
        <f t="shared" si="44"/>
        <v>0.23295454545454544</v>
      </c>
      <c r="P84" s="58">
        <f t="shared" si="44"/>
        <v>0.25668449197860965</v>
      </c>
      <c r="Q84" s="58">
        <f t="shared" si="44"/>
        <v>0.24436090225563908</v>
      </c>
      <c r="R84" s="58">
        <f t="shared" si="44"/>
        <v>0.25510204081632654</v>
      </c>
      <c r="S84" s="58">
        <f t="shared" si="44"/>
        <v>0.23469387755102042</v>
      </c>
      <c r="T84" s="58">
        <f t="shared" si="44"/>
        <v>0.24722222222222223</v>
      </c>
    </row>
    <row r="85" spans="1:20" x14ac:dyDescent="0.2">
      <c r="A85" s="116"/>
      <c r="B85" s="13">
        <v>2</v>
      </c>
      <c r="C85" s="67">
        <v>70</v>
      </c>
      <c r="D85" s="66">
        <v>120</v>
      </c>
      <c r="E85" s="13">
        <v>58</v>
      </c>
      <c r="F85" s="13">
        <v>136</v>
      </c>
      <c r="G85" s="13">
        <v>65</v>
      </c>
      <c r="H85" s="13">
        <v>100</v>
      </c>
      <c r="I85" s="13">
        <v>112</v>
      </c>
      <c r="J85" s="13">
        <v>64</v>
      </c>
      <c r="K85" s="13">
        <v>136</v>
      </c>
      <c r="L85" s="58">
        <f t="shared" ref="L85:T85" si="45">C85/C91</f>
        <v>0.32863849765258218</v>
      </c>
      <c r="M85" s="58">
        <f t="shared" si="45"/>
        <v>0.38585209003215432</v>
      </c>
      <c r="N85" s="58">
        <f t="shared" si="45"/>
        <v>0.35365853658536583</v>
      </c>
      <c r="O85" s="58">
        <f t="shared" si="45"/>
        <v>0.38636363636363635</v>
      </c>
      <c r="P85" s="58">
        <f t="shared" si="45"/>
        <v>0.34759358288770054</v>
      </c>
      <c r="Q85" s="58">
        <f t="shared" si="45"/>
        <v>0.37593984962406013</v>
      </c>
      <c r="R85" s="58">
        <f t="shared" si="45"/>
        <v>0.38095238095238093</v>
      </c>
      <c r="S85" s="58">
        <f t="shared" si="45"/>
        <v>0.32653061224489793</v>
      </c>
      <c r="T85" s="58">
        <f t="shared" si="45"/>
        <v>0.37777777777777777</v>
      </c>
    </row>
    <row r="86" spans="1:20" x14ac:dyDescent="0.2">
      <c r="A86" s="116"/>
      <c r="B86" s="13">
        <v>4</v>
      </c>
      <c r="C86" s="67">
        <v>66</v>
      </c>
      <c r="D86" s="66">
        <v>94</v>
      </c>
      <c r="E86" s="13">
        <v>46</v>
      </c>
      <c r="F86" s="13">
        <v>106</v>
      </c>
      <c r="G86" s="13">
        <v>52</v>
      </c>
      <c r="H86" s="13">
        <v>84</v>
      </c>
      <c r="I86" s="13">
        <v>86</v>
      </c>
      <c r="J86" s="13">
        <v>62</v>
      </c>
      <c r="K86" s="13">
        <v>106</v>
      </c>
      <c r="L86" s="58">
        <f t="shared" ref="L86:T86" si="46">C86/C91</f>
        <v>0.30985915492957744</v>
      </c>
      <c r="M86" s="58">
        <f t="shared" si="46"/>
        <v>0.30225080385852088</v>
      </c>
      <c r="N86" s="58">
        <f t="shared" si="46"/>
        <v>0.28048780487804881</v>
      </c>
      <c r="O86" s="58">
        <f t="shared" si="46"/>
        <v>0.30113636363636365</v>
      </c>
      <c r="P86" s="58">
        <f t="shared" si="46"/>
        <v>0.27807486631016043</v>
      </c>
      <c r="Q86" s="58">
        <f t="shared" si="46"/>
        <v>0.31578947368421051</v>
      </c>
      <c r="R86" s="58">
        <f t="shared" si="46"/>
        <v>0.29251700680272108</v>
      </c>
      <c r="S86" s="58">
        <f t="shared" si="46"/>
        <v>0.31632653061224492</v>
      </c>
      <c r="T86" s="58">
        <f t="shared" si="46"/>
        <v>0.29444444444444445</v>
      </c>
    </row>
    <row r="87" spans="1:20" x14ac:dyDescent="0.2">
      <c r="A87" s="116"/>
      <c r="B87" s="13">
        <v>8</v>
      </c>
      <c r="C87" s="67">
        <v>27</v>
      </c>
      <c r="D87" s="66">
        <v>22</v>
      </c>
      <c r="E87" s="13">
        <v>18</v>
      </c>
      <c r="F87" s="13">
        <v>28</v>
      </c>
      <c r="G87" s="13">
        <v>22</v>
      </c>
      <c r="H87" s="13">
        <v>17</v>
      </c>
      <c r="I87" s="13">
        <v>21</v>
      </c>
      <c r="J87" s="13">
        <v>24</v>
      </c>
      <c r="K87" s="13">
        <v>29</v>
      </c>
      <c r="L87" s="58">
        <f t="shared" ref="L87:T87" si="47">C87/C91</f>
        <v>0.12676056338028169</v>
      </c>
      <c r="M87" s="58">
        <f t="shared" si="47"/>
        <v>7.0739549839228297E-2</v>
      </c>
      <c r="N87" s="58">
        <f t="shared" si="47"/>
        <v>0.10975609756097561</v>
      </c>
      <c r="O87" s="58">
        <f t="shared" si="47"/>
        <v>7.9545454545454544E-2</v>
      </c>
      <c r="P87" s="58">
        <f t="shared" si="47"/>
        <v>0.11764705882352941</v>
      </c>
      <c r="Q87" s="58">
        <f t="shared" si="47"/>
        <v>6.3909774436090222E-2</v>
      </c>
      <c r="R87" s="58">
        <f t="shared" si="47"/>
        <v>7.1428571428571425E-2</v>
      </c>
      <c r="S87" s="58">
        <f t="shared" si="47"/>
        <v>0.12244897959183673</v>
      </c>
      <c r="T87" s="58">
        <f t="shared" si="47"/>
        <v>8.0555555555555561E-2</v>
      </c>
    </row>
    <row r="88" spans="1:20" ht="15" x14ac:dyDescent="0.2">
      <c r="A88" s="116"/>
      <c r="B88" s="13">
        <v>16</v>
      </c>
      <c r="C88" s="67"/>
      <c r="D88" s="67"/>
      <c r="E88" s="13"/>
      <c r="F88" s="13"/>
      <c r="G88" s="13"/>
      <c r="H88" s="13"/>
      <c r="I88" s="13"/>
      <c r="J88" s="13"/>
      <c r="K88" s="13"/>
      <c r="L88" s="58">
        <f>C88/157</f>
        <v>0</v>
      </c>
      <c r="M88" s="58">
        <f>D88/162</f>
        <v>0</v>
      </c>
      <c r="N88" s="58">
        <f>E88/153</f>
        <v>0</v>
      </c>
      <c r="O88" s="31"/>
      <c r="P88" s="31"/>
      <c r="Q88" s="31"/>
      <c r="R88" s="31"/>
      <c r="S88" s="31"/>
      <c r="T88" s="31"/>
    </row>
    <row r="89" spans="1:20" ht="15" x14ac:dyDescent="0.2">
      <c r="A89" s="116"/>
      <c r="B89" s="13">
        <v>32</v>
      </c>
      <c r="C89" s="13"/>
      <c r="D89" s="13"/>
      <c r="E89" s="13"/>
      <c r="F89" s="13"/>
      <c r="G89" s="13"/>
      <c r="H89" s="13"/>
      <c r="I89" s="13"/>
      <c r="J89" s="13"/>
      <c r="K89" s="13"/>
      <c r="L89" s="58">
        <f>C89/157</f>
        <v>0</v>
      </c>
      <c r="M89" s="58">
        <f>D89/162</f>
        <v>0</v>
      </c>
      <c r="N89" s="58">
        <f>E89/153</f>
        <v>0</v>
      </c>
      <c r="O89" s="31"/>
      <c r="P89" s="31"/>
      <c r="Q89" s="31"/>
      <c r="R89" s="31"/>
      <c r="S89" s="31"/>
      <c r="T89" s="31"/>
    </row>
    <row r="90" spans="1:20" ht="15" x14ac:dyDescent="0.2">
      <c r="A90" s="116"/>
      <c r="B90" s="13">
        <v>64</v>
      </c>
      <c r="C90" s="13"/>
      <c r="D90" s="13"/>
      <c r="E90" s="13"/>
      <c r="F90" s="13"/>
      <c r="G90" s="13"/>
      <c r="H90" s="13"/>
      <c r="I90" s="13"/>
      <c r="J90" s="13"/>
      <c r="K90" s="13"/>
      <c r="L90" s="58">
        <f>C90/157</f>
        <v>0</v>
      </c>
      <c r="M90" s="58">
        <f>D90/162</f>
        <v>0</v>
      </c>
      <c r="N90" s="58">
        <f>E90/153</f>
        <v>0</v>
      </c>
      <c r="O90" s="31"/>
      <c r="P90" s="31"/>
      <c r="Q90" s="31"/>
      <c r="R90" s="31"/>
      <c r="S90" s="31"/>
      <c r="T90" s="31"/>
    </row>
    <row r="91" spans="1:20" x14ac:dyDescent="0.2">
      <c r="A91" s="116"/>
      <c r="B91" s="13" t="s">
        <v>14</v>
      </c>
      <c r="C91" s="13">
        <f>SUM(C84:C90)</f>
        <v>213</v>
      </c>
      <c r="D91" s="13">
        <f>SUM(D84:D90)</f>
        <v>311</v>
      </c>
      <c r="E91" s="13">
        <f>SUM(E84:E90)</f>
        <v>164</v>
      </c>
      <c r="F91" s="13">
        <f t="shared" ref="F91:K91" si="48">SUM(F84:F90)</f>
        <v>352</v>
      </c>
      <c r="G91" s="13">
        <f t="shared" si="48"/>
        <v>187</v>
      </c>
      <c r="H91" s="13">
        <f t="shared" si="48"/>
        <v>266</v>
      </c>
      <c r="I91" s="13">
        <f t="shared" si="48"/>
        <v>294</v>
      </c>
      <c r="J91" s="13">
        <f t="shared" si="48"/>
        <v>196</v>
      </c>
      <c r="K91" s="13">
        <f t="shared" si="48"/>
        <v>360</v>
      </c>
      <c r="L91" s="58">
        <f>SUM(L84:L89)</f>
        <v>1</v>
      </c>
      <c r="M91" s="58">
        <f t="shared" ref="M91:T91" si="49">SUM(M84:M89)</f>
        <v>0.99999999999999989</v>
      </c>
      <c r="N91" s="58">
        <f t="shared" si="49"/>
        <v>1</v>
      </c>
      <c r="O91" s="58">
        <f t="shared" si="49"/>
        <v>1</v>
      </c>
      <c r="P91" s="58">
        <f t="shared" si="49"/>
        <v>1</v>
      </c>
      <c r="Q91" s="58">
        <f t="shared" si="49"/>
        <v>1</v>
      </c>
      <c r="R91" s="58">
        <f t="shared" si="49"/>
        <v>0.99999999999999989</v>
      </c>
      <c r="S91" s="58">
        <f t="shared" si="49"/>
        <v>1</v>
      </c>
      <c r="T91" s="58">
        <f t="shared" si="49"/>
        <v>1</v>
      </c>
    </row>
    <row r="92" spans="1:20" x14ac:dyDescent="0.2">
      <c r="A92" s="116"/>
    </row>
    <row r="93" spans="1:20" x14ac:dyDescent="0.2">
      <c r="A93" s="116"/>
    </row>
    <row r="94" spans="1:20" ht="15" x14ac:dyDescent="0.2">
      <c r="A94" s="116"/>
      <c r="B94" s="11" t="s">
        <v>19</v>
      </c>
      <c r="C94" s="12"/>
      <c r="D94" s="13"/>
      <c r="E94" s="13"/>
      <c r="F94" s="13"/>
      <c r="G94" s="13"/>
      <c r="H94" s="13"/>
      <c r="I94" s="13"/>
      <c r="J94" s="13"/>
      <c r="K94" s="13"/>
      <c r="L94" s="14"/>
      <c r="M94" s="13"/>
      <c r="N94" s="13"/>
      <c r="O94" s="31"/>
      <c r="P94" s="31"/>
      <c r="Q94" s="31"/>
      <c r="R94" s="31"/>
      <c r="S94" s="31"/>
      <c r="T94" s="31"/>
    </row>
    <row r="95" spans="1:20" ht="15" x14ac:dyDescent="0.2">
      <c r="A95" s="116"/>
      <c r="B95" s="13"/>
      <c r="C95" s="76" t="s">
        <v>169</v>
      </c>
      <c r="D95" s="77"/>
      <c r="E95" s="78"/>
      <c r="F95" s="76" t="s">
        <v>170</v>
      </c>
      <c r="G95" s="77"/>
      <c r="H95" s="78"/>
      <c r="I95" s="76" t="s">
        <v>171</v>
      </c>
      <c r="J95" s="77"/>
      <c r="K95" s="78"/>
      <c r="L95" s="13"/>
      <c r="M95" s="13"/>
      <c r="N95" s="13"/>
      <c r="O95" s="31"/>
      <c r="P95" s="31"/>
      <c r="Q95" s="31"/>
      <c r="R95" s="31"/>
      <c r="S95" s="31"/>
      <c r="T95" s="31"/>
    </row>
    <row r="96" spans="1:20" x14ac:dyDescent="0.2">
      <c r="A96" s="116"/>
      <c r="B96" s="13">
        <v>1</v>
      </c>
      <c r="C96" s="66">
        <v>31</v>
      </c>
      <c r="D96" s="66">
        <v>66</v>
      </c>
      <c r="E96" s="65">
        <v>36</v>
      </c>
      <c r="F96" s="13">
        <v>56</v>
      </c>
      <c r="G96" s="13">
        <v>42</v>
      </c>
      <c r="H96" s="13">
        <v>25</v>
      </c>
      <c r="I96" s="13">
        <v>30</v>
      </c>
      <c r="J96" s="13">
        <v>62</v>
      </c>
      <c r="K96" s="13">
        <v>30</v>
      </c>
      <c r="L96" s="58">
        <f t="shared" ref="L96:T96" si="50">C96/C103</f>
        <v>0.18235294117647058</v>
      </c>
      <c r="M96" s="58">
        <f t="shared" si="50"/>
        <v>0.28448275862068967</v>
      </c>
      <c r="N96" s="58">
        <f t="shared" si="50"/>
        <v>0.18367346938775511</v>
      </c>
      <c r="O96" s="58">
        <f t="shared" si="50"/>
        <v>0.28865979381443296</v>
      </c>
      <c r="P96" s="58">
        <f t="shared" si="50"/>
        <v>0.1891891891891892</v>
      </c>
      <c r="Q96" s="58">
        <f t="shared" si="50"/>
        <v>0.17985611510791366</v>
      </c>
      <c r="R96" s="58">
        <f t="shared" si="50"/>
        <v>0.18181818181818182</v>
      </c>
      <c r="S96" s="58">
        <f t="shared" si="50"/>
        <v>0.26956521739130435</v>
      </c>
      <c r="T96" s="58">
        <f t="shared" si="50"/>
        <v>0.16759776536312848</v>
      </c>
    </row>
    <row r="97" spans="1:20" x14ac:dyDescent="0.2">
      <c r="A97" s="116"/>
      <c r="B97" s="13">
        <v>2</v>
      </c>
      <c r="C97" s="66">
        <v>54</v>
      </c>
      <c r="D97" s="66">
        <v>68</v>
      </c>
      <c r="E97" s="65">
        <v>62</v>
      </c>
      <c r="F97" s="13">
        <v>57</v>
      </c>
      <c r="G97" s="13">
        <v>69</v>
      </c>
      <c r="H97" s="13">
        <v>43</v>
      </c>
      <c r="I97" s="13">
        <v>52</v>
      </c>
      <c r="J97" s="13">
        <v>68</v>
      </c>
      <c r="K97" s="13">
        <v>58</v>
      </c>
      <c r="L97" s="58">
        <f t="shared" ref="L97:T97" si="51">C97/C103</f>
        <v>0.31764705882352939</v>
      </c>
      <c r="M97" s="58">
        <f t="shared" si="51"/>
        <v>0.29310344827586204</v>
      </c>
      <c r="N97" s="58">
        <f t="shared" si="51"/>
        <v>0.31632653061224492</v>
      </c>
      <c r="O97" s="58">
        <f t="shared" si="51"/>
        <v>0.29381443298969073</v>
      </c>
      <c r="P97" s="58">
        <f t="shared" si="51"/>
        <v>0.3108108108108108</v>
      </c>
      <c r="Q97" s="58">
        <f t="shared" si="51"/>
        <v>0.30935251798561153</v>
      </c>
      <c r="R97" s="58">
        <f t="shared" si="51"/>
        <v>0.31515151515151513</v>
      </c>
      <c r="S97" s="58">
        <f t="shared" si="51"/>
        <v>0.29565217391304349</v>
      </c>
      <c r="T97" s="58">
        <f t="shared" si="51"/>
        <v>0.32402234636871508</v>
      </c>
    </row>
    <row r="98" spans="1:20" x14ac:dyDescent="0.2">
      <c r="A98" s="116"/>
      <c r="B98" s="13">
        <v>4</v>
      </c>
      <c r="C98" s="66">
        <v>67</v>
      </c>
      <c r="D98" s="66">
        <v>73</v>
      </c>
      <c r="E98" s="65">
        <v>76</v>
      </c>
      <c r="F98" s="13">
        <v>62</v>
      </c>
      <c r="G98" s="13">
        <v>85</v>
      </c>
      <c r="H98" s="13">
        <v>56</v>
      </c>
      <c r="I98" s="13">
        <v>65</v>
      </c>
      <c r="J98" s="13">
        <v>78</v>
      </c>
      <c r="K98" s="13">
        <v>72</v>
      </c>
      <c r="L98" s="58">
        <f t="shared" ref="L98:T98" si="52">C98/C103</f>
        <v>0.39411764705882352</v>
      </c>
      <c r="M98" s="58">
        <f t="shared" si="52"/>
        <v>0.31465517241379309</v>
      </c>
      <c r="N98" s="58">
        <f t="shared" si="52"/>
        <v>0.38775510204081631</v>
      </c>
      <c r="O98" s="58">
        <f t="shared" si="52"/>
        <v>0.31958762886597936</v>
      </c>
      <c r="P98" s="58">
        <f t="shared" si="52"/>
        <v>0.38288288288288286</v>
      </c>
      <c r="Q98" s="58">
        <f t="shared" si="52"/>
        <v>0.40287769784172661</v>
      </c>
      <c r="R98" s="58">
        <f t="shared" si="52"/>
        <v>0.39393939393939392</v>
      </c>
      <c r="S98" s="58">
        <f t="shared" si="52"/>
        <v>0.33913043478260868</v>
      </c>
      <c r="T98" s="58">
        <f t="shared" si="52"/>
        <v>0.4022346368715084</v>
      </c>
    </row>
    <row r="99" spans="1:20" x14ac:dyDescent="0.2">
      <c r="A99" s="116"/>
      <c r="B99" s="13">
        <v>8</v>
      </c>
      <c r="C99" s="66">
        <v>18</v>
      </c>
      <c r="D99" s="66">
        <v>25</v>
      </c>
      <c r="E99" s="65">
        <v>22</v>
      </c>
      <c r="F99" s="13">
        <v>19</v>
      </c>
      <c r="G99" s="13">
        <v>26</v>
      </c>
      <c r="H99" s="13">
        <v>15</v>
      </c>
      <c r="I99" s="13">
        <v>18</v>
      </c>
      <c r="J99" s="13">
        <v>22</v>
      </c>
      <c r="K99" s="13">
        <v>19</v>
      </c>
      <c r="L99" s="58">
        <f t="shared" ref="L99:T99" si="53">C99/C103</f>
        <v>0.10588235294117647</v>
      </c>
      <c r="M99" s="58">
        <f t="shared" si="53"/>
        <v>0.10775862068965517</v>
      </c>
      <c r="N99" s="58">
        <f t="shared" si="53"/>
        <v>0.11224489795918367</v>
      </c>
      <c r="O99" s="58">
        <f t="shared" si="53"/>
        <v>9.7938144329896906E-2</v>
      </c>
      <c r="P99" s="58">
        <f t="shared" si="53"/>
        <v>0.11711711711711711</v>
      </c>
      <c r="Q99" s="58">
        <f t="shared" si="53"/>
        <v>0.1079136690647482</v>
      </c>
      <c r="R99" s="58">
        <f t="shared" si="53"/>
        <v>0.10909090909090909</v>
      </c>
      <c r="S99" s="58">
        <f t="shared" si="53"/>
        <v>9.5652173913043481E-2</v>
      </c>
      <c r="T99" s="58">
        <f t="shared" si="53"/>
        <v>0.10614525139664804</v>
      </c>
    </row>
    <row r="100" spans="1:20" ht="15" x14ac:dyDescent="0.2">
      <c r="A100" s="116"/>
      <c r="B100" s="13">
        <v>16</v>
      </c>
      <c r="C100" s="67"/>
      <c r="D100" s="66"/>
      <c r="E100" s="65"/>
      <c r="F100" s="13"/>
      <c r="G100" s="13"/>
      <c r="H100" s="13"/>
      <c r="I100" s="13"/>
      <c r="J100" s="13"/>
      <c r="K100" s="13"/>
      <c r="L100" s="58">
        <f>C100/157</f>
        <v>0</v>
      </c>
      <c r="M100" s="58">
        <f>D100/162</f>
        <v>0</v>
      </c>
      <c r="N100" s="58">
        <f>E100/153</f>
        <v>0</v>
      </c>
      <c r="O100" s="31"/>
      <c r="P100" s="31"/>
      <c r="Q100" s="31"/>
      <c r="R100" s="31"/>
      <c r="S100" s="31"/>
      <c r="T100" s="31"/>
    </row>
    <row r="101" spans="1:20" ht="15" x14ac:dyDescent="0.2">
      <c r="A101" s="116"/>
      <c r="B101" s="13">
        <v>32</v>
      </c>
      <c r="C101" s="66"/>
      <c r="D101" s="66"/>
      <c r="E101" s="66"/>
      <c r="F101" s="13"/>
      <c r="G101" s="13"/>
      <c r="H101" s="13"/>
      <c r="I101" s="13"/>
      <c r="J101" s="13"/>
      <c r="K101" s="13"/>
      <c r="L101" s="58">
        <f>C101/157</f>
        <v>0</v>
      </c>
      <c r="M101" s="58">
        <f>D101/162</f>
        <v>0</v>
      </c>
      <c r="N101" s="58">
        <f>E101/153</f>
        <v>0</v>
      </c>
      <c r="O101" s="31"/>
      <c r="P101" s="31"/>
      <c r="Q101" s="31"/>
      <c r="R101" s="31"/>
      <c r="S101" s="31"/>
      <c r="T101" s="31"/>
    </row>
    <row r="102" spans="1:20" ht="15" x14ac:dyDescent="0.2">
      <c r="A102" s="116"/>
      <c r="B102" s="13">
        <v>64</v>
      </c>
      <c r="C102" s="13"/>
      <c r="D102" s="13"/>
      <c r="E102" s="13"/>
      <c r="F102" s="13"/>
      <c r="G102" s="13"/>
      <c r="H102" s="13"/>
      <c r="I102" s="13"/>
      <c r="J102" s="13"/>
      <c r="K102" s="13"/>
      <c r="L102" s="58">
        <f>C102/157</f>
        <v>0</v>
      </c>
      <c r="M102" s="58">
        <f>D102/162</f>
        <v>0</v>
      </c>
      <c r="N102" s="58">
        <f>E102/153</f>
        <v>0</v>
      </c>
      <c r="O102" s="31"/>
      <c r="P102" s="31"/>
      <c r="Q102" s="31"/>
      <c r="R102" s="31"/>
      <c r="S102" s="31"/>
      <c r="T102" s="31"/>
    </row>
    <row r="103" spans="1:20" x14ac:dyDescent="0.2">
      <c r="A103" s="116"/>
      <c r="B103" s="13" t="s">
        <v>14</v>
      </c>
      <c r="C103" s="13">
        <f>SUM(C96:C102)</f>
        <v>170</v>
      </c>
      <c r="D103" s="13">
        <f>SUM(D96:D102)</f>
        <v>232</v>
      </c>
      <c r="E103" s="13">
        <f>SUM(E96:E102)</f>
        <v>196</v>
      </c>
      <c r="F103" s="13">
        <f t="shared" ref="F103:K103" si="54">SUM(F96:F102)</f>
        <v>194</v>
      </c>
      <c r="G103" s="13">
        <f t="shared" si="54"/>
        <v>222</v>
      </c>
      <c r="H103" s="13">
        <f t="shared" si="54"/>
        <v>139</v>
      </c>
      <c r="I103" s="13">
        <f t="shared" si="54"/>
        <v>165</v>
      </c>
      <c r="J103" s="13">
        <f t="shared" si="54"/>
        <v>230</v>
      </c>
      <c r="K103" s="13">
        <f t="shared" si="54"/>
        <v>179</v>
      </c>
      <c r="L103" s="58">
        <f>SUM(L96:L101)</f>
        <v>0.99999999999999989</v>
      </c>
      <c r="M103" s="58">
        <f t="shared" ref="M103:T103" si="55">SUM(M96:M101)</f>
        <v>0.99999999999999989</v>
      </c>
      <c r="N103" s="58">
        <f t="shared" si="55"/>
        <v>1</v>
      </c>
      <c r="O103" s="58">
        <f t="shared" si="55"/>
        <v>0.99999999999999989</v>
      </c>
      <c r="P103" s="58">
        <f t="shared" si="55"/>
        <v>1</v>
      </c>
      <c r="Q103" s="58">
        <f t="shared" si="55"/>
        <v>1</v>
      </c>
      <c r="R103" s="58">
        <f t="shared" si="55"/>
        <v>1</v>
      </c>
      <c r="S103" s="58">
        <f t="shared" si="55"/>
        <v>1</v>
      </c>
      <c r="T103" s="58">
        <f t="shared" si="55"/>
        <v>1</v>
      </c>
    </row>
  </sheetData>
  <mergeCells count="29">
    <mergeCell ref="A8:A28"/>
    <mergeCell ref="A32:A53"/>
    <mergeCell ref="A57:A78"/>
    <mergeCell ref="A82:A103"/>
    <mergeCell ref="C83:E83"/>
    <mergeCell ref="C58:E58"/>
    <mergeCell ref="C33:E33"/>
    <mergeCell ref="F83:H83"/>
    <mergeCell ref="I83:K83"/>
    <mergeCell ref="C95:E95"/>
    <mergeCell ref="F95:H95"/>
    <mergeCell ref="I95:K95"/>
    <mergeCell ref="F58:H58"/>
    <mergeCell ref="I58:K58"/>
    <mergeCell ref="C70:E70"/>
    <mergeCell ref="F70:H70"/>
    <mergeCell ref="I70:K70"/>
    <mergeCell ref="F33:H33"/>
    <mergeCell ref="I33:K33"/>
    <mergeCell ref="C45:E45"/>
    <mergeCell ref="F45:H45"/>
    <mergeCell ref="I45:K45"/>
    <mergeCell ref="B4:O6"/>
    <mergeCell ref="C9:E9"/>
    <mergeCell ref="F9:H9"/>
    <mergeCell ref="I9:K9"/>
    <mergeCell ref="C21:E21"/>
    <mergeCell ref="F21:H21"/>
    <mergeCell ref="I21:K21"/>
  </mergeCells>
  <phoneticPr fontId="1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"/>
  <sheetViews>
    <sheetView workbookViewId="0">
      <selection activeCell="W24" sqref="W24"/>
    </sheetView>
  </sheetViews>
  <sheetFormatPr defaultRowHeight="14.25" x14ac:dyDescent="0.2"/>
  <cols>
    <col min="2" max="2" width="14" customWidth="1"/>
  </cols>
  <sheetData>
    <row r="1" spans="1:20" x14ac:dyDescent="0.2">
      <c r="B1" s="114" t="s">
        <v>224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</row>
    <row r="2" spans="1:20" x14ac:dyDescent="0.2"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</row>
    <row r="3" spans="1:20" x14ac:dyDescent="0.2"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</row>
    <row r="4" spans="1:20" ht="15" x14ac:dyDescent="0.2">
      <c r="A4" s="115" t="s">
        <v>220</v>
      </c>
      <c r="B4" s="11" t="s">
        <v>9</v>
      </c>
      <c r="C4" s="12"/>
      <c r="D4" s="13"/>
      <c r="E4" s="13"/>
      <c r="F4" s="13"/>
      <c r="G4" s="13"/>
      <c r="H4" s="13"/>
      <c r="I4" s="13"/>
      <c r="J4" s="13"/>
      <c r="K4" s="13"/>
      <c r="L4" s="14"/>
      <c r="M4" s="13"/>
      <c r="N4" s="13"/>
      <c r="O4" s="31"/>
      <c r="P4" s="31"/>
      <c r="Q4" s="31"/>
      <c r="R4" s="31"/>
      <c r="S4" s="31"/>
      <c r="T4" s="31"/>
    </row>
    <row r="5" spans="1:20" ht="15" x14ac:dyDescent="0.2">
      <c r="A5" s="84"/>
      <c r="B5" s="13"/>
      <c r="C5" s="76" t="s">
        <v>169</v>
      </c>
      <c r="D5" s="77"/>
      <c r="E5" s="78"/>
      <c r="F5" s="76" t="s">
        <v>170</v>
      </c>
      <c r="G5" s="77"/>
      <c r="H5" s="78"/>
      <c r="I5" s="76" t="s">
        <v>171</v>
      </c>
      <c r="J5" s="77"/>
      <c r="K5" s="78"/>
      <c r="L5" s="13"/>
      <c r="M5" s="13"/>
      <c r="N5" s="13"/>
      <c r="O5" s="31"/>
      <c r="P5" s="31"/>
      <c r="Q5" s="31"/>
      <c r="R5" s="31"/>
      <c r="S5" s="31"/>
      <c r="T5" s="31"/>
    </row>
    <row r="6" spans="1:20" x14ac:dyDescent="0.2">
      <c r="A6" s="84"/>
      <c r="B6" s="13">
        <v>1</v>
      </c>
      <c r="C6" s="13">
        <v>29</v>
      </c>
      <c r="D6" s="68">
        <v>18</v>
      </c>
      <c r="E6" s="27">
        <v>25</v>
      </c>
      <c r="F6" s="13">
        <v>25</v>
      </c>
      <c r="G6" s="13">
        <v>26</v>
      </c>
      <c r="H6" s="13">
        <v>28</v>
      </c>
      <c r="I6" s="13">
        <v>28</v>
      </c>
      <c r="J6" s="13">
        <v>22</v>
      </c>
      <c r="K6" s="13">
        <v>18</v>
      </c>
      <c r="L6" s="58">
        <f>C6/C13</f>
        <v>0.1039426523297491</v>
      </c>
      <c r="M6" s="58">
        <f t="shared" ref="M6:T6" si="0">D6/D13</f>
        <v>8.2568807339449546E-2</v>
      </c>
      <c r="N6" s="58">
        <f t="shared" si="0"/>
        <v>9.9601593625498003E-2</v>
      </c>
      <c r="O6" s="58">
        <f t="shared" si="0"/>
        <v>8.3056478405315617E-2</v>
      </c>
      <c r="P6" s="58">
        <f t="shared" si="0"/>
        <v>0.10236220472440945</v>
      </c>
      <c r="Q6" s="58">
        <f t="shared" si="0"/>
        <v>0.10727969348659004</v>
      </c>
      <c r="R6" s="58">
        <f t="shared" si="0"/>
        <v>9.6885813148788927E-2</v>
      </c>
      <c r="S6" s="58">
        <f t="shared" si="0"/>
        <v>8.1784386617100371E-2</v>
      </c>
      <c r="T6" s="58">
        <f t="shared" si="0"/>
        <v>7.7253218884120178E-2</v>
      </c>
    </row>
    <row r="7" spans="1:20" x14ac:dyDescent="0.2">
      <c r="A7" s="84"/>
      <c r="B7" s="13">
        <v>2</v>
      </c>
      <c r="C7" s="13">
        <v>67</v>
      </c>
      <c r="D7" s="68">
        <v>51</v>
      </c>
      <c r="E7" s="27">
        <v>61</v>
      </c>
      <c r="F7" s="13">
        <v>85</v>
      </c>
      <c r="G7" s="13">
        <v>61</v>
      </c>
      <c r="H7" s="13">
        <v>64</v>
      </c>
      <c r="I7" s="13">
        <v>69</v>
      </c>
      <c r="J7" s="13">
        <v>58</v>
      </c>
      <c r="K7" s="13">
        <v>56</v>
      </c>
      <c r="L7" s="58">
        <f>C7/C13</f>
        <v>0.24014336917562723</v>
      </c>
      <c r="M7" s="58">
        <f t="shared" ref="M7:T7" si="1">D7/D13</f>
        <v>0.23394495412844038</v>
      </c>
      <c r="N7" s="58">
        <f t="shared" si="1"/>
        <v>0.24302788844621515</v>
      </c>
      <c r="O7" s="58">
        <f t="shared" si="1"/>
        <v>0.28239202657807311</v>
      </c>
      <c r="P7" s="58">
        <f t="shared" si="1"/>
        <v>0.24015748031496062</v>
      </c>
      <c r="Q7" s="58">
        <f t="shared" si="1"/>
        <v>0.24521072796934865</v>
      </c>
      <c r="R7" s="58">
        <f t="shared" si="1"/>
        <v>0.23875432525951557</v>
      </c>
      <c r="S7" s="58">
        <f t="shared" si="1"/>
        <v>0.21561338289962825</v>
      </c>
      <c r="T7" s="58">
        <f t="shared" si="1"/>
        <v>0.24034334763948498</v>
      </c>
    </row>
    <row r="8" spans="1:20" x14ac:dyDescent="0.2">
      <c r="A8" s="84"/>
      <c r="B8" s="13">
        <v>4</v>
      </c>
      <c r="C8" s="13">
        <v>92</v>
      </c>
      <c r="D8" s="68">
        <v>70</v>
      </c>
      <c r="E8" s="27">
        <v>85</v>
      </c>
      <c r="F8" s="13">
        <v>96</v>
      </c>
      <c r="G8" s="13">
        <v>85</v>
      </c>
      <c r="H8" s="13">
        <v>86</v>
      </c>
      <c r="I8" s="13">
        <v>96</v>
      </c>
      <c r="J8" s="13">
        <v>87</v>
      </c>
      <c r="K8" s="13">
        <v>72</v>
      </c>
      <c r="L8" s="58">
        <f t="shared" ref="L8:T8" si="2">C8/C13</f>
        <v>0.32974910394265233</v>
      </c>
      <c r="M8" s="58">
        <f t="shared" si="2"/>
        <v>0.32110091743119268</v>
      </c>
      <c r="N8" s="58">
        <f t="shared" si="2"/>
        <v>0.3386454183266932</v>
      </c>
      <c r="O8" s="58">
        <f t="shared" si="2"/>
        <v>0.31893687707641194</v>
      </c>
      <c r="P8" s="58">
        <f t="shared" si="2"/>
        <v>0.3346456692913386</v>
      </c>
      <c r="Q8" s="58">
        <f t="shared" si="2"/>
        <v>0.32950191570881227</v>
      </c>
      <c r="R8" s="58">
        <f t="shared" si="2"/>
        <v>0.33217993079584773</v>
      </c>
      <c r="S8" s="58">
        <f t="shared" si="2"/>
        <v>0.32342007434944237</v>
      </c>
      <c r="T8" s="58">
        <f t="shared" si="2"/>
        <v>0.30901287553648071</v>
      </c>
    </row>
    <row r="9" spans="1:20" x14ac:dyDescent="0.2">
      <c r="A9" s="84"/>
      <c r="B9" s="13">
        <v>8</v>
      </c>
      <c r="C9" s="13">
        <v>81</v>
      </c>
      <c r="D9" s="68">
        <v>72</v>
      </c>
      <c r="E9" s="27">
        <v>73</v>
      </c>
      <c r="F9" s="13">
        <v>86</v>
      </c>
      <c r="G9" s="13">
        <v>75</v>
      </c>
      <c r="H9" s="13">
        <v>75</v>
      </c>
      <c r="I9" s="13">
        <v>86</v>
      </c>
      <c r="J9" s="13">
        <v>92</v>
      </c>
      <c r="K9" s="13">
        <v>78</v>
      </c>
      <c r="L9" s="58">
        <f>C9/C13</f>
        <v>0.29032258064516131</v>
      </c>
      <c r="M9" s="58">
        <f t="shared" ref="M9:T9" si="3">D9/D13</f>
        <v>0.33027522935779818</v>
      </c>
      <c r="N9" s="58">
        <f t="shared" si="3"/>
        <v>0.2908366533864542</v>
      </c>
      <c r="O9" s="58">
        <f t="shared" si="3"/>
        <v>0.2857142857142857</v>
      </c>
      <c r="P9" s="58">
        <f t="shared" si="3"/>
        <v>0.29527559055118108</v>
      </c>
      <c r="Q9" s="58">
        <f t="shared" si="3"/>
        <v>0.28735632183908044</v>
      </c>
      <c r="R9" s="58">
        <f t="shared" si="3"/>
        <v>0.29757785467128028</v>
      </c>
      <c r="S9" s="58">
        <f t="shared" si="3"/>
        <v>0.34200743494423791</v>
      </c>
      <c r="T9" s="58">
        <f t="shared" si="3"/>
        <v>0.33476394849785407</v>
      </c>
    </row>
    <row r="10" spans="1:20" x14ac:dyDescent="0.2">
      <c r="A10" s="84"/>
      <c r="B10" s="13">
        <v>16</v>
      </c>
      <c r="C10" s="13">
        <v>10</v>
      </c>
      <c r="D10" s="68">
        <v>7</v>
      </c>
      <c r="E10" s="13">
        <v>7</v>
      </c>
      <c r="F10" s="13">
        <v>9</v>
      </c>
      <c r="G10" s="13">
        <v>7</v>
      </c>
      <c r="H10" s="13">
        <v>8</v>
      </c>
      <c r="I10" s="13">
        <v>10</v>
      </c>
      <c r="J10" s="13">
        <v>10</v>
      </c>
      <c r="K10" s="13">
        <v>9</v>
      </c>
      <c r="L10" s="58">
        <f>C10/C13</f>
        <v>3.5842293906810034E-2</v>
      </c>
      <c r="M10" s="58">
        <f t="shared" ref="M10:T10" si="4">D10/D13</f>
        <v>3.2110091743119268E-2</v>
      </c>
      <c r="N10" s="58">
        <f t="shared" si="4"/>
        <v>2.7888446215139442E-2</v>
      </c>
      <c r="O10" s="58">
        <f t="shared" si="4"/>
        <v>2.9900332225913623E-2</v>
      </c>
      <c r="P10" s="58">
        <f t="shared" si="4"/>
        <v>2.7559055118110236E-2</v>
      </c>
      <c r="Q10" s="58">
        <f t="shared" si="4"/>
        <v>3.0651340996168581E-2</v>
      </c>
      <c r="R10" s="58">
        <f t="shared" si="4"/>
        <v>3.4602076124567477E-2</v>
      </c>
      <c r="S10" s="58">
        <f t="shared" si="4"/>
        <v>3.717472118959108E-2</v>
      </c>
      <c r="T10" s="58">
        <f t="shared" si="4"/>
        <v>3.8626609442060089E-2</v>
      </c>
    </row>
    <row r="11" spans="1:20" ht="15" x14ac:dyDescent="0.2">
      <c r="A11" s="84"/>
      <c r="B11" s="13">
        <v>32</v>
      </c>
      <c r="C11" s="13"/>
      <c r="D11" s="13"/>
      <c r="E11" s="13"/>
      <c r="F11" s="13"/>
      <c r="G11" s="13"/>
      <c r="H11" s="13"/>
      <c r="I11" s="13"/>
      <c r="J11" s="13"/>
      <c r="K11" s="13"/>
      <c r="L11" s="58">
        <f>C11/157</f>
        <v>0</v>
      </c>
      <c r="M11" s="58">
        <f>D11/162</f>
        <v>0</v>
      </c>
      <c r="N11" s="58">
        <f>E11/153</f>
        <v>0</v>
      </c>
      <c r="O11" s="31"/>
      <c r="P11" s="31"/>
      <c r="Q11" s="31"/>
      <c r="R11" s="31"/>
      <c r="S11" s="31"/>
      <c r="T11" s="31"/>
    </row>
    <row r="12" spans="1:20" ht="15" x14ac:dyDescent="0.2">
      <c r="A12" s="84"/>
      <c r="B12" s="13">
        <v>64</v>
      </c>
      <c r="C12" s="13"/>
      <c r="D12" s="13"/>
      <c r="E12" s="13"/>
      <c r="F12" s="13"/>
      <c r="G12" s="13"/>
      <c r="H12" s="13"/>
      <c r="I12" s="13"/>
      <c r="J12" s="13"/>
      <c r="K12" s="13"/>
      <c r="L12" s="58">
        <f>C12/157</f>
        <v>0</v>
      </c>
      <c r="M12" s="58">
        <f>D12/162</f>
        <v>0</v>
      </c>
      <c r="N12" s="58">
        <f>E12/153</f>
        <v>0</v>
      </c>
      <c r="O12" s="31"/>
      <c r="P12" s="31"/>
      <c r="Q12" s="31"/>
      <c r="R12" s="31"/>
      <c r="S12" s="31"/>
      <c r="T12" s="31"/>
    </row>
    <row r="13" spans="1:20" x14ac:dyDescent="0.2">
      <c r="A13" s="84"/>
      <c r="B13" s="13" t="s">
        <v>14</v>
      </c>
      <c r="C13" s="13">
        <f>SUM(C6:C12)</f>
        <v>279</v>
      </c>
      <c r="D13" s="13">
        <f>SUM(D6:D12)</f>
        <v>218</v>
      </c>
      <c r="E13" s="13">
        <f>SUM(E6:E12)</f>
        <v>251</v>
      </c>
      <c r="F13" s="13">
        <f t="shared" ref="F13:K13" si="5">SUM(F6:F12)</f>
        <v>301</v>
      </c>
      <c r="G13" s="13">
        <f t="shared" si="5"/>
        <v>254</v>
      </c>
      <c r="H13" s="13">
        <f t="shared" si="5"/>
        <v>261</v>
      </c>
      <c r="I13" s="13">
        <f t="shared" si="5"/>
        <v>289</v>
      </c>
      <c r="J13" s="13">
        <f t="shared" si="5"/>
        <v>269</v>
      </c>
      <c r="K13" s="13">
        <f t="shared" si="5"/>
        <v>233</v>
      </c>
      <c r="L13" s="58">
        <f>SUM(L6:L10)</f>
        <v>0.99999999999999989</v>
      </c>
      <c r="M13" s="58">
        <f t="shared" ref="M13:T13" si="6">SUM(M6:M11)</f>
        <v>1</v>
      </c>
      <c r="N13" s="58">
        <f t="shared" si="6"/>
        <v>1</v>
      </c>
      <c r="O13" s="58">
        <f t="shared" si="6"/>
        <v>1</v>
      </c>
      <c r="P13" s="58">
        <f t="shared" si="6"/>
        <v>1</v>
      </c>
      <c r="Q13" s="58">
        <f t="shared" si="6"/>
        <v>1</v>
      </c>
      <c r="R13" s="58">
        <f t="shared" si="6"/>
        <v>1</v>
      </c>
      <c r="S13" s="58">
        <f t="shared" si="6"/>
        <v>1</v>
      </c>
      <c r="T13" s="58">
        <f t="shared" si="6"/>
        <v>1</v>
      </c>
    </row>
    <row r="14" spans="1:20" x14ac:dyDescent="0.2">
      <c r="A14" s="84"/>
    </row>
    <row r="15" spans="1:20" x14ac:dyDescent="0.2">
      <c r="A15" s="84"/>
    </row>
    <row r="16" spans="1:20" ht="15" x14ac:dyDescent="0.2">
      <c r="A16" s="84"/>
      <c r="B16" s="11" t="s">
        <v>10</v>
      </c>
      <c r="C16" s="12"/>
      <c r="D16" s="13"/>
      <c r="E16" s="13"/>
      <c r="F16" s="13"/>
      <c r="G16" s="13"/>
      <c r="H16" s="13"/>
      <c r="I16" s="13"/>
      <c r="J16" s="13"/>
      <c r="K16" s="13"/>
      <c r="L16" s="14"/>
      <c r="M16" s="13"/>
      <c r="N16" s="13"/>
      <c r="O16" s="31"/>
      <c r="P16" s="31"/>
      <c r="Q16" s="31"/>
      <c r="R16" s="31"/>
      <c r="S16" s="31"/>
      <c r="T16" s="31"/>
    </row>
    <row r="17" spans="1:20" ht="15" x14ac:dyDescent="0.2">
      <c r="A17" s="84"/>
      <c r="B17" s="13"/>
      <c r="C17" s="76" t="s">
        <v>169</v>
      </c>
      <c r="D17" s="77"/>
      <c r="E17" s="78"/>
      <c r="F17" s="76" t="s">
        <v>170</v>
      </c>
      <c r="G17" s="77"/>
      <c r="H17" s="78"/>
      <c r="I17" s="76" t="s">
        <v>171</v>
      </c>
      <c r="J17" s="77"/>
      <c r="K17" s="78"/>
      <c r="L17" s="13"/>
      <c r="M17" s="13"/>
      <c r="N17" s="13"/>
      <c r="O17" s="31"/>
      <c r="P17" s="31"/>
      <c r="Q17" s="31"/>
      <c r="R17" s="31"/>
      <c r="S17" s="31"/>
      <c r="T17" s="31"/>
    </row>
    <row r="18" spans="1:20" x14ac:dyDescent="0.2">
      <c r="A18" s="84"/>
      <c r="B18" s="13">
        <v>1</v>
      </c>
      <c r="C18" s="13">
        <v>23</v>
      </c>
      <c r="D18" s="68">
        <v>17</v>
      </c>
      <c r="E18" s="27">
        <v>25</v>
      </c>
      <c r="F18" s="13">
        <v>35</v>
      </c>
      <c r="G18" s="13">
        <v>31</v>
      </c>
      <c r="H18" s="13">
        <v>28</v>
      </c>
      <c r="I18" s="13">
        <v>36</v>
      </c>
      <c r="J18" s="13">
        <v>32</v>
      </c>
      <c r="K18" s="13">
        <v>45</v>
      </c>
      <c r="L18" s="58">
        <f t="shared" ref="L18:T18" si="7">C18/C25</f>
        <v>9.583333333333334E-2</v>
      </c>
      <c r="M18" s="58">
        <f t="shared" si="7"/>
        <v>8.3333333333333329E-2</v>
      </c>
      <c r="N18" s="58">
        <f t="shared" si="7"/>
        <v>0.10330578512396695</v>
      </c>
      <c r="O18" s="58">
        <f t="shared" si="7"/>
        <v>0.12411347517730496</v>
      </c>
      <c r="P18" s="58">
        <f t="shared" si="7"/>
        <v>0.12301587301587301</v>
      </c>
      <c r="Q18" s="58">
        <f t="shared" si="7"/>
        <v>0.10852713178294573</v>
      </c>
      <c r="R18" s="58">
        <f t="shared" si="7"/>
        <v>0.12413793103448276</v>
      </c>
      <c r="S18" s="58">
        <f t="shared" si="7"/>
        <v>0.11940298507462686</v>
      </c>
      <c r="T18" s="58">
        <f t="shared" si="7"/>
        <v>0.12747875354107649</v>
      </c>
    </row>
    <row r="19" spans="1:20" x14ac:dyDescent="0.2">
      <c r="A19" s="84"/>
      <c r="B19" s="13">
        <v>2</v>
      </c>
      <c r="C19" s="13">
        <v>81</v>
      </c>
      <c r="D19" s="68">
        <v>76</v>
      </c>
      <c r="E19" s="27">
        <v>89</v>
      </c>
      <c r="F19" s="13">
        <v>98</v>
      </c>
      <c r="G19" s="13">
        <v>86</v>
      </c>
      <c r="H19" s="13">
        <v>89</v>
      </c>
      <c r="I19" s="13">
        <v>102</v>
      </c>
      <c r="J19" s="13">
        <v>89</v>
      </c>
      <c r="K19" s="13">
        <v>102</v>
      </c>
      <c r="L19" s="58">
        <f t="shared" ref="L19:T19" si="8">C19/C25</f>
        <v>0.33750000000000002</v>
      </c>
      <c r="M19" s="58">
        <f t="shared" si="8"/>
        <v>0.37254901960784315</v>
      </c>
      <c r="N19" s="58">
        <f t="shared" si="8"/>
        <v>0.36776859504132231</v>
      </c>
      <c r="O19" s="58">
        <f t="shared" si="8"/>
        <v>0.3475177304964539</v>
      </c>
      <c r="P19" s="58">
        <f t="shared" si="8"/>
        <v>0.34126984126984128</v>
      </c>
      <c r="Q19" s="58">
        <f t="shared" si="8"/>
        <v>0.34496124031007752</v>
      </c>
      <c r="R19" s="58">
        <f t="shared" si="8"/>
        <v>0.35172413793103446</v>
      </c>
      <c r="S19" s="58">
        <f t="shared" si="8"/>
        <v>0.33208955223880599</v>
      </c>
      <c r="T19" s="58">
        <f t="shared" si="8"/>
        <v>0.28895184135977336</v>
      </c>
    </row>
    <row r="20" spans="1:20" x14ac:dyDescent="0.2">
      <c r="A20" s="84"/>
      <c r="B20" s="13">
        <v>4</v>
      </c>
      <c r="C20" s="13">
        <v>76</v>
      </c>
      <c r="D20" s="68">
        <v>62</v>
      </c>
      <c r="E20" s="27">
        <v>70</v>
      </c>
      <c r="F20" s="13">
        <v>86</v>
      </c>
      <c r="G20" s="13">
        <v>78</v>
      </c>
      <c r="H20" s="13">
        <v>82</v>
      </c>
      <c r="I20" s="13">
        <v>98</v>
      </c>
      <c r="J20" s="13">
        <v>82</v>
      </c>
      <c r="K20" s="13">
        <v>126</v>
      </c>
      <c r="L20" s="58">
        <f t="shared" ref="L20:T20" si="9">C20/C25</f>
        <v>0.31666666666666665</v>
      </c>
      <c r="M20" s="58">
        <f t="shared" si="9"/>
        <v>0.30392156862745096</v>
      </c>
      <c r="N20" s="58">
        <f t="shared" si="9"/>
        <v>0.28925619834710742</v>
      </c>
      <c r="O20" s="58">
        <f t="shared" si="9"/>
        <v>0.30496453900709219</v>
      </c>
      <c r="P20" s="58">
        <f t="shared" si="9"/>
        <v>0.30952380952380953</v>
      </c>
      <c r="Q20" s="58">
        <f t="shared" si="9"/>
        <v>0.31782945736434109</v>
      </c>
      <c r="R20" s="58">
        <f t="shared" si="9"/>
        <v>0.33793103448275863</v>
      </c>
      <c r="S20" s="58">
        <f t="shared" si="9"/>
        <v>0.30597014925373134</v>
      </c>
      <c r="T20" s="58">
        <f t="shared" si="9"/>
        <v>0.35694050991501414</v>
      </c>
    </row>
    <row r="21" spans="1:20" x14ac:dyDescent="0.2">
      <c r="A21" s="84"/>
      <c r="B21" s="13">
        <v>8</v>
      </c>
      <c r="C21" s="13">
        <v>60</v>
      </c>
      <c r="D21" s="68">
        <v>45</v>
      </c>
      <c r="E21" s="27">
        <v>56</v>
      </c>
      <c r="F21" s="13">
        <v>61</v>
      </c>
      <c r="G21" s="13">
        <v>56</v>
      </c>
      <c r="H21" s="13">
        <v>56</v>
      </c>
      <c r="I21" s="13">
        <v>52</v>
      </c>
      <c r="J21" s="13">
        <v>63</v>
      </c>
      <c r="K21" s="13">
        <v>79</v>
      </c>
      <c r="L21" s="58">
        <f t="shared" ref="L21:T21" si="10">C21/C25</f>
        <v>0.25</v>
      </c>
      <c r="M21" s="58">
        <f t="shared" si="10"/>
        <v>0.22058823529411764</v>
      </c>
      <c r="N21" s="58">
        <f t="shared" si="10"/>
        <v>0.23140495867768596</v>
      </c>
      <c r="O21" s="58">
        <f t="shared" si="10"/>
        <v>0.21631205673758866</v>
      </c>
      <c r="P21" s="58">
        <f t="shared" si="10"/>
        <v>0.22222222222222221</v>
      </c>
      <c r="Q21" s="58">
        <f t="shared" si="10"/>
        <v>0.21705426356589147</v>
      </c>
      <c r="R21" s="58">
        <f t="shared" si="10"/>
        <v>0.1793103448275862</v>
      </c>
      <c r="S21" s="58">
        <f t="shared" si="10"/>
        <v>0.23507462686567165</v>
      </c>
      <c r="T21" s="58">
        <f t="shared" si="10"/>
        <v>0.22379603399433429</v>
      </c>
    </row>
    <row r="22" spans="1:20" x14ac:dyDescent="0.2">
      <c r="A22" s="84"/>
      <c r="B22" s="13">
        <v>16</v>
      </c>
      <c r="C22" s="13">
        <v>0</v>
      </c>
      <c r="D22" s="68">
        <v>4</v>
      </c>
      <c r="E22" s="13">
        <v>2</v>
      </c>
      <c r="F22" s="13">
        <v>2</v>
      </c>
      <c r="G22" s="13">
        <v>1</v>
      </c>
      <c r="H22" s="13">
        <v>3</v>
      </c>
      <c r="I22" s="13">
        <v>2</v>
      </c>
      <c r="J22" s="13">
        <v>2</v>
      </c>
      <c r="K22" s="13">
        <v>1</v>
      </c>
      <c r="L22" s="58">
        <f>C22/C25</f>
        <v>0</v>
      </c>
      <c r="M22" s="58">
        <f t="shared" ref="M22:T22" si="11">D22/D25</f>
        <v>1.9607843137254902E-2</v>
      </c>
      <c r="N22" s="58">
        <f t="shared" si="11"/>
        <v>8.2644628099173556E-3</v>
      </c>
      <c r="O22" s="58">
        <f t="shared" si="11"/>
        <v>7.0921985815602835E-3</v>
      </c>
      <c r="P22" s="58">
        <f t="shared" si="11"/>
        <v>3.968253968253968E-3</v>
      </c>
      <c r="Q22" s="58">
        <f t="shared" si="11"/>
        <v>1.1627906976744186E-2</v>
      </c>
      <c r="R22" s="58">
        <f t="shared" si="11"/>
        <v>6.8965517241379309E-3</v>
      </c>
      <c r="S22" s="58">
        <f t="shared" si="11"/>
        <v>7.462686567164179E-3</v>
      </c>
      <c r="T22" s="58">
        <f t="shared" si="11"/>
        <v>2.8328611898016999E-3</v>
      </c>
    </row>
    <row r="23" spans="1:20" ht="15" x14ac:dyDescent="0.2">
      <c r="A23" s="84"/>
      <c r="B23" s="13">
        <v>32</v>
      </c>
      <c r="C23" s="13"/>
      <c r="D23" s="13"/>
      <c r="E23" s="13"/>
      <c r="F23" s="13"/>
      <c r="G23" s="13"/>
      <c r="H23" s="13"/>
      <c r="I23" s="13"/>
      <c r="J23" s="13"/>
      <c r="K23" s="13"/>
      <c r="L23" s="58">
        <f>C23/157</f>
        <v>0</v>
      </c>
      <c r="M23" s="58">
        <f>D23/162</f>
        <v>0</v>
      </c>
      <c r="N23" s="58">
        <f>E23/153</f>
        <v>0</v>
      </c>
      <c r="O23" s="31"/>
      <c r="P23" s="31"/>
      <c r="Q23" s="31"/>
      <c r="R23" s="31"/>
      <c r="S23" s="31"/>
      <c r="T23" s="31"/>
    </row>
    <row r="24" spans="1:20" ht="15" x14ac:dyDescent="0.2">
      <c r="A24" s="84"/>
      <c r="B24" s="13">
        <v>64</v>
      </c>
      <c r="C24" s="13"/>
      <c r="D24" s="13"/>
      <c r="E24" s="13"/>
      <c r="F24" s="13"/>
      <c r="G24" s="13"/>
      <c r="H24" s="13"/>
      <c r="I24" s="13"/>
      <c r="J24" s="13"/>
      <c r="K24" s="13"/>
      <c r="L24" s="58">
        <f>C24/157</f>
        <v>0</v>
      </c>
      <c r="M24" s="58">
        <f>D24/162</f>
        <v>0</v>
      </c>
      <c r="N24" s="58">
        <f>E24/153</f>
        <v>0</v>
      </c>
      <c r="O24" s="31"/>
      <c r="P24" s="31"/>
      <c r="Q24" s="31"/>
      <c r="R24" s="31"/>
      <c r="S24" s="31"/>
      <c r="T24" s="31"/>
    </row>
    <row r="25" spans="1:20" x14ac:dyDescent="0.2">
      <c r="B25" s="13" t="s">
        <v>14</v>
      </c>
      <c r="C25" s="13">
        <f>SUM(C18:C24)</f>
        <v>240</v>
      </c>
      <c r="D25" s="13">
        <f>SUM(D18:D24)</f>
        <v>204</v>
      </c>
      <c r="E25" s="13">
        <f>SUM(E18:E24)</f>
        <v>242</v>
      </c>
      <c r="F25" s="13">
        <f t="shared" ref="F25:K25" si="12">SUM(F18:F24)</f>
        <v>282</v>
      </c>
      <c r="G25" s="13">
        <f t="shared" si="12"/>
        <v>252</v>
      </c>
      <c r="H25" s="13">
        <f t="shared" si="12"/>
        <v>258</v>
      </c>
      <c r="I25" s="13">
        <f t="shared" si="12"/>
        <v>290</v>
      </c>
      <c r="J25" s="13">
        <f t="shared" si="12"/>
        <v>268</v>
      </c>
      <c r="K25" s="13">
        <f t="shared" si="12"/>
        <v>353</v>
      </c>
      <c r="L25" s="58">
        <f>SUM(L18:L23)</f>
        <v>1</v>
      </c>
      <c r="M25" s="58">
        <f t="shared" ref="M25:T25" si="13">SUM(M18:M23)</f>
        <v>1</v>
      </c>
      <c r="N25" s="58">
        <f t="shared" si="13"/>
        <v>0.99999999999999989</v>
      </c>
      <c r="O25" s="58">
        <f t="shared" si="13"/>
        <v>1</v>
      </c>
      <c r="P25" s="58">
        <f t="shared" si="13"/>
        <v>1</v>
      </c>
      <c r="Q25" s="58">
        <f t="shared" si="13"/>
        <v>1</v>
      </c>
      <c r="R25" s="58">
        <f t="shared" si="13"/>
        <v>1</v>
      </c>
      <c r="S25" s="58">
        <f t="shared" si="13"/>
        <v>1</v>
      </c>
      <c r="T25" s="58">
        <f t="shared" si="13"/>
        <v>1</v>
      </c>
    </row>
    <row r="28" spans="1:20" ht="15" x14ac:dyDescent="0.2">
      <c r="A28" s="116" t="s">
        <v>221</v>
      </c>
      <c r="B28" s="11" t="s">
        <v>9</v>
      </c>
      <c r="C28" s="12"/>
      <c r="D28" s="13"/>
      <c r="E28" s="13"/>
      <c r="F28" s="13"/>
      <c r="G28" s="13"/>
      <c r="H28" s="13"/>
      <c r="I28" s="13"/>
      <c r="J28" s="13"/>
      <c r="K28" s="13"/>
      <c r="L28" s="14"/>
      <c r="M28" s="13"/>
      <c r="N28" s="13"/>
      <c r="O28" s="31"/>
      <c r="P28" s="31"/>
      <c r="Q28" s="31"/>
      <c r="R28" s="31"/>
      <c r="S28" s="31"/>
      <c r="T28" s="31"/>
    </row>
    <row r="29" spans="1:20" ht="15" x14ac:dyDescent="0.2">
      <c r="A29" s="116"/>
      <c r="B29" s="13"/>
      <c r="C29" s="76" t="s">
        <v>169</v>
      </c>
      <c r="D29" s="77"/>
      <c r="E29" s="78"/>
      <c r="F29" s="76" t="s">
        <v>170</v>
      </c>
      <c r="G29" s="77"/>
      <c r="H29" s="78"/>
      <c r="I29" s="76" t="s">
        <v>171</v>
      </c>
      <c r="J29" s="77"/>
      <c r="K29" s="78"/>
      <c r="L29" s="13"/>
      <c r="M29" s="13"/>
      <c r="N29" s="13"/>
      <c r="O29" s="31"/>
      <c r="P29" s="31"/>
      <c r="Q29" s="31"/>
      <c r="R29" s="31"/>
      <c r="S29" s="31"/>
      <c r="T29" s="31"/>
    </row>
    <row r="30" spans="1:20" x14ac:dyDescent="0.2">
      <c r="A30" s="116"/>
      <c r="B30" s="13">
        <v>1</v>
      </c>
      <c r="C30" s="66">
        <v>37</v>
      </c>
      <c r="D30" s="67">
        <v>50</v>
      </c>
      <c r="E30" s="66">
        <v>28</v>
      </c>
      <c r="F30" s="13">
        <v>22</v>
      </c>
      <c r="G30" s="13">
        <v>28</v>
      </c>
      <c r="H30" s="13">
        <v>26</v>
      </c>
      <c r="I30" s="13">
        <v>30</v>
      </c>
      <c r="J30" s="13">
        <v>25</v>
      </c>
      <c r="K30" s="13">
        <v>23</v>
      </c>
      <c r="L30" s="58">
        <f t="shared" ref="L30:T30" si="14">C30/C37</f>
        <v>0.15352697095435686</v>
      </c>
      <c r="M30" s="58">
        <f t="shared" si="14"/>
        <v>0.18382352941176472</v>
      </c>
      <c r="N30" s="58">
        <f t="shared" si="14"/>
        <v>0.15909090909090909</v>
      </c>
      <c r="O30" s="58">
        <f t="shared" si="14"/>
        <v>7.9136690647482008E-2</v>
      </c>
      <c r="P30" s="58">
        <f t="shared" si="14"/>
        <v>0.10071942446043165</v>
      </c>
      <c r="Q30" s="58">
        <f t="shared" si="14"/>
        <v>0.1015625</v>
      </c>
      <c r="R30" s="58">
        <f t="shared" si="14"/>
        <v>9.9667774086378738E-2</v>
      </c>
      <c r="S30" s="58">
        <f t="shared" si="14"/>
        <v>8.3612040133779264E-2</v>
      </c>
      <c r="T30" s="58">
        <f t="shared" si="14"/>
        <v>8.0419580419580416E-2</v>
      </c>
    </row>
    <row r="31" spans="1:20" x14ac:dyDescent="0.2">
      <c r="A31" s="116"/>
      <c r="B31" s="13">
        <v>2</v>
      </c>
      <c r="C31" s="66">
        <v>63</v>
      </c>
      <c r="D31" s="67">
        <v>69</v>
      </c>
      <c r="E31" s="66">
        <v>44</v>
      </c>
      <c r="F31" s="13">
        <v>81</v>
      </c>
      <c r="G31" s="13">
        <v>65</v>
      </c>
      <c r="H31" s="13">
        <v>60</v>
      </c>
      <c r="I31" s="13">
        <v>72</v>
      </c>
      <c r="J31" s="13">
        <v>65</v>
      </c>
      <c r="K31" s="13">
        <v>65</v>
      </c>
      <c r="L31" s="58">
        <f t="shared" ref="L31:T31" si="15">C31/C37</f>
        <v>0.26141078838174275</v>
      </c>
      <c r="M31" s="58">
        <f t="shared" si="15"/>
        <v>0.25367647058823528</v>
      </c>
      <c r="N31" s="58">
        <f t="shared" si="15"/>
        <v>0.25</v>
      </c>
      <c r="O31" s="58">
        <f t="shared" si="15"/>
        <v>0.29136690647482016</v>
      </c>
      <c r="P31" s="58">
        <f t="shared" si="15"/>
        <v>0.23381294964028776</v>
      </c>
      <c r="Q31" s="58">
        <f t="shared" si="15"/>
        <v>0.234375</v>
      </c>
      <c r="R31" s="58">
        <f t="shared" si="15"/>
        <v>0.23920265780730898</v>
      </c>
      <c r="S31" s="58">
        <f t="shared" si="15"/>
        <v>0.21739130434782608</v>
      </c>
      <c r="T31" s="58">
        <f t="shared" si="15"/>
        <v>0.22727272727272727</v>
      </c>
    </row>
    <row r="32" spans="1:20" x14ac:dyDescent="0.2">
      <c r="A32" s="116"/>
      <c r="B32" s="13">
        <v>4</v>
      </c>
      <c r="C32" s="66">
        <v>80</v>
      </c>
      <c r="D32" s="67">
        <v>75</v>
      </c>
      <c r="E32" s="66">
        <v>55</v>
      </c>
      <c r="F32" s="13">
        <v>87</v>
      </c>
      <c r="G32" s="13">
        <v>94</v>
      </c>
      <c r="H32" s="13">
        <v>82</v>
      </c>
      <c r="I32" s="13">
        <v>102</v>
      </c>
      <c r="J32" s="13">
        <v>98</v>
      </c>
      <c r="K32" s="13">
        <v>89</v>
      </c>
      <c r="L32" s="58">
        <f t="shared" ref="L32:T32" si="16">C32/C37</f>
        <v>0.33195020746887965</v>
      </c>
      <c r="M32" s="58">
        <f t="shared" si="16"/>
        <v>0.27573529411764708</v>
      </c>
      <c r="N32" s="58">
        <f t="shared" si="16"/>
        <v>0.3125</v>
      </c>
      <c r="O32" s="58">
        <f t="shared" si="16"/>
        <v>0.31294964028776978</v>
      </c>
      <c r="P32" s="58">
        <f t="shared" si="16"/>
        <v>0.33812949640287771</v>
      </c>
      <c r="Q32" s="58">
        <f t="shared" si="16"/>
        <v>0.3203125</v>
      </c>
      <c r="R32" s="58">
        <f t="shared" si="16"/>
        <v>0.33887043189368771</v>
      </c>
      <c r="S32" s="58">
        <f t="shared" si="16"/>
        <v>0.32775919732441472</v>
      </c>
      <c r="T32" s="58">
        <f t="shared" si="16"/>
        <v>0.3111888111888112</v>
      </c>
    </row>
    <row r="33" spans="1:20" x14ac:dyDescent="0.2">
      <c r="A33" s="116"/>
      <c r="B33" s="13">
        <v>8</v>
      </c>
      <c r="C33" s="66">
        <v>51</v>
      </c>
      <c r="D33" s="67">
        <v>58</v>
      </c>
      <c r="E33" s="66">
        <v>41</v>
      </c>
      <c r="F33" s="13">
        <v>81</v>
      </c>
      <c r="G33" s="13">
        <v>82</v>
      </c>
      <c r="H33" s="13">
        <v>78</v>
      </c>
      <c r="I33" s="13">
        <v>95</v>
      </c>
      <c r="J33" s="13">
        <v>106</v>
      </c>
      <c r="K33" s="13">
        <v>97</v>
      </c>
      <c r="L33" s="58">
        <f t="shared" ref="L33:T33" si="17">C33/C37</f>
        <v>0.21161825726141079</v>
      </c>
      <c r="M33" s="58">
        <f t="shared" si="17"/>
        <v>0.21323529411764705</v>
      </c>
      <c r="N33" s="58">
        <f t="shared" si="17"/>
        <v>0.23295454545454544</v>
      </c>
      <c r="O33" s="58">
        <f t="shared" si="17"/>
        <v>0.29136690647482016</v>
      </c>
      <c r="P33" s="58">
        <f t="shared" si="17"/>
        <v>0.29496402877697842</v>
      </c>
      <c r="Q33" s="58">
        <f t="shared" si="17"/>
        <v>0.3046875</v>
      </c>
      <c r="R33" s="58">
        <f t="shared" si="17"/>
        <v>0.31561461794019935</v>
      </c>
      <c r="S33" s="58">
        <f t="shared" si="17"/>
        <v>0.35451505016722407</v>
      </c>
      <c r="T33" s="58">
        <f t="shared" si="17"/>
        <v>0.33916083916083917</v>
      </c>
    </row>
    <row r="34" spans="1:20" x14ac:dyDescent="0.2">
      <c r="A34" s="116"/>
      <c r="B34" s="13">
        <v>16</v>
      </c>
      <c r="C34" s="66">
        <v>10</v>
      </c>
      <c r="D34" s="67">
        <v>20</v>
      </c>
      <c r="E34" s="66">
        <v>8</v>
      </c>
      <c r="F34" s="13">
        <v>7</v>
      </c>
      <c r="G34" s="13">
        <v>9</v>
      </c>
      <c r="H34" s="13">
        <v>10</v>
      </c>
      <c r="I34" s="13">
        <v>2</v>
      </c>
      <c r="J34" s="13">
        <v>5</v>
      </c>
      <c r="K34" s="13">
        <v>12</v>
      </c>
      <c r="L34" s="58">
        <f>C34/C37</f>
        <v>4.1493775933609957E-2</v>
      </c>
      <c r="M34" s="58">
        <f t="shared" ref="M34:T34" si="18">D34/D37</f>
        <v>7.3529411764705885E-2</v>
      </c>
      <c r="N34" s="58">
        <f t="shared" si="18"/>
        <v>4.5454545454545456E-2</v>
      </c>
      <c r="O34" s="58">
        <f t="shared" si="18"/>
        <v>2.5179856115107913E-2</v>
      </c>
      <c r="P34" s="58">
        <f t="shared" si="18"/>
        <v>3.237410071942446E-2</v>
      </c>
      <c r="Q34" s="58">
        <f t="shared" si="18"/>
        <v>3.90625E-2</v>
      </c>
      <c r="R34" s="58">
        <f t="shared" si="18"/>
        <v>6.6445182724252493E-3</v>
      </c>
      <c r="S34" s="58">
        <f t="shared" si="18"/>
        <v>1.6722408026755852E-2</v>
      </c>
      <c r="T34" s="58">
        <f t="shared" si="18"/>
        <v>4.195804195804196E-2</v>
      </c>
    </row>
    <row r="35" spans="1:20" ht="15" x14ac:dyDescent="0.2">
      <c r="A35" s="116"/>
      <c r="B35" s="13">
        <v>32</v>
      </c>
      <c r="C35" s="13"/>
      <c r="D35" s="13"/>
      <c r="E35" s="13"/>
      <c r="F35" s="13"/>
      <c r="G35" s="13"/>
      <c r="H35" s="13"/>
      <c r="I35" s="13"/>
      <c r="J35" s="13"/>
      <c r="K35" s="13"/>
      <c r="L35" s="58">
        <f>C35/157</f>
        <v>0</v>
      </c>
      <c r="M35" s="58">
        <f>D35/162</f>
        <v>0</v>
      </c>
      <c r="N35" s="58">
        <f>E35/153</f>
        <v>0</v>
      </c>
      <c r="O35" s="31"/>
      <c r="P35" s="31"/>
      <c r="Q35" s="31"/>
      <c r="R35" s="31"/>
      <c r="S35" s="31"/>
      <c r="T35" s="31"/>
    </row>
    <row r="36" spans="1:20" ht="15" x14ac:dyDescent="0.2">
      <c r="A36" s="116"/>
      <c r="B36" s="13">
        <v>64</v>
      </c>
      <c r="C36" s="13"/>
      <c r="D36" s="13"/>
      <c r="E36" s="13"/>
      <c r="F36" s="13"/>
      <c r="G36" s="13"/>
      <c r="H36" s="13"/>
      <c r="I36" s="13"/>
      <c r="J36" s="13"/>
      <c r="K36" s="13"/>
      <c r="L36" s="58">
        <f>C36/157</f>
        <v>0</v>
      </c>
      <c r="M36" s="58">
        <f>D36/162</f>
        <v>0</v>
      </c>
      <c r="N36" s="58">
        <f>E36/153</f>
        <v>0</v>
      </c>
      <c r="O36" s="31"/>
      <c r="P36" s="31"/>
      <c r="Q36" s="31"/>
      <c r="R36" s="31"/>
      <c r="S36" s="31"/>
      <c r="T36" s="31"/>
    </row>
    <row r="37" spans="1:20" x14ac:dyDescent="0.2">
      <c r="A37" s="116"/>
      <c r="B37" s="13" t="s">
        <v>14</v>
      </c>
      <c r="C37" s="13">
        <f>SUM(C30:C36)</f>
        <v>241</v>
      </c>
      <c r="D37" s="13">
        <f>SUM(D30:D36)</f>
        <v>272</v>
      </c>
      <c r="E37" s="13">
        <f>SUM(E30:E36)</f>
        <v>176</v>
      </c>
      <c r="F37" s="13">
        <f t="shared" ref="F37:K37" si="19">SUM(F30:F36)</f>
        <v>278</v>
      </c>
      <c r="G37" s="13">
        <f t="shared" si="19"/>
        <v>278</v>
      </c>
      <c r="H37" s="13">
        <f t="shared" si="19"/>
        <v>256</v>
      </c>
      <c r="I37" s="13">
        <f t="shared" si="19"/>
        <v>301</v>
      </c>
      <c r="J37" s="13">
        <f t="shared" si="19"/>
        <v>299</v>
      </c>
      <c r="K37" s="13">
        <f t="shared" si="19"/>
        <v>286</v>
      </c>
      <c r="L37" s="58">
        <f>SUM(L30:L35)</f>
        <v>1</v>
      </c>
      <c r="M37" s="58">
        <f t="shared" ref="M37:T37" si="20">SUM(M30:M35)</f>
        <v>1</v>
      </c>
      <c r="N37" s="58">
        <f t="shared" si="20"/>
        <v>0.99999999999999989</v>
      </c>
      <c r="O37" s="58">
        <f t="shared" si="20"/>
        <v>0.99999999999999989</v>
      </c>
      <c r="P37" s="58">
        <f t="shared" si="20"/>
        <v>1</v>
      </c>
      <c r="Q37" s="58">
        <f t="shared" si="20"/>
        <v>1</v>
      </c>
      <c r="R37" s="58">
        <f t="shared" si="20"/>
        <v>1</v>
      </c>
      <c r="S37" s="58">
        <f t="shared" si="20"/>
        <v>1</v>
      </c>
      <c r="T37" s="58">
        <f t="shared" si="20"/>
        <v>1</v>
      </c>
    </row>
    <row r="38" spans="1:20" x14ac:dyDescent="0.2">
      <c r="A38" s="116"/>
    </row>
    <row r="39" spans="1:20" x14ac:dyDescent="0.2">
      <c r="A39" s="116"/>
    </row>
    <row r="40" spans="1:20" ht="15" x14ac:dyDescent="0.2">
      <c r="A40" s="116"/>
      <c r="B40" s="11" t="s">
        <v>10</v>
      </c>
      <c r="C40" s="12"/>
      <c r="D40" s="13"/>
      <c r="E40" s="13"/>
      <c r="F40" s="13"/>
      <c r="G40" s="13"/>
      <c r="H40" s="13"/>
      <c r="I40" s="13"/>
      <c r="J40" s="13"/>
      <c r="K40" s="13"/>
      <c r="L40" s="14"/>
      <c r="M40" s="13"/>
      <c r="N40" s="13"/>
      <c r="O40" s="31"/>
      <c r="P40" s="31"/>
      <c r="Q40" s="31"/>
      <c r="R40" s="31"/>
      <c r="S40" s="31"/>
      <c r="T40" s="31"/>
    </row>
    <row r="41" spans="1:20" ht="15" x14ac:dyDescent="0.2">
      <c r="A41" s="116"/>
      <c r="B41" s="13"/>
      <c r="C41" s="76" t="s">
        <v>169</v>
      </c>
      <c r="D41" s="77"/>
      <c r="E41" s="78"/>
      <c r="F41" s="76" t="s">
        <v>170</v>
      </c>
      <c r="G41" s="77"/>
      <c r="H41" s="78"/>
      <c r="I41" s="76" t="s">
        <v>171</v>
      </c>
      <c r="J41" s="77"/>
      <c r="K41" s="78"/>
      <c r="L41" s="13"/>
      <c r="M41" s="13"/>
      <c r="N41" s="13"/>
      <c r="O41" s="31"/>
      <c r="P41" s="31"/>
      <c r="Q41" s="31"/>
      <c r="R41" s="31"/>
      <c r="S41" s="31"/>
      <c r="T41" s="31"/>
    </row>
    <row r="42" spans="1:20" x14ac:dyDescent="0.2">
      <c r="A42" s="116"/>
      <c r="B42" s="13">
        <v>1</v>
      </c>
      <c r="C42" s="66">
        <v>36</v>
      </c>
      <c r="D42" s="66">
        <v>39</v>
      </c>
      <c r="E42" s="66">
        <v>28</v>
      </c>
      <c r="F42" s="13">
        <v>35</v>
      </c>
      <c r="G42" s="13">
        <v>31</v>
      </c>
      <c r="H42" s="13">
        <v>28</v>
      </c>
      <c r="I42" s="13">
        <v>36</v>
      </c>
      <c r="J42" s="13">
        <v>32</v>
      </c>
      <c r="K42" s="13">
        <v>45</v>
      </c>
      <c r="L42" s="58">
        <f>C42/C49</f>
        <v>0.17821782178217821</v>
      </c>
      <c r="M42" s="58">
        <f t="shared" ref="M42:T42" si="21">D42/D49</f>
        <v>0.21195652173913043</v>
      </c>
      <c r="N42" s="58">
        <f t="shared" si="21"/>
        <v>0.16867469879518071</v>
      </c>
      <c r="O42" s="58">
        <f t="shared" si="21"/>
        <v>0.12411347517730496</v>
      </c>
      <c r="P42" s="58">
        <f t="shared" si="21"/>
        <v>0.12301587301587301</v>
      </c>
      <c r="Q42" s="58">
        <f t="shared" si="21"/>
        <v>0.10852713178294573</v>
      </c>
      <c r="R42" s="58">
        <f t="shared" si="21"/>
        <v>0.12413793103448276</v>
      </c>
      <c r="S42" s="58">
        <f t="shared" si="21"/>
        <v>0.11895910780669144</v>
      </c>
      <c r="T42" s="58">
        <f t="shared" si="21"/>
        <v>0.12569832402234637</v>
      </c>
    </row>
    <row r="43" spans="1:20" x14ac:dyDescent="0.2">
      <c r="A43" s="116"/>
      <c r="B43" s="13">
        <v>2</v>
      </c>
      <c r="C43" s="66">
        <v>63</v>
      </c>
      <c r="D43" s="66">
        <v>55</v>
      </c>
      <c r="E43" s="66">
        <v>60</v>
      </c>
      <c r="F43" s="13">
        <v>98</v>
      </c>
      <c r="G43" s="13">
        <v>86</v>
      </c>
      <c r="H43" s="13">
        <v>89</v>
      </c>
      <c r="I43" s="13">
        <v>102</v>
      </c>
      <c r="J43" s="13">
        <v>89</v>
      </c>
      <c r="K43" s="13">
        <v>102</v>
      </c>
      <c r="L43" s="58">
        <f>C43/C49</f>
        <v>0.31188118811881188</v>
      </c>
      <c r="M43" s="58">
        <f t="shared" ref="M43:T43" si="22">D43/D49</f>
        <v>0.29891304347826086</v>
      </c>
      <c r="N43" s="58">
        <f t="shared" si="22"/>
        <v>0.36144578313253012</v>
      </c>
      <c r="O43" s="58">
        <f t="shared" si="22"/>
        <v>0.3475177304964539</v>
      </c>
      <c r="P43" s="58">
        <f t="shared" si="22"/>
        <v>0.34126984126984128</v>
      </c>
      <c r="Q43" s="58">
        <f t="shared" si="22"/>
        <v>0.34496124031007752</v>
      </c>
      <c r="R43" s="58">
        <f t="shared" si="22"/>
        <v>0.35172413793103446</v>
      </c>
      <c r="S43" s="58">
        <f t="shared" si="22"/>
        <v>0.33085501858736061</v>
      </c>
      <c r="T43" s="58">
        <f t="shared" si="22"/>
        <v>0.28491620111731841</v>
      </c>
    </row>
    <row r="44" spans="1:20" x14ac:dyDescent="0.2">
      <c r="A44" s="116"/>
      <c r="B44" s="13">
        <v>4</v>
      </c>
      <c r="C44" s="66">
        <v>66</v>
      </c>
      <c r="D44" s="66">
        <v>57</v>
      </c>
      <c r="E44" s="66">
        <v>68</v>
      </c>
      <c r="F44" s="13">
        <v>86</v>
      </c>
      <c r="G44" s="13">
        <v>78</v>
      </c>
      <c r="H44" s="13">
        <v>82</v>
      </c>
      <c r="I44" s="13">
        <v>98</v>
      </c>
      <c r="J44" s="13">
        <v>82</v>
      </c>
      <c r="K44" s="13">
        <v>126</v>
      </c>
      <c r="L44" s="58">
        <f>C44/C49</f>
        <v>0.32673267326732675</v>
      </c>
      <c r="M44" s="58">
        <f t="shared" ref="M44:T44" si="23">D44/D49</f>
        <v>0.30978260869565216</v>
      </c>
      <c r="N44" s="58">
        <f t="shared" si="23"/>
        <v>0.40963855421686746</v>
      </c>
      <c r="O44" s="58">
        <f t="shared" si="23"/>
        <v>0.30496453900709219</v>
      </c>
      <c r="P44" s="58">
        <f t="shared" si="23"/>
        <v>0.30952380952380953</v>
      </c>
      <c r="Q44" s="58">
        <f t="shared" si="23"/>
        <v>0.31782945736434109</v>
      </c>
      <c r="R44" s="58">
        <f t="shared" si="23"/>
        <v>0.33793103448275863</v>
      </c>
      <c r="S44" s="58">
        <f t="shared" si="23"/>
        <v>0.30483271375464682</v>
      </c>
      <c r="T44" s="58">
        <f t="shared" si="23"/>
        <v>0.35195530726256985</v>
      </c>
    </row>
    <row r="45" spans="1:20" x14ac:dyDescent="0.2">
      <c r="A45" s="116"/>
      <c r="B45" s="13">
        <v>8</v>
      </c>
      <c r="C45" s="66">
        <v>37</v>
      </c>
      <c r="D45" s="66">
        <v>33</v>
      </c>
      <c r="E45" s="66">
        <v>10</v>
      </c>
      <c r="F45" s="13">
        <v>61</v>
      </c>
      <c r="G45" s="13">
        <v>56</v>
      </c>
      <c r="H45" s="13">
        <v>56</v>
      </c>
      <c r="I45" s="13">
        <v>52</v>
      </c>
      <c r="J45" s="13">
        <v>63</v>
      </c>
      <c r="K45" s="13">
        <v>79</v>
      </c>
      <c r="L45" s="58">
        <f>C45/C49</f>
        <v>0.18316831683168316</v>
      </c>
      <c r="M45" s="58">
        <f t="shared" ref="M45:T45" si="24">D45/D49</f>
        <v>0.17934782608695651</v>
      </c>
      <c r="N45" s="58">
        <f t="shared" si="24"/>
        <v>6.0240963855421686E-2</v>
      </c>
      <c r="O45" s="58">
        <f t="shared" si="24"/>
        <v>0.21631205673758866</v>
      </c>
      <c r="P45" s="58">
        <f t="shared" si="24"/>
        <v>0.22222222222222221</v>
      </c>
      <c r="Q45" s="58">
        <f t="shared" si="24"/>
        <v>0.21705426356589147</v>
      </c>
      <c r="R45" s="58">
        <f t="shared" si="24"/>
        <v>0.1793103448275862</v>
      </c>
      <c r="S45" s="58">
        <f t="shared" si="24"/>
        <v>0.2342007434944238</v>
      </c>
      <c r="T45" s="58">
        <f t="shared" si="24"/>
        <v>0.2206703910614525</v>
      </c>
    </row>
    <row r="46" spans="1:20" x14ac:dyDescent="0.2">
      <c r="A46" s="116"/>
      <c r="B46" s="13">
        <v>16</v>
      </c>
      <c r="C46" s="66">
        <v>0</v>
      </c>
      <c r="D46" s="66">
        <v>0</v>
      </c>
      <c r="E46" s="66">
        <v>0</v>
      </c>
      <c r="F46" s="13">
        <v>2</v>
      </c>
      <c r="G46" s="13">
        <v>1</v>
      </c>
      <c r="H46" s="13">
        <v>3</v>
      </c>
      <c r="I46" s="13">
        <v>2</v>
      </c>
      <c r="J46" s="13">
        <v>3</v>
      </c>
      <c r="K46" s="13">
        <v>6</v>
      </c>
      <c r="L46" s="58">
        <f>C46/C49</f>
        <v>0</v>
      </c>
      <c r="M46" s="58">
        <f t="shared" ref="M46:T46" si="25">D46/D49</f>
        <v>0</v>
      </c>
      <c r="N46" s="58">
        <f t="shared" si="25"/>
        <v>0</v>
      </c>
      <c r="O46" s="58">
        <f t="shared" si="25"/>
        <v>7.0921985815602835E-3</v>
      </c>
      <c r="P46" s="58">
        <f t="shared" si="25"/>
        <v>3.968253968253968E-3</v>
      </c>
      <c r="Q46" s="58">
        <f t="shared" si="25"/>
        <v>1.1627906976744186E-2</v>
      </c>
      <c r="R46" s="58">
        <f t="shared" si="25"/>
        <v>6.8965517241379309E-3</v>
      </c>
      <c r="S46" s="58">
        <f t="shared" si="25"/>
        <v>1.1152416356877323E-2</v>
      </c>
      <c r="T46" s="58">
        <f t="shared" si="25"/>
        <v>1.6759776536312849E-2</v>
      </c>
    </row>
    <row r="47" spans="1:20" ht="15" x14ac:dyDescent="0.2">
      <c r="A47" s="116"/>
      <c r="B47" s="13">
        <v>32</v>
      </c>
      <c r="F47" s="13"/>
      <c r="G47" s="13"/>
      <c r="H47" s="13"/>
      <c r="I47" s="13"/>
      <c r="J47" s="13"/>
      <c r="K47" s="13"/>
      <c r="L47" s="58"/>
      <c r="M47" s="58"/>
      <c r="N47" s="58"/>
      <c r="O47" s="31"/>
      <c r="P47" s="31"/>
      <c r="Q47" s="31"/>
      <c r="R47" s="31"/>
      <c r="S47" s="31"/>
      <c r="T47" s="31"/>
    </row>
    <row r="48" spans="1:20" ht="15" x14ac:dyDescent="0.2">
      <c r="A48" s="116"/>
      <c r="B48" s="13">
        <v>64</v>
      </c>
      <c r="C48" s="13"/>
      <c r="D48" s="13"/>
      <c r="E48" s="13"/>
      <c r="F48" s="13"/>
      <c r="G48" s="13"/>
      <c r="H48" s="13"/>
      <c r="I48" s="13"/>
      <c r="J48" s="13"/>
      <c r="K48" s="13"/>
      <c r="L48" s="58">
        <f>C48/157</f>
        <v>0</v>
      </c>
      <c r="M48" s="58">
        <f>D48/162</f>
        <v>0</v>
      </c>
      <c r="N48" s="58">
        <f>E48/153</f>
        <v>0</v>
      </c>
      <c r="O48" s="31"/>
      <c r="P48" s="31"/>
      <c r="Q48" s="31"/>
      <c r="R48" s="31"/>
      <c r="S48" s="31"/>
      <c r="T48" s="31"/>
    </row>
    <row r="49" spans="1:20" x14ac:dyDescent="0.2">
      <c r="A49" s="116"/>
      <c r="B49" s="13" t="s">
        <v>14</v>
      </c>
      <c r="C49" s="13">
        <f>SUM(C42:C48)</f>
        <v>202</v>
      </c>
      <c r="D49" s="13">
        <f>SUM(D42:D48)</f>
        <v>184</v>
      </c>
      <c r="E49" s="13">
        <f>SUM(E42:E48)</f>
        <v>166</v>
      </c>
      <c r="F49" s="13">
        <f t="shared" ref="F49:K49" si="26">SUM(F42:F48)</f>
        <v>282</v>
      </c>
      <c r="G49" s="13">
        <f t="shared" si="26"/>
        <v>252</v>
      </c>
      <c r="H49" s="13">
        <f t="shared" si="26"/>
        <v>258</v>
      </c>
      <c r="I49" s="13">
        <f t="shared" si="26"/>
        <v>290</v>
      </c>
      <c r="J49" s="13">
        <f t="shared" si="26"/>
        <v>269</v>
      </c>
      <c r="K49" s="13">
        <f t="shared" si="26"/>
        <v>358</v>
      </c>
      <c r="L49" s="58">
        <f>SUM(L42:L46)</f>
        <v>1</v>
      </c>
      <c r="M49" s="58">
        <f t="shared" ref="M49:T49" si="27">SUM(M42:M47)</f>
        <v>1</v>
      </c>
      <c r="N49" s="58">
        <f t="shared" si="27"/>
        <v>0.99999999999999989</v>
      </c>
      <c r="O49" s="58">
        <f t="shared" si="27"/>
        <v>1</v>
      </c>
      <c r="P49" s="58">
        <f t="shared" si="27"/>
        <v>1</v>
      </c>
      <c r="Q49" s="58">
        <f t="shared" si="27"/>
        <v>1</v>
      </c>
      <c r="R49" s="58">
        <f t="shared" si="27"/>
        <v>1</v>
      </c>
      <c r="S49" s="58">
        <f t="shared" si="27"/>
        <v>1</v>
      </c>
      <c r="T49" s="58">
        <f t="shared" si="27"/>
        <v>1</v>
      </c>
    </row>
    <row r="52" spans="1:20" ht="15" x14ac:dyDescent="0.2">
      <c r="A52" s="116" t="s">
        <v>222</v>
      </c>
      <c r="B52" s="11" t="s">
        <v>9</v>
      </c>
      <c r="C52" s="12"/>
      <c r="D52" s="13"/>
      <c r="E52" s="13"/>
      <c r="F52" s="13"/>
      <c r="G52" s="13"/>
      <c r="H52" s="13"/>
      <c r="I52" s="13"/>
      <c r="J52" s="13"/>
      <c r="K52" s="13"/>
      <c r="L52" s="14"/>
      <c r="M52" s="13"/>
      <c r="N52" s="13"/>
      <c r="O52" s="31"/>
      <c r="P52" s="31"/>
      <c r="Q52" s="31"/>
      <c r="R52" s="31"/>
      <c r="S52" s="31"/>
      <c r="T52" s="31"/>
    </row>
    <row r="53" spans="1:20" ht="15" x14ac:dyDescent="0.2">
      <c r="A53" s="116"/>
      <c r="B53" s="13"/>
      <c r="C53" s="76" t="s">
        <v>169</v>
      </c>
      <c r="D53" s="77"/>
      <c r="E53" s="78"/>
      <c r="F53" s="76" t="s">
        <v>170</v>
      </c>
      <c r="G53" s="77"/>
      <c r="H53" s="78"/>
      <c r="I53" s="76" t="s">
        <v>171</v>
      </c>
      <c r="J53" s="77"/>
      <c r="K53" s="78"/>
      <c r="L53" s="13"/>
      <c r="M53" s="13"/>
      <c r="N53" s="13"/>
      <c r="O53" s="31"/>
      <c r="P53" s="31"/>
      <c r="Q53" s="31"/>
      <c r="R53" s="31"/>
      <c r="S53" s="31"/>
      <c r="T53" s="31"/>
    </row>
    <row r="54" spans="1:20" x14ac:dyDescent="0.2">
      <c r="A54" s="116"/>
      <c r="B54" s="13">
        <v>1</v>
      </c>
      <c r="C54" s="66">
        <v>30</v>
      </c>
      <c r="D54" s="66">
        <v>29</v>
      </c>
      <c r="E54" s="66">
        <v>19</v>
      </c>
      <c r="F54" s="13">
        <v>25</v>
      </c>
      <c r="G54" s="13">
        <v>26</v>
      </c>
      <c r="H54" s="13">
        <v>22</v>
      </c>
      <c r="I54" s="13">
        <v>28</v>
      </c>
      <c r="J54" s="13">
        <v>22</v>
      </c>
      <c r="K54" s="13">
        <v>18</v>
      </c>
      <c r="L54" s="58">
        <f t="shared" ref="L54:T54" si="28">C54/C61</f>
        <v>0.12658227848101267</v>
      </c>
      <c r="M54" s="58">
        <f t="shared" si="28"/>
        <v>0.10780669144981413</v>
      </c>
      <c r="N54" s="58">
        <f t="shared" si="28"/>
        <v>0.11949685534591195</v>
      </c>
      <c r="O54" s="58">
        <f t="shared" si="28"/>
        <v>9.3984962406015032E-2</v>
      </c>
      <c r="P54" s="58">
        <f t="shared" si="28"/>
        <v>0.10878661087866109</v>
      </c>
      <c r="Q54" s="58">
        <f t="shared" si="28"/>
        <v>8.9068825910931168E-2</v>
      </c>
      <c r="R54" s="58">
        <f t="shared" si="28"/>
        <v>0.10687022900763359</v>
      </c>
      <c r="S54" s="58">
        <f t="shared" si="28"/>
        <v>8.1784386617100371E-2</v>
      </c>
      <c r="T54" s="58">
        <f t="shared" si="28"/>
        <v>7.7253218884120178E-2</v>
      </c>
    </row>
    <row r="55" spans="1:20" x14ac:dyDescent="0.2">
      <c r="A55" s="116"/>
      <c r="B55" s="13">
        <v>2</v>
      </c>
      <c r="C55" s="66">
        <v>36</v>
      </c>
      <c r="D55" s="66">
        <v>51</v>
      </c>
      <c r="E55" s="66">
        <v>32</v>
      </c>
      <c r="F55" s="13">
        <v>56</v>
      </c>
      <c r="G55" s="13">
        <v>46</v>
      </c>
      <c r="H55" s="13">
        <v>56</v>
      </c>
      <c r="I55" s="13">
        <v>52</v>
      </c>
      <c r="J55" s="13">
        <v>58</v>
      </c>
      <c r="K55" s="13">
        <v>56</v>
      </c>
      <c r="L55" s="58">
        <f t="shared" ref="L55:T55" si="29">C55/C61</f>
        <v>0.15189873417721519</v>
      </c>
      <c r="M55" s="58">
        <f t="shared" si="29"/>
        <v>0.1895910780669145</v>
      </c>
      <c r="N55" s="58">
        <f t="shared" si="29"/>
        <v>0.20125786163522014</v>
      </c>
      <c r="O55" s="58">
        <f t="shared" si="29"/>
        <v>0.21052631578947367</v>
      </c>
      <c r="P55" s="58">
        <f t="shared" si="29"/>
        <v>0.19246861924686193</v>
      </c>
      <c r="Q55" s="58">
        <f t="shared" si="29"/>
        <v>0.22672064777327935</v>
      </c>
      <c r="R55" s="58">
        <f t="shared" si="29"/>
        <v>0.19847328244274809</v>
      </c>
      <c r="S55" s="58">
        <f t="shared" si="29"/>
        <v>0.21561338289962825</v>
      </c>
      <c r="T55" s="58">
        <f t="shared" si="29"/>
        <v>0.24034334763948498</v>
      </c>
    </row>
    <row r="56" spans="1:20" x14ac:dyDescent="0.2">
      <c r="A56" s="116"/>
      <c r="B56" s="13">
        <v>4</v>
      </c>
      <c r="C56" s="66">
        <v>77</v>
      </c>
      <c r="D56" s="66">
        <v>82</v>
      </c>
      <c r="E56" s="66">
        <v>56</v>
      </c>
      <c r="F56" s="13">
        <v>87</v>
      </c>
      <c r="G56" s="13">
        <v>85</v>
      </c>
      <c r="H56" s="13">
        <v>86</v>
      </c>
      <c r="I56" s="13">
        <v>96</v>
      </c>
      <c r="J56" s="13">
        <v>87</v>
      </c>
      <c r="K56" s="13">
        <v>72</v>
      </c>
      <c r="L56" s="58">
        <f t="shared" ref="L56:T56" si="30">C56/C61</f>
        <v>0.32489451476793246</v>
      </c>
      <c r="M56" s="58">
        <f t="shared" si="30"/>
        <v>0.30483271375464682</v>
      </c>
      <c r="N56" s="58">
        <f t="shared" si="30"/>
        <v>0.3522012578616352</v>
      </c>
      <c r="O56" s="58">
        <f t="shared" si="30"/>
        <v>0.32706766917293234</v>
      </c>
      <c r="P56" s="58">
        <f t="shared" si="30"/>
        <v>0.35564853556485354</v>
      </c>
      <c r="Q56" s="58">
        <f t="shared" si="30"/>
        <v>0.34817813765182187</v>
      </c>
      <c r="R56" s="58">
        <f t="shared" si="30"/>
        <v>0.36641221374045801</v>
      </c>
      <c r="S56" s="58">
        <f t="shared" si="30"/>
        <v>0.32342007434944237</v>
      </c>
      <c r="T56" s="58">
        <f t="shared" si="30"/>
        <v>0.30901287553648071</v>
      </c>
    </row>
    <row r="57" spans="1:20" x14ac:dyDescent="0.2">
      <c r="A57" s="116"/>
      <c r="B57" s="13">
        <v>8</v>
      </c>
      <c r="C57" s="66">
        <v>58</v>
      </c>
      <c r="D57" s="66">
        <v>73</v>
      </c>
      <c r="E57" s="66">
        <v>37</v>
      </c>
      <c r="F57" s="13">
        <v>72</v>
      </c>
      <c r="G57" s="13">
        <v>75</v>
      </c>
      <c r="H57" s="13">
        <v>75</v>
      </c>
      <c r="I57" s="13">
        <v>76</v>
      </c>
      <c r="J57" s="13">
        <v>92</v>
      </c>
      <c r="K57" s="13">
        <v>78</v>
      </c>
      <c r="L57" s="58">
        <f t="shared" ref="L57:T57" si="31">C57/C61</f>
        <v>0.24472573839662448</v>
      </c>
      <c r="M57" s="58">
        <f t="shared" si="31"/>
        <v>0.27137546468401486</v>
      </c>
      <c r="N57" s="58">
        <f t="shared" si="31"/>
        <v>0.23270440251572327</v>
      </c>
      <c r="O57" s="58">
        <f t="shared" si="31"/>
        <v>0.27067669172932329</v>
      </c>
      <c r="P57" s="58">
        <f t="shared" si="31"/>
        <v>0.31380753138075312</v>
      </c>
      <c r="Q57" s="58">
        <f t="shared" si="31"/>
        <v>0.30364372469635625</v>
      </c>
      <c r="R57" s="58">
        <f t="shared" si="31"/>
        <v>0.29007633587786258</v>
      </c>
      <c r="S57" s="58">
        <f t="shared" si="31"/>
        <v>0.34200743494423791</v>
      </c>
      <c r="T57" s="58">
        <f t="shared" si="31"/>
        <v>0.33476394849785407</v>
      </c>
    </row>
    <row r="58" spans="1:20" x14ac:dyDescent="0.2">
      <c r="A58" s="116"/>
      <c r="B58" s="13">
        <v>16</v>
      </c>
      <c r="C58" s="66">
        <v>36</v>
      </c>
      <c r="D58" s="66">
        <v>34</v>
      </c>
      <c r="E58" s="66">
        <v>15</v>
      </c>
      <c r="F58" s="13">
        <v>26</v>
      </c>
      <c r="G58" s="13">
        <v>7</v>
      </c>
      <c r="H58" s="13">
        <v>8</v>
      </c>
      <c r="I58" s="13">
        <v>10</v>
      </c>
      <c r="J58" s="13">
        <v>10</v>
      </c>
      <c r="K58" s="13">
        <v>9</v>
      </c>
      <c r="L58" s="58">
        <f>C58/C61</f>
        <v>0.15189873417721519</v>
      </c>
      <c r="M58" s="58">
        <f t="shared" ref="M58:T58" si="32">D58/D61</f>
        <v>0.12639405204460966</v>
      </c>
      <c r="N58" s="58">
        <f t="shared" si="32"/>
        <v>9.4339622641509441E-2</v>
      </c>
      <c r="O58" s="58">
        <f t="shared" si="32"/>
        <v>9.7744360902255634E-2</v>
      </c>
      <c r="P58" s="58">
        <f t="shared" si="32"/>
        <v>2.9288702928870293E-2</v>
      </c>
      <c r="Q58" s="58">
        <f t="shared" si="32"/>
        <v>3.2388663967611336E-2</v>
      </c>
      <c r="R58" s="58">
        <f t="shared" si="32"/>
        <v>3.8167938931297711E-2</v>
      </c>
      <c r="S58" s="58">
        <f t="shared" si="32"/>
        <v>3.717472118959108E-2</v>
      </c>
      <c r="T58" s="58">
        <f t="shared" si="32"/>
        <v>3.8626609442060089E-2</v>
      </c>
    </row>
    <row r="59" spans="1:20" ht="15" x14ac:dyDescent="0.2">
      <c r="A59" s="116"/>
      <c r="B59" s="13">
        <v>32</v>
      </c>
      <c r="C59" s="13"/>
      <c r="D59" s="13"/>
      <c r="E59" s="13"/>
      <c r="F59" s="13"/>
      <c r="G59" s="13"/>
      <c r="H59" s="13"/>
      <c r="I59" s="13"/>
      <c r="J59" s="13"/>
      <c r="K59" s="13"/>
      <c r="L59" s="58">
        <f>C59/157</f>
        <v>0</v>
      </c>
      <c r="M59" s="58">
        <f>D59/162</f>
        <v>0</v>
      </c>
      <c r="N59" s="58">
        <f>E59/153</f>
        <v>0</v>
      </c>
      <c r="O59" s="31"/>
      <c r="P59" s="31"/>
      <c r="Q59" s="31"/>
      <c r="R59" s="31"/>
      <c r="S59" s="31"/>
      <c r="T59" s="31"/>
    </row>
    <row r="60" spans="1:20" ht="15" x14ac:dyDescent="0.2">
      <c r="A60" s="116"/>
      <c r="B60" s="13">
        <v>64</v>
      </c>
      <c r="C60" s="13"/>
      <c r="D60" s="13"/>
      <c r="E60" s="13"/>
      <c r="F60" s="13"/>
      <c r="G60" s="13"/>
      <c r="H60" s="13"/>
      <c r="I60" s="13"/>
      <c r="J60" s="13"/>
      <c r="K60" s="13"/>
      <c r="L60" s="58">
        <f>C60/157</f>
        <v>0</v>
      </c>
      <c r="M60" s="58">
        <f>D60/162</f>
        <v>0</v>
      </c>
      <c r="N60" s="58">
        <f>E60/153</f>
        <v>0</v>
      </c>
      <c r="O60" s="31"/>
      <c r="P60" s="31"/>
      <c r="Q60" s="31"/>
      <c r="R60" s="31"/>
      <c r="S60" s="31"/>
      <c r="T60" s="31"/>
    </row>
    <row r="61" spans="1:20" x14ac:dyDescent="0.2">
      <c r="A61" s="116"/>
      <c r="B61" s="13" t="s">
        <v>14</v>
      </c>
      <c r="C61" s="13">
        <f>SUM(C54:C60)</f>
        <v>237</v>
      </c>
      <c r="D61" s="13">
        <f>SUM(D54:D60)</f>
        <v>269</v>
      </c>
      <c r="E61" s="13">
        <f>SUM(E54:E60)</f>
        <v>159</v>
      </c>
      <c r="F61" s="13">
        <f t="shared" ref="F61:K61" si="33">SUM(F54:F60)</f>
        <v>266</v>
      </c>
      <c r="G61" s="13">
        <f t="shared" si="33"/>
        <v>239</v>
      </c>
      <c r="H61" s="13">
        <f t="shared" si="33"/>
        <v>247</v>
      </c>
      <c r="I61" s="13">
        <f t="shared" si="33"/>
        <v>262</v>
      </c>
      <c r="J61" s="13">
        <f t="shared" si="33"/>
        <v>269</v>
      </c>
      <c r="K61" s="13">
        <f t="shared" si="33"/>
        <v>233</v>
      </c>
      <c r="L61" s="58">
        <f>SUM(L54:L59)</f>
        <v>1</v>
      </c>
      <c r="M61" s="58">
        <f t="shared" ref="M61:T61" si="34">SUM(M54:M59)</f>
        <v>0.99999999999999989</v>
      </c>
      <c r="N61" s="58">
        <f t="shared" si="34"/>
        <v>1</v>
      </c>
      <c r="O61" s="58">
        <f t="shared" si="34"/>
        <v>1</v>
      </c>
      <c r="P61" s="58">
        <f t="shared" si="34"/>
        <v>1</v>
      </c>
      <c r="Q61" s="58">
        <f t="shared" si="34"/>
        <v>1</v>
      </c>
      <c r="R61" s="58">
        <f t="shared" si="34"/>
        <v>1</v>
      </c>
      <c r="S61" s="58">
        <f t="shared" si="34"/>
        <v>1</v>
      </c>
      <c r="T61" s="58">
        <f t="shared" si="34"/>
        <v>1</v>
      </c>
    </row>
    <row r="62" spans="1:20" x14ac:dyDescent="0.2">
      <c r="A62" s="116"/>
    </row>
    <row r="63" spans="1:20" x14ac:dyDescent="0.2">
      <c r="A63" s="116"/>
    </row>
    <row r="64" spans="1:20" ht="15" x14ac:dyDescent="0.2">
      <c r="A64" s="116"/>
      <c r="B64" s="11" t="s">
        <v>10</v>
      </c>
      <c r="C64" s="12"/>
      <c r="D64" s="13"/>
      <c r="E64" s="13"/>
      <c r="F64" s="13"/>
      <c r="G64" s="13"/>
      <c r="H64" s="13"/>
      <c r="I64" s="13"/>
      <c r="J64" s="13"/>
      <c r="K64" s="13"/>
      <c r="L64" s="14"/>
      <c r="M64" s="13"/>
      <c r="N64" s="13"/>
      <c r="O64" s="31"/>
      <c r="P64" s="31"/>
      <c r="Q64" s="31"/>
      <c r="R64" s="31"/>
      <c r="S64" s="31"/>
      <c r="T64" s="31"/>
    </row>
    <row r="65" spans="1:20" ht="15" x14ac:dyDescent="0.2">
      <c r="A65" s="116"/>
      <c r="B65" s="13"/>
      <c r="C65" s="76" t="s">
        <v>169</v>
      </c>
      <c r="D65" s="77"/>
      <c r="E65" s="78"/>
      <c r="F65" s="76" t="s">
        <v>170</v>
      </c>
      <c r="G65" s="77"/>
      <c r="H65" s="78"/>
      <c r="I65" s="76" t="s">
        <v>171</v>
      </c>
      <c r="J65" s="77"/>
      <c r="K65" s="78"/>
      <c r="L65" s="13"/>
      <c r="M65" s="13"/>
      <c r="N65" s="13"/>
      <c r="O65" s="31"/>
      <c r="P65" s="31"/>
      <c r="Q65" s="31"/>
      <c r="R65" s="31"/>
      <c r="S65" s="31"/>
      <c r="T65" s="31"/>
    </row>
    <row r="66" spans="1:20" x14ac:dyDescent="0.2">
      <c r="A66" s="116"/>
      <c r="B66" s="13">
        <v>1</v>
      </c>
      <c r="C66" s="66">
        <v>27</v>
      </c>
      <c r="D66" s="66">
        <v>41</v>
      </c>
      <c r="E66" s="66">
        <v>23</v>
      </c>
      <c r="F66" s="13">
        <v>32</v>
      </c>
      <c r="G66" s="13">
        <v>46</v>
      </c>
      <c r="H66" s="13">
        <v>29</v>
      </c>
      <c r="I66" s="13">
        <v>36</v>
      </c>
      <c r="J66" s="13">
        <v>30</v>
      </c>
      <c r="K66" s="13">
        <v>45</v>
      </c>
      <c r="L66" s="58">
        <f t="shared" ref="L66:T66" si="35">C66/C73</f>
        <v>0.13366336633663367</v>
      </c>
      <c r="M66" s="58">
        <f t="shared" si="35"/>
        <v>0.17446808510638298</v>
      </c>
      <c r="N66" s="58">
        <f t="shared" si="35"/>
        <v>0.1377245508982036</v>
      </c>
      <c r="O66" s="58">
        <f t="shared" si="35"/>
        <v>0.13114754098360656</v>
      </c>
      <c r="P66" s="58">
        <f t="shared" si="35"/>
        <v>0.17228464419475656</v>
      </c>
      <c r="Q66" s="58">
        <f t="shared" si="35"/>
        <v>0.15025906735751296</v>
      </c>
      <c r="R66" s="58">
        <f t="shared" si="35"/>
        <v>0.16589861751152074</v>
      </c>
      <c r="S66" s="58">
        <f t="shared" si="35"/>
        <v>0.12552301255230125</v>
      </c>
      <c r="T66" s="58">
        <f t="shared" si="35"/>
        <v>0.15734265734265734</v>
      </c>
    </row>
    <row r="67" spans="1:20" x14ac:dyDescent="0.2">
      <c r="A67" s="116"/>
      <c r="B67" s="13">
        <v>2</v>
      </c>
      <c r="C67" s="66">
        <v>100</v>
      </c>
      <c r="D67" s="66">
        <v>114</v>
      </c>
      <c r="E67" s="66">
        <v>78</v>
      </c>
      <c r="F67" s="13">
        <v>126</v>
      </c>
      <c r="G67" s="13">
        <v>126</v>
      </c>
      <c r="H67" s="13">
        <v>85</v>
      </c>
      <c r="I67" s="13">
        <v>106</v>
      </c>
      <c r="J67" s="13">
        <v>124</v>
      </c>
      <c r="K67" s="13">
        <v>146</v>
      </c>
      <c r="L67" s="58">
        <f t="shared" ref="L67:T67" si="36">C67/C73</f>
        <v>0.49504950495049505</v>
      </c>
      <c r="M67" s="58">
        <f t="shared" si="36"/>
        <v>0.48510638297872338</v>
      </c>
      <c r="N67" s="58">
        <f t="shared" si="36"/>
        <v>0.46706586826347307</v>
      </c>
      <c r="O67" s="58">
        <f t="shared" si="36"/>
        <v>0.51639344262295084</v>
      </c>
      <c r="P67" s="58">
        <f t="shared" si="36"/>
        <v>0.47191011235955055</v>
      </c>
      <c r="Q67" s="58">
        <f t="shared" si="36"/>
        <v>0.44041450777202074</v>
      </c>
      <c r="R67" s="58">
        <f t="shared" si="36"/>
        <v>0.48847926267281105</v>
      </c>
      <c r="S67" s="58">
        <f t="shared" si="36"/>
        <v>0.51882845188284521</v>
      </c>
      <c r="T67" s="58">
        <f t="shared" si="36"/>
        <v>0.51048951048951052</v>
      </c>
    </row>
    <row r="68" spans="1:20" x14ac:dyDescent="0.2">
      <c r="A68" s="116"/>
      <c r="B68" s="13">
        <v>4</v>
      </c>
      <c r="C68" s="66">
        <v>75</v>
      </c>
      <c r="D68" s="66">
        <v>80</v>
      </c>
      <c r="E68" s="66">
        <v>66</v>
      </c>
      <c r="F68" s="13">
        <v>86</v>
      </c>
      <c r="G68" s="13">
        <v>95</v>
      </c>
      <c r="H68" s="13">
        <v>79</v>
      </c>
      <c r="I68" s="13">
        <v>75</v>
      </c>
      <c r="J68" s="13">
        <v>85</v>
      </c>
      <c r="K68" s="13">
        <v>95</v>
      </c>
      <c r="L68" s="58">
        <f t="shared" ref="L68:T68" si="37">C68/C73</f>
        <v>0.37128712871287128</v>
      </c>
      <c r="M68" s="58">
        <f t="shared" si="37"/>
        <v>0.34042553191489361</v>
      </c>
      <c r="N68" s="58">
        <f t="shared" si="37"/>
        <v>0.39520958083832336</v>
      </c>
      <c r="O68" s="58">
        <f t="shared" si="37"/>
        <v>0.35245901639344263</v>
      </c>
      <c r="P68" s="58">
        <f t="shared" si="37"/>
        <v>0.35580524344569286</v>
      </c>
      <c r="Q68" s="58">
        <f t="shared" si="37"/>
        <v>0.40932642487046633</v>
      </c>
      <c r="R68" s="58">
        <f t="shared" si="37"/>
        <v>0.34562211981566821</v>
      </c>
      <c r="S68" s="58">
        <f t="shared" si="37"/>
        <v>0.35564853556485354</v>
      </c>
      <c r="T68" s="58">
        <f t="shared" si="37"/>
        <v>0.33216783216783219</v>
      </c>
    </row>
    <row r="69" spans="1:20" x14ac:dyDescent="0.2">
      <c r="A69" s="116"/>
      <c r="B69" s="13">
        <v>8</v>
      </c>
      <c r="C69" s="13">
        <v>0</v>
      </c>
      <c r="D69" s="65">
        <v>0</v>
      </c>
      <c r="E69" s="27">
        <v>0</v>
      </c>
      <c r="F69" s="13">
        <v>0</v>
      </c>
      <c r="G69" s="13">
        <v>0</v>
      </c>
      <c r="H69" s="13">
        <v>0</v>
      </c>
      <c r="I69" s="13"/>
      <c r="J69" s="13"/>
      <c r="K69" s="13"/>
      <c r="L69" s="58">
        <f t="shared" ref="L69:T69" si="38">C69/C73</f>
        <v>0</v>
      </c>
      <c r="M69" s="58">
        <f t="shared" si="38"/>
        <v>0</v>
      </c>
      <c r="N69" s="58">
        <f t="shared" si="38"/>
        <v>0</v>
      </c>
      <c r="O69" s="58">
        <f t="shared" si="38"/>
        <v>0</v>
      </c>
      <c r="P69" s="58">
        <f t="shared" si="38"/>
        <v>0</v>
      </c>
      <c r="Q69" s="58">
        <f t="shared" si="38"/>
        <v>0</v>
      </c>
      <c r="R69" s="58">
        <f t="shared" si="38"/>
        <v>0</v>
      </c>
      <c r="S69" s="58">
        <f t="shared" si="38"/>
        <v>0</v>
      </c>
      <c r="T69" s="58">
        <f t="shared" si="38"/>
        <v>0</v>
      </c>
    </row>
    <row r="70" spans="1:20" x14ac:dyDescent="0.2">
      <c r="A70" s="116"/>
      <c r="B70" s="13">
        <v>16</v>
      </c>
      <c r="C70" s="13">
        <v>0</v>
      </c>
      <c r="D70" s="65">
        <v>0</v>
      </c>
      <c r="E70" s="13"/>
      <c r="F70" s="13"/>
      <c r="G70" s="13"/>
      <c r="H70" s="13"/>
      <c r="I70" s="13"/>
      <c r="J70" s="13"/>
      <c r="K70" s="13"/>
      <c r="L70" s="58">
        <f>C70/C73</f>
        <v>0</v>
      </c>
      <c r="M70" s="58">
        <f t="shared" ref="M70:T70" si="39">D70/D73</f>
        <v>0</v>
      </c>
      <c r="N70" s="58">
        <f t="shared" si="39"/>
        <v>0</v>
      </c>
      <c r="O70" s="58">
        <f t="shared" si="39"/>
        <v>0</v>
      </c>
      <c r="P70" s="58">
        <f t="shared" si="39"/>
        <v>0</v>
      </c>
      <c r="Q70" s="58">
        <f t="shared" si="39"/>
        <v>0</v>
      </c>
      <c r="R70" s="58">
        <f t="shared" si="39"/>
        <v>0</v>
      </c>
      <c r="S70" s="58">
        <f t="shared" si="39"/>
        <v>0</v>
      </c>
      <c r="T70" s="58">
        <f t="shared" si="39"/>
        <v>0</v>
      </c>
    </row>
    <row r="71" spans="1:20" ht="15" x14ac:dyDescent="0.2">
      <c r="A71" s="116"/>
      <c r="B71" s="13">
        <v>32</v>
      </c>
      <c r="C71" s="66"/>
      <c r="D71" s="66"/>
      <c r="E71" s="66"/>
      <c r="F71" s="13"/>
      <c r="G71" s="13"/>
      <c r="H71" s="13"/>
      <c r="I71" s="13"/>
      <c r="J71" s="13"/>
      <c r="K71" s="13"/>
      <c r="L71" s="58">
        <f>C71/157</f>
        <v>0</v>
      </c>
      <c r="M71" s="58">
        <f>D71/162</f>
        <v>0</v>
      </c>
      <c r="N71" s="58">
        <f>E71/153</f>
        <v>0</v>
      </c>
      <c r="O71" s="31"/>
      <c r="P71" s="31"/>
      <c r="Q71" s="31"/>
      <c r="R71" s="31"/>
      <c r="S71" s="31"/>
      <c r="T71" s="31"/>
    </row>
    <row r="72" spans="1:20" ht="15" x14ac:dyDescent="0.2">
      <c r="A72" s="116"/>
      <c r="B72" s="13">
        <v>64</v>
      </c>
      <c r="C72" s="13"/>
      <c r="D72" s="13"/>
      <c r="E72" s="13"/>
      <c r="F72" s="13"/>
      <c r="G72" s="13"/>
      <c r="H72" s="13"/>
      <c r="I72" s="13"/>
      <c r="J72" s="13"/>
      <c r="K72" s="13"/>
      <c r="L72" s="58">
        <f>C72/157</f>
        <v>0</v>
      </c>
      <c r="M72" s="58">
        <f>D72/162</f>
        <v>0</v>
      </c>
      <c r="N72" s="58">
        <f>E72/153</f>
        <v>0</v>
      </c>
      <c r="O72" s="31"/>
      <c r="P72" s="31"/>
      <c r="Q72" s="31"/>
      <c r="R72" s="31"/>
      <c r="S72" s="31"/>
      <c r="T72" s="31"/>
    </row>
    <row r="73" spans="1:20" x14ac:dyDescent="0.2">
      <c r="A73" s="116"/>
      <c r="B73" s="13" t="s">
        <v>14</v>
      </c>
      <c r="C73" s="13">
        <f>SUM(C66:C72)</f>
        <v>202</v>
      </c>
      <c r="D73" s="13">
        <f>SUM(D66:D72)</f>
        <v>235</v>
      </c>
      <c r="E73" s="13">
        <f>SUM(E66:E72)</f>
        <v>167</v>
      </c>
      <c r="F73" s="13">
        <f t="shared" ref="F73:K73" si="40">SUM(F66:F72)</f>
        <v>244</v>
      </c>
      <c r="G73" s="13">
        <f t="shared" si="40"/>
        <v>267</v>
      </c>
      <c r="H73" s="13">
        <f t="shared" si="40"/>
        <v>193</v>
      </c>
      <c r="I73" s="13">
        <f t="shared" si="40"/>
        <v>217</v>
      </c>
      <c r="J73" s="13">
        <f t="shared" si="40"/>
        <v>239</v>
      </c>
      <c r="K73" s="13">
        <f t="shared" si="40"/>
        <v>286</v>
      </c>
      <c r="L73" s="58">
        <f>SUM(L66:L71)</f>
        <v>1</v>
      </c>
      <c r="M73" s="58">
        <f t="shared" ref="M73:T73" si="41">SUM(M66:M71)</f>
        <v>1</v>
      </c>
      <c r="N73" s="58">
        <f t="shared" si="41"/>
        <v>1</v>
      </c>
      <c r="O73" s="58">
        <f t="shared" si="41"/>
        <v>1</v>
      </c>
      <c r="P73" s="58">
        <f t="shared" si="41"/>
        <v>1</v>
      </c>
      <c r="Q73" s="58">
        <f t="shared" si="41"/>
        <v>1</v>
      </c>
      <c r="R73" s="58">
        <f t="shared" si="41"/>
        <v>1</v>
      </c>
      <c r="S73" s="58">
        <f t="shared" si="41"/>
        <v>1</v>
      </c>
      <c r="T73" s="58">
        <f t="shared" si="41"/>
        <v>1</v>
      </c>
    </row>
    <row r="77" spans="1:20" ht="15" x14ac:dyDescent="0.2">
      <c r="A77" s="116" t="s">
        <v>223</v>
      </c>
      <c r="B77" s="11" t="s">
        <v>9</v>
      </c>
      <c r="C77" s="12"/>
      <c r="D77" s="13"/>
      <c r="E77" s="13"/>
      <c r="F77" s="13"/>
      <c r="G77" s="13"/>
      <c r="H77" s="13"/>
      <c r="I77" s="13"/>
      <c r="J77" s="13"/>
      <c r="K77" s="13"/>
      <c r="L77" s="14"/>
      <c r="M77" s="13"/>
      <c r="N77" s="13"/>
      <c r="O77" s="31"/>
      <c r="P77" s="31"/>
      <c r="Q77" s="31"/>
      <c r="R77" s="31"/>
      <c r="S77" s="31"/>
      <c r="T77" s="31"/>
    </row>
    <row r="78" spans="1:20" ht="15" x14ac:dyDescent="0.2">
      <c r="A78" s="116"/>
      <c r="B78" s="13"/>
      <c r="C78" s="76" t="s">
        <v>169</v>
      </c>
      <c r="D78" s="77"/>
      <c r="E78" s="78"/>
      <c r="F78" s="76" t="s">
        <v>170</v>
      </c>
      <c r="G78" s="77"/>
      <c r="H78" s="78"/>
      <c r="I78" s="76" t="s">
        <v>171</v>
      </c>
      <c r="J78" s="77"/>
      <c r="K78" s="78"/>
      <c r="L78" s="13"/>
      <c r="M78" s="13"/>
      <c r="N78" s="13"/>
      <c r="O78" s="31"/>
      <c r="P78" s="31"/>
      <c r="Q78" s="31"/>
      <c r="R78" s="31"/>
      <c r="S78" s="31"/>
      <c r="T78" s="31"/>
    </row>
    <row r="79" spans="1:20" x14ac:dyDescent="0.2">
      <c r="A79" s="116"/>
      <c r="B79" s="13">
        <v>1</v>
      </c>
      <c r="C79" s="67">
        <v>47</v>
      </c>
      <c r="D79" s="66">
        <v>75</v>
      </c>
      <c r="E79" s="13">
        <v>70</v>
      </c>
      <c r="F79" s="13">
        <v>56</v>
      </c>
      <c r="G79" s="13">
        <v>46</v>
      </c>
      <c r="H79" s="13">
        <v>65</v>
      </c>
      <c r="I79" s="13">
        <v>48</v>
      </c>
      <c r="J79" s="13">
        <v>51</v>
      </c>
      <c r="K79" s="13">
        <v>43</v>
      </c>
      <c r="L79" s="58">
        <f t="shared" ref="L79:T79" si="42">C79/C86</f>
        <v>0.27485380116959063</v>
      </c>
      <c r="M79" s="58">
        <f t="shared" si="42"/>
        <v>0.28409090909090912</v>
      </c>
      <c r="N79" s="58">
        <f t="shared" si="42"/>
        <v>0.26717557251908397</v>
      </c>
      <c r="O79" s="58">
        <f t="shared" si="42"/>
        <v>0.25112107623318386</v>
      </c>
      <c r="P79" s="58">
        <f t="shared" si="42"/>
        <v>0.24210526315789474</v>
      </c>
      <c r="Q79" s="58">
        <f t="shared" si="42"/>
        <v>0.28017241379310343</v>
      </c>
      <c r="R79" s="58">
        <f t="shared" si="42"/>
        <v>0.24242424242424243</v>
      </c>
      <c r="S79" s="58">
        <f t="shared" si="42"/>
        <v>0.24170616113744076</v>
      </c>
      <c r="T79" s="58">
        <f t="shared" si="42"/>
        <v>0.22164948453608246</v>
      </c>
    </row>
    <row r="80" spans="1:20" x14ac:dyDescent="0.2">
      <c r="A80" s="116"/>
      <c r="B80" s="13">
        <v>2</v>
      </c>
      <c r="C80" s="67">
        <v>50</v>
      </c>
      <c r="D80" s="66">
        <v>92</v>
      </c>
      <c r="E80" s="13">
        <v>90</v>
      </c>
      <c r="F80" s="13">
        <v>65</v>
      </c>
      <c r="G80" s="13">
        <v>57</v>
      </c>
      <c r="H80" s="13">
        <v>82</v>
      </c>
      <c r="I80" s="13">
        <v>61</v>
      </c>
      <c r="J80" s="13">
        <v>65</v>
      </c>
      <c r="K80" s="13">
        <v>54</v>
      </c>
      <c r="L80" s="58">
        <f t="shared" ref="L80:T80" si="43">C80/C86</f>
        <v>0.29239766081871343</v>
      </c>
      <c r="M80" s="58">
        <f t="shared" si="43"/>
        <v>0.34848484848484851</v>
      </c>
      <c r="N80" s="58">
        <f t="shared" si="43"/>
        <v>0.34351145038167941</v>
      </c>
      <c r="O80" s="58">
        <f t="shared" si="43"/>
        <v>0.2914798206278027</v>
      </c>
      <c r="P80" s="58">
        <f t="shared" si="43"/>
        <v>0.3</v>
      </c>
      <c r="Q80" s="58">
        <f t="shared" si="43"/>
        <v>0.35344827586206895</v>
      </c>
      <c r="R80" s="58">
        <f t="shared" si="43"/>
        <v>0.30808080808080807</v>
      </c>
      <c r="S80" s="58">
        <f t="shared" si="43"/>
        <v>0.30805687203791471</v>
      </c>
      <c r="T80" s="58">
        <f t="shared" si="43"/>
        <v>0.27835051546391754</v>
      </c>
    </row>
    <row r="81" spans="1:20" x14ac:dyDescent="0.2">
      <c r="A81" s="116"/>
      <c r="B81" s="13">
        <v>4</v>
      </c>
      <c r="C81" s="67">
        <v>50</v>
      </c>
      <c r="D81" s="66">
        <v>75</v>
      </c>
      <c r="E81" s="13">
        <v>85</v>
      </c>
      <c r="F81" s="13">
        <v>76</v>
      </c>
      <c r="G81" s="13">
        <v>65</v>
      </c>
      <c r="H81" s="13">
        <v>61</v>
      </c>
      <c r="I81" s="13">
        <v>68</v>
      </c>
      <c r="J81" s="13">
        <v>72</v>
      </c>
      <c r="K81" s="13">
        <v>75</v>
      </c>
      <c r="L81" s="58">
        <f t="shared" ref="L81:T81" si="44">C81/C86</f>
        <v>0.29239766081871343</v>
      </c>
      <c r="M81" s="58">
        <f t="shared" si="44"/>
        <v>0.28409090909090912</v>
      </c>
      <c r="N81" s="58">
        <f t="shared" si="44"/>
        <v>0.32442748091603052</v>
      </c>
      <c r="O81" s="58">
        <f t="shared" si="44"/>
        <v>0.34080717488789236</v>
      </c>
      <c r="P81" s="58">
        <f t="shared" si="44"/>
        <v>0.34210526315789475</v>
      </c>
      <c r="Q81" s="58">
        <f t="shared" si="44"/>
        <v>0.26293103448275862</v>
      </c>
      <c r="R81" s="58">
        <f t="shared" si="44"/>
        <v>0.34343434343434343</v>
      </c>
      <c r="S81" s="58">
        <f t="shared" si="44"/>
        <v>0.34123222748815168</v>
      </c>
      <c r="T81" s="58">
        <f t="shared" si="44"/>
        <v>0.38659793814432991</v>
      </c>
    </row>
    <row r="82" spans="1:20" x14ac:dyDescent="0.2">
      <c r="A82" s="116"/>
      <c r="B82" s="13">
        <v>8</v>
      </c>
      <c r="C82" s="67">
        <v>24</v>
      </c>
      <c r="D82" s="66">
        <v>22</v>
      </c>
      <c r="E82" s="13">
        <v>17</v>
      </c>
      <c r="F82" s="13">
        <v>26</v>
      </c>
      <c r="G82" s="13">
        <v>22</v>
      </c>
      <c r="H82" s="13">
        <v>24</v>
      </c>
      <c r="I82" s="13">
        <v>21</v>
      </c>
      <c r="J82" s="13">
        <v>23</v>
      </c>
      <c r="K82" s="13">
        <v>22</v>
      </c>
      <c r="L82" s="58">
        <f t="shared" ref="L82:T82" si="45">C82/C86</f>
        <v>0.14035087719298245</v>
      </c>
      <c r="M82" s="58">
        <f t="shared" si="45"/>
        <v>8.3333333333333329E-2</v>
      </c>
      <c r="N82" s="58">
        <f t="shared" si="45"/>
        <v>6.4885496183206104E-2</v>
      </c>
      <c r="O82" s="58">
        <f t="shared" si="45"/>
        <v>0.11659192825112108</v>
      </c>
      <c r="P82" s="58">
        <f t="shared" si="45"/>
        <v>0.11578947368421053</v>
      </c>
      <c r="Q82" s="58">
        <f t="shared" si="45"/>
        <v>0.10344827586206896</v>
      </c>
      <c r="R82" s="58">
        <f t="shared" si="45"/>
        <v>0.10606060606060606</v>
      </c>
      <c r="S82" s="58">
        <f t="shared" si="45"/>
        <v>0.10900473933649289</v>
      </c>
      <c r="T82" s="58">
        <f t="shared" si="45"/>
        <v>0.1134020618556701</v>
      </c>
    </row>
    <row r="83" spans="1:20" ht="15" x14ac:dyDescent="0.2">
      <c r="A83" s="116"/>
      <c r="B83" s="13">
        <v>16</v>
      </c>
      <c r="C83" s="67"/>
      <c r="D83" s="67"/>
      <c r="E83" s="13"/>
      <c r="F83" s="13"/>
      <c r="G83" s="13"/>
      <c r="H83" s="13"/>
      <c r="I83" s="13"/>
      <c r="J83" s="13"/>
      <c r="K83" s="13"/>
      <c r="L83" s="58">
        <f>C83/157</f>
        <v>0</v>
      </c>
      <c r="M83" s="58">
        <f>D83/162</f>
        <v>0</v>
      </c>
      <c r="N83" s="58">
        <f>E83/153</f>
        <v>0</v>
      </c>
      <c r="O83" s="31"/>
      <c r="P83" s="31"/>
      <c r="Q83" s="31"/>
      <c r="R83" s="31"/>
      <c r="S83" s="31"/>
      <c r="T83" s="31"/>
    </row>
    <row r="84" spans="1:20" ht="15" x14ac:dyDescent="0.2">
      <c r="A84" s="116"/>
      <c r="B84" s="13">
        <v>32</v>
      </c>
      <c r="C84" s="13"/>
      <c r="D84" s="13"/>
      <c r="E84" s="13"/>
      <c r="F84" s="13"/>
      <c r="G84" s="13"/>
      <c r="H84" s="13"/>
      <c r="I84" s="13"/>
      <c r="J84" s="13"/>
      <c r="K84" s="13"/>
      <c r="L84" s="58">
        <f>C84/157</f>
        <v>0</v>
      </c>
      <c r="M84" s="58">
        <f>D84/162</f>
        <v>0</v>
      </c>
      <c r="N84" s="58">
        <f>E84/153</f>
        <v>0</v>
      </c>
      <c r="O84" s="31"/>
      <c r="P84" s="31"/>
      <c r="Q84" s="31"/>
      <c r="R84" s="31"/>
      <c r="S84" s="31"/>
      <c r="T84" s="31"/>
    </row>
    <row r="85" spans="1:20" ht="15" x14ac:dyDescent="0.2">
      <c r="A85" s="116"/>
      <c r="B85" s="13">
        <v>64</v>
      </c>
      <c r="C85" s="13"/>
      <c r="D85" s="13"/>
      <c r="E85" s="13"/>
      <c r="F85" s="13"/>
      <c r="G85" s="13"/>
      <c r="H85" s="13"/>
      <c r="I85" s="13"/>
      <c r="J85" s="13"/>
      <c r="K85" s="13"/>
      <c r="L85" s="58">
        <f>C85/157</f>
        <v>0</v>
      </c>
      <c r="M85" s="58">
        <f>D85/162</f>
        <v>0</v>
      </c>
      <c r="N85" s="58">
        <f>E85/153</f>
        <v>0</v>
      </c>
      <c r="O85" s="31"/>
      <c r="P85" s="31"/>
      <c r="Q85" s="31"/>
      <c r="R85" s="31"/>
      <c r="S85" s="31"/>
      <c r="T85" s="31"/>
    </row>
    <row r="86" spans="1:20" x14ac:dyDescent="0.2">
      <c r="A86" s="116"/>
      <c r="B86" s="13" t="s">
        <v>14</v>
      </c>
      <c r="C86" s="13">
        <f>SUM(C79:C85)</f>
        <v>171</v>
      </c>
      <c r="D86" s="13">
        <f>SUM(D79:D85)</f>
        <v>264</v>
      </c>
      <c r="E86" s="13">
        <f>SUM(E79:E85)</f>
        <v>262</v>
      </c>
      <c r="F86" s="13">
        <f t="shared" ref="F86:K86" si="46">SUM(F79:F85)</f>
        <v>223</v>
      </c>
      <c r="G86" s="13">
        <f t="shared" si="46"/>
        <v>190</v>
      </c>
      <c r="H86" s="13">
        <f t="shared" si="46"/>
        <v>232</v>
      </c>
      <c r="I86" s="13">
        <f t="shared" si="46"/>
        <v>198</v>
      </c>
      <c r="J86" s="13">
        <f t="shared" si="46"/>
        <v>211</v>
      </c>
      <c r="K86" s="13">
        <f t="shared" si="46"/>
        <v>194</v>
      </c>
      <c r="L86" s="58">
        <f>SUM(L79:L84)</f>
        <v>0.99999999999999989</v>
      </c>
      <c r="M86" s="58">
        <f t="shared" ref="M86:T86" si="47">SUM(M79:M84)</f>
        <v>1</v>
      </c>
      <c r="N86" s="58">
        <f t="shared" si="47"/>
        <v>1</v>
      </c>
      <c r="O86" s="58">
        <f t="shared" si="47"/>
        <v>1</v>
      </c>
      <c r="P86" s="58">
        <f t="shared" si="47"/>
        <v>1</v>
      </c>
      <c r="Q86" s="58">
        <f t="shared" si="47"/>
        <v>1</v>
      </c>
      <c r="R86" s="58">
        <f t="shared" si="47"/>
        <v>1</v>
      </c>
      <c r="S86" s="58">
        <f t="shared" si="47"/>
        <v>1</v>
      </c>
      <c r="T86" s="58">
        <f t="shared" si="47"/>
        <v>1</v>
      </c>
    </row>
    <row r="87" spans="1:20" x14ac:dyDescent="0.2">
      <c r="A87" s="116"/>
    </row>
    <row r="88" spans="1:20" x14ac:dyDescent="0.2">
      <c r="A88" s="116"/>
    </row>
    <row r="89" spans="1:20" ht="15" x14ac:dyDescent="0.2">
      <c r="A89" s="116"/>
      <c r="B89" s="11" t="s">
        <v>10</v>
      </c>
      <c r="C89" s="12"/>
      <c r="D89" s="13"/>
      <c r="E89" s="13"/>
      <c r="F89" s="13"/>
      <c r="G89" s="13"/>
      <c r="H89" s="13"/>
      <c r="I89" s="13"/>
      <c r="J89" s="13"/>
      <c r="K89" s="13"/>
      <c r="L89" s="14"/>
      <c r="M89" s="13"/>
      <c r="N89" s="13"/>
      <c r="O89" s="31"/>
      <c r="P89" s="31"/>
      <c r="Q89" s="31"/>
      <c r="R89" s="31"/>
      <c r="S89" s="31"/>
      <c r="T89" s="31"/>
    </row>
    <row r="90" spans="1:20" ht="15" x14ac:dyDescent="0.2">
      <c r="A90" s="116"/>
      <c r="B90" s="13"/>
      <c r="C90" s="76" t="s">
        <v>169</v>
      </c>
      <c r="D90" s="77"/>
      <c r="E90" s="78"/>
      <c r="F90" s="76" t="s">
        <v>170</v>
      </c>
      <c r="G90" s="77"/>
      <c r="H90" s="78"/>
      <c r="I90" s="76" t="s">
        <v>171</v>
      </c>
      <c r="J90" s="77"/>
      <c r="K90" s="78"/>
      <c r="L90" s="13"/>
      <c r="M90" s="13"/>
      <c r="N90" s="13"/>
      <c r="O90" s="31"/>
      <c r="P90" s="31"/>
      <c r="Q90" s="31"/>
      <c r="R90" s="31"/>
      <c r="S90" s="31"/>
      <c r="T90" s="31"/>
    </row>
    <row r="91" spans="1:20" x14ac:dyDescent="0.2">
      <c r="A91" s="116"/>
      <c r="B91" s="13">
        <v>1</v>
      </c>
      <c r="C91" s="66">
        <v>78</v>
      </c>
      <c r="D91" s="66">
        <v>44</v>
      </c>
      <c r="E91" s="65">
        <v>89</v>
      </c>
      <c r="F91" s="13">
        <v>72</v>
      </c>
      <c r="G91" s="13">
        <v>75</v>
      </c>
      <c r="H91" s="13">
        <v>86</v>
      </c>
      <c r="I91" s="13">
        <v>71</v>
      </c>
      <c r="J91" s="13">
        <v>95</v>
      </c>
      <c r="K91" s="13">
        <v>79</v>
      </c>
      <c r="L91" s="58">
        <f t="shared" ref="L91:T91" si="48">C91/C98</f>
        <v>0.38805970149253732</v>
      </c>
      <c r="M91" s="58">
        <f t="shared" si="48"/>
        <v>0.39285714285714285</v>
      </c>
      <c r="N91" s="58">
        <f t="shared" si="48"/>
        <v>0.37083333333333335</v>
      </c>
      <c r="O91" s="58">
        <f t="shared" si="48"/>
        <v>0.375</v>
      </c>
      <c r="P91" s="58">
        <f t="shared" si="48"/>
        <v>0.33039647577092512</v>
      </c>
      <c r="Q91" s="58">
        <f t="shared" si="48"/>
        <v>0.38914027149321267</v>
      </c>
      <c r="R91" s="58">
        <f t="shared" si="48"/>
        <v>0.3604060913705584</v>
      </c>
      <c r="S91" s="58">
        <f t="shared" si="48"/>
        <v>0.35714285714285715</v>
      </c>
      <c r="T91" s="58">
        <f t="shared" si="48"/>
        <v>0.33905579399141633</v>
      </c>
    </row>
    <row r="92" spans="1:20" x14ac:dyDescent="0.2">
      <c r="A92" s="116"/>
      <c r="B92" s="13">
        <v>2</v>
      </c>
      <c r="C92" s="66">
        <v>91</v>
      </c>
      <c r="D92" s="66">
        <v>53</v>
      </c>
      <c r="E92" s="65">
        <v>105</v>
      </c>
      <c r="F92" s="13">
        <v>89</v>
      </c>
      <c r="G92" s="13">
        <v>107</v>
      </c>
      <c r="H92" s="13">
        <v>100</v>
      </c>
      <c r="I92" s="13">
        <v>95</v>
      </c>
      <c r="J92" s="13">
        <v>125</v>
      </c>
      <c r="K92" s="13">
        <v>106</v>
      </c>
      <c r="L92" s="58">
        <f t="shared" ref="L92:T92" si="49">C92/C98</f>
        <v>0.45273631840796019</v>
      </c>
      <c r="M92" s="58">
        <f t="shared" si="49"/>
        <v>0.4732142857142857</v>
      </c>
      <c r="N92" s="58">
        <f t="shared" si="49"/>
        <v>0.4375</v>
      </c>
      <c r="O92" s="58">
        <f t="shared" si="49"/>
        <v>0.46354166666666669</v>
      </c>
      <c r="P92" s="58">
        <f t="shared" si="49"/>
        <v>0.47136563876651982</v>
      </c>
      <c r="Q92" s="58">
        <f t="shared" si="49"/>
        <v>0.45248868778280543</v>
      </c>
      <c r="R92" s="58">
        <f t="shared" si="49"/>
        <v>0.48223350253807107</v>
      </c>
      <c r="S92" s="58">
        <f t="shared" si="49"/>
        <v>0.46992481203007519</v>
      </c>
      <c r="T92" s="58">
        <f t="shared" si="49"/>
        <v>0.45493562231759654</v>
      </c>
    </row>
    <row r="93" spans="1:20" x14ac:dyDescent="0.2">
      <c r="A93" s="116"/>
      <c r="B93" s="13">
        <v>4</v>
      </c>
      <c r="C93" s="66">
        <v>32</v>
      </c>
      <c r="D93" s="66">
        <v>15</v>
      </c>
      <c r="E93" s="65">
        <v>46</v>
      </c>
      <c r="F93" s="13">
        <v>31</v>
      </c>
      <c r="G93" s="13">
        <v>45</v>
      </c>
      <c r="H93" s="13">
        <v>35</v>
      </c>
      <c r="I93" s="13">
        <v>31</v>
      </c>
      <c r="J93" s="13">
        <v>46</v>
      </c>
      <c r="K93" s="13">
        <v>48</v>
      </c>
      <c r="L93" s="58">
        <f t="shared" ref="L93:T93" si="50">C93/C98</f>
        <v>0.15920398009950248</v>
      </c>
      <c r="M93" s="58">
        <f t="shared" si="50"/>
        <v>0.13392857142857142</v>
      </c>
      <c r="N93" s="58">
        <f t="shared" si="50"/>
        <v>0.19166666666666668</v>
      </c>
      <c r="O93" s="58">
        <f t="shared" si="50"/>
        <v>0.16145833333333334</v>
      </c>
      <c r="P93" s="58">
        <f t="shared" si="50"/>
        <v>0.19823788546255505</v>
      </c>
      <c r="Q93" s="58">
        <f t="shared" si="50"/>
        <v>0.15837104072398189</v>
      </c>
      <c r="R93" s="58">
        <f t="shared" si="50"/>
        <v>0.15736040609137056</v>
      </c>
      <c r="S93" s="58">
        <f t="shared" si="50"/>
        <v>0.17293233082706766</v>
      </c>
      <c r="T93" s="58">
        <f t="shared" si="50"/>
        <v>0.20600858369098712</v>
      </c>
    </row>
    <row r="94" spans="1:20" x14ac:dyDescent="0.2">
      <c r="A94" s="116"/>
      <c r="B94" s="13">
        <v>8</v>
      </c>
      <c r="C94" s="66"/>
      <c r="D94" s="66"/>
      <c r="E94" s="65"/>
      <c r="F94" s="13"/>
      <c r="G94" s="13"/>
      <c r="H94" s="13"/>
      <c r="I94" s="13"/>
      <c r="J94" s="13"/>
      <c r="K94" s="13"/>
      <c r="L94" s="58">
        <f t="shared" ref="L94:T94" si="51">C94/C98</f>
        <v>0</v>
      </c>
      <c r="M94" s="58">
        <f t="shared" si="51"/>
        <v>0</v>
      </c>
      <c r="N94" s="58">
        <f t="shared" si="51"/>
        <v>0</v>
      </c>
      <c r="O94" s="58">
        <f t="shared" si="51"/>
        <v>0</v>
      </c>
      <c r="P94" s="58">
        <f t="shared" si="51"/>
        <v>0</v>
      </c>
      <c r="Q94" s="58">
        <f t="shared" si="51"/>
        <v>0</v>
      </c>
      <c r="R94" s="58">
        <f t="shared" si="51"/>
        <v>0</v>
      </c>
      <c r="S94" s="58">
        <f t="shared" si="51"/>
        <v>0</v>
      </c>
      <c r="T94" s="58">
        <f t="shared" si="51"/>
        <v>0</v>
      </c>
    </row>
    <row r="95" spans="1:20" ht="15" x14ac:dyDescent="0.2">
      <c r="A95" s="116"/>
      <c r="B95" s="13">
        <v>16</v>
      </c>
      <c r="C95" s="67"/>
      <c r="D95" s="66"/>
      <c r="E95" s="65"/>
      <c r="F95" s="13"/>
      <c r="G95" s="13"/>
      <c r="H95" s="13"/>
      <c r="I95" s="13"/>
      <c r="J95" s="13"/>
      <c r="K95" s="13"/>
      <c r="L95" s="58">
        <f>C95/157</f>
        <v>0</v>
      </c>
      <c r="M95" s="58">
        <f>D95/162</f>
        <v>0</v>
      </c>
      <c r="N95" s="58">
        <f>E95/153</f>
        <v>0</v>
      </c>
      <c r="O95" s="31"/>
      <c r="P95" s="31"/>
      <c r="Q95" s="31"/>
      <c r="R95" s="31"/>
      <c r="S95" s="31"/>
      <c r="T95" s="31"/>
    </row>
    <row r="96" spans="1:20" ht="15" x14ac:dyDescent="0.2">
      <c r="A96" s="116"/>
      <c r="B96" s="13">
        <v>32</v>
      </c>
      <c r="C96" s="66"/>
      <c r="D96" s="66"/>
      <c r="E96" s="66"/>
      <c r="F96" s="13"/>
      <c r="G96" s="13"/>
      <c r="H96" s="13"/>
      <c r="I96" s="13"/>
      <c r="J96" s="13"/>
      <c r="K96" s="13"/>
      <c r="L96" s="58">
        <f>C96/157</f>
        <v>0</v>
      </c>
      <c r="M96" s="58">
        <f>D96/162</f>
        <v>0</v>
      </c>
      <c r="N96" s="58">
        <f>E96/153</f>
        <v>0</v>
      </c>
      <c r="O96" s="31"/>
      <c r="P96" s="31"/>
      <c r="Q96" s="31"/>
      <c r="R96" s="31"/>
      <c r="S96" s="31"/>
      <c r="T96" s="31"/>
    </row>
    <row r="97" spans="1:20" ht="15" x14ac:dyDescent="0.2">
      <c r="A97" s="116"/>
      <c r="B97" s="13">
        <v>64</v>
      </c>
      <c r="C97" s="13"/>
      <c r="D97" s="13"/>
      <c r="E97" s="13"/>
      <c r="F97" s="13"/>
      <c r="G97" s="13"/>
      <c r="H97" s="13"/>
      <c r="I97" s="13"/>
      <c r="J97" s="13"/>
      <c r="K97" s="13"/>
      <c r="L97" s="58">
        <f>C97/157</f>
        <v>0</v>
      </c>
      <c r="M97" s="58">
        <f>D97/162</f>
        <v>0</v>
      </c>
      <c r="N97" s="58">
        <f>E97/153</f>
        <v>0</v>
      </c>
      <c r="O97" s="31"/>
      <c r="P97" s="31"/>
      <c r="Q97" s="31"/>
      <c r="R97" s="31"/>
      <c r="S97" s="31"/>
      <c r="T97" s="31"/>
    </row>
    <row r="98" spans="1:20" x14ac:dyDescent="0.2">
      <c r="A98" s="116"/>
      <c r="B98" s="13" t="s">
        <v>14</v>
      </c>
      <c r="C98" s="13">
        <f>SUM(C91:C97)</f>
        <v>201</v>
      </c>
      <c r="D98" s="13">
        <f>SUM(D91:D97)</f>
        <v>112</v>
      </c>
      <c r="E98" s="13">
        <f>SUM(E91:E97)</f>
        <v>240</v>
      </c>
      <c r="F98" s="13">
        <f t="shared" ref="F98:K98" si="52">SUM(F91:F97)</f>
        <v>192</v>
      </c>
      <c r="G98" s="13">
        <f t="shared" si="52"/>
        <v>227</v>
      </c>
      <c r="H98" s="13">
        <f t="shared" si="52"/>
        <v>221</v>
      </c>
      <c r="I98" s="13">
        <f t="shared" si="52"/>
        <v>197</v>
      </c>
      <c r="J98" s="13">
        <f t="shared" si="52"/>
        <v>266</v>
      </c>
      <c r="K98" s="13">
        <f t="shared" si="52"/>
        <v>233</v>
      </c>
      <c r="L98" s="58">
        <f>SUM(L91:L96)</f>
        <v>1</v>
      </c>
      <c r="M98" s="58">
        <f t="shared" ref="M98:T98" si="53">SUM(M91:M96)</f>
        <v>1</v>
      </c>
      <c r="N98" s="58">
        <f t="shared" si="53"/>
        <v>1</v>
      </c>
      <c r="O98" s="58">
        <f t="shared" si="53"/>
        <v>1</v>
      </c>
      <c r="P98" s="58">
        <f t="shared" si="53"/>
        <v>1</v>
      </c>
      <c r="Q98" s="58">
        <f t="shared" si="53"/>
        <v>1</v>
      </c>
      <c r="R98" s="58">
        <f t="shared" si="53"/>
        <v>1</v>
      </c>
      <c r="S98" s="58">
        <f t="shared" si="53"/>
        <v>1</v>
      </c>
      <c r="T98" s="58">
        <f t="shared" si="53"/>
        <v>1</v>
      </c>
    </row>
  </sheetData>
  <mergeCells count="29">
    <mergeCell ref="A77:A98"/>
    <mergeCell ref="C78:E78"/>
    <mergeCell ref="F78:H78"/>
    <mergeCell ref="I78:K78"/>
    <mergeCell ref="C90:E90"/>
    <mergeCell ref="F90:H90"/>
    <mergeCell ref="I90:K90"/>
    <mergeCell ref="A52:A73"/>
    <mergeCell ref="C53:E53"/>
    <mergeCell ref="F53:H53"/>
    <mergeCell ref="I53:K53"/>
    <mergeCell ref="C65:E65"/>
    <mergeCell ref="F65:H65"/>
    <mergeCell ref="I65:K65"/>
    <mergeCell ref="A28:A49"/>
    <mergeCell ref="C29:E29"/>
    <mergeCell ref="F29:H29"/>
    <mergeCell ref="I29:K29"/>
    <mergeCell ref="C41:E41"/>
    <mergeCell ref="F41:H41"/>
    <mergeCell ref="I41:K41"/>
    <mergeCell ref="B1:O3"/>
    <mergeCell ref="A4:A24"/>
    <mergeCell ref="C5:E5"/>
    <mergeCell ref="F5:H5"/>
    <mergeCell ref="I5:K5"/>
    <mergeCell ref="C17:E17"/>
    <mergeCell ref="F17:H17"/>
    <mergeCell ref="I17:K17"/>
  </mergeCells>
  <phoneticPr fontId="1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98"/>
  <sheetViews>
    <sheetView workbookViewId="0">
      <selection activeCell="V16" sqref="V16"/>
    </sheetView>
  </sheetViews>
  <sheetFormatPr defaultRowHeight="14.25" x14ac:dyDescent="0.2"/>
  <cols>
    <col min="2" max="2" width="16.375" customWidth="1"/>
  </cols>
  <sheetData>
    <row r="2" spans="1:20" x14ac:dyDescent="0.2">
      <c r="B2" s="114" t="s">
        <v>225</v>
      </c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</row>
    <row r="3" spans="1:20" x14ac:dyDescent="0.2"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</row>
    <row r="4" spans="1:20" x14ac:dyDescent="0.2"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</row>
    <row r="5" spans="1:20" ht="15" x14ac:dyDescent="0.2">
      <c r="A5" s="115" t="s">
        <v>220</v>
      </c>
      <c r="B5" s="11" t="s">
        <v>206</v>
      </c>
      <c r="C5" s="12"/>
      <c r="D5" s="13"/>
      <c r="E5" s="13"/>
      <c r="F5" s="13"/>
      <c r="G5" s="13"/>
      <c r="H5" s="13"/>
      <c r="I5" s="13"/>
      <c r="J5" s="13"/>
      <c r="K5" s="13"/>
      <c r="L5" s="14" t="s">
        <v>226</v>
      </c>
      <c r="M5" s="13"/>
      <c r="N5" s="13"/>
      <c r="O5" s="31"/>
      <c r="P5" s="31"/>
      <c r="Q5" s="31"/>
      <c r="R5" s="31"/>
      <c r="S5" s="31"/>
      <c r="T5" s="31"/>
    </row>
    <row r="6" spans="1:20" ht="15" x14ac:dyDescent="0.2">
      <c r="A6" s="115"/>
      <c r="B6" s="13"/>
      <c r="C6" s="76" t="s">
        <v>169</v>
      </c>
      <c r="D6" s="77"/>
      <c r="E6" s="78"/>
      <c r="F6" s="76" t="s">
        <v>170</v>
      </c>
      <c r="G6" s="77"/>
      <c r="H6" s="78"/>
      <c r="I6" s="76" t="s">
        <v>171</v>
      </c>
      <c r="J6" s="77"/>
      <c r="K6" s="78"/>
      <c r="L6" s="13" t="s">
        <v>227</v>
      </c>
      <c r="M6" s="13" t="s">
        <v>228</v>
      </c>
      <c r="N6" s="13" t="s">
        <v>229</v>
      </c>
      <c r="O6" s="31"/>
      <c r="P6" s="31"/>
      <c r="Q6" s="31"/>
      <c r="R6" s="31"/>
      <c r="S6" s="31"/>
      <c r="T6" s="31"/>
    </row>
    <row r="7" spans="1:20" x14ac:dyDescent="0.2">
      <c r="A7" s="115"/>
      <c r="B7" s="13">
        <v>1</v>
      </c>
      <c r="C7" s="65">
        <v>10</v>
      </c>
      <c r="D7" s="65">
        <v>15</v>
      </c>
      <c r="E7" s="27">
        <v>25</v>
      </c>
      <c r="F7" s="13">
        <v>9</v>
      </c>
      <c r="G7" s="13">
        <v>19</v>
      </c>
      <c r="H7" s="13">
        <v>15</v>
      </c>
      <c r="I7" s="13">
        <v>12</v>
      </c>
      <c r="J7" s="13">
        <v>26</v>
      </c>
      <c r="K7" s="13">
        <v>18</v>
      </c>
      <c r="L7" s="58">
        <f>C7/C14</f>
        <v>6.8493150684931503E-2</v>
      </c>
      <c r="M7" s="58">
        <f t="shared" ref="M7:T7" si="0">D7/D14</f>
        <v>9.7402597402597407E-2</v>
      </c>
      <c r="N7" s="58">
        <f t="shared" si="0"/>
        <v>0.11682242990654206</v>
      </c>
      <c r="O7" s="58">
        <f t="shared" si="0"/>
        <v>5.5555555555555552E-2</v>
      </c>
      <c r="P7" s="58">
        <f t="shared" si="0"/>
        <v>9.1346153846153841E-2</v>
      </c>
      <c r="Q7" s="58">
        <f t="shared" si="0"/>
        <v>6.4102564102564097E-2</v>
      </c>
      <c r="R7" s="58">
        <f t="shared" si="0"/>
        <v>6.0606060606060608E-2</v>
      </c>
      <c r="S7" s="58">
        <f t="shared" si="0"/>
        <v>0.10526315789473684</v>
      </c>
      <c r="T7" s="58">
        <f t="shared" si="0"/>
        <v>7.5949367088607597E-2</v>
      </c>
    </row>
    <row r="8" spans="1:20" x14ac:dyDescent="0.2">
      <c r="A8" s="115"/>
      <c r="B8" s="13">
        <v>2</v>
      </c>
      <c r="C8" s="65">
        <v>19</v>
      </c>
      <c r="D8" s="65">
        <v>19</v>
      </c>
      <c r="E8" s="27">
        <v>19</v>
      </c>
      <c r="F8" s="13">
        <v>14</v>
      </c>
      <c r="G8" s="13">
        <v>20</v>
      </c>
      <c r="H8" s="13">
        <v>26</v>
      </c>
      <c r="I8" s="13">
        <v>24</v>
      </c>
      <c r="J8" s="13">
        <v>32</v>
      </c>
      <c r="K8" s="13">
        <v>27</v>
      </c>
      <c r="L8" s="58">
        <f>C8/C14</f>
        <v>0.13013698630136986</v>
      </c>
      <c r="M8" s="58">
        <f t="shared" ref="M8:T8" si="1">D8/D14</f>
        <v>0.12337662337662338</v>
      </c>
      <c r="N8" s="58">
        <f t="shared" si="1"/>
        <v>8.8785046728971959E-2</v>
      </c>
      <c r="O8" s="58">
        <f t="shared" si="1"/>
        <v>8.6419753086419748E-2</v>
      </c>
      <c r="P8" s="58">
        <f t="shared" si="1"/>
        <v>9.6153846153846159E-2</v>
      </c>
      <c r="Q8" s="58">
        <f t="shared" si="1"/>
        <v>0.1111111111111111</v>
      </c>
      <c r="R8" s="58">
        <f t="shared" si="1"/>
        <v>0.12121212121212122</v>
      </c>
      <c r="S8" s="58">
        <f t="shared" si="1"/>
        <v>0.12955465587044535</v>
      </c>
      <c r="T8" s="58">
        <f t="shared" si="1"/>
        <v>0.11392405063291139</v>
      </c>
    </row>
    <row r="9" spans="1:20" x14ac:dyDescent="0.2">
      <c r="A9" s="115"/>
      <c r="B9" s="13">
        <v>4</v>
      </c>
      <c r="C9" s="65">
        <v>55</v>
      </c>
      <c r="D9" s="65">
        <v>44</v>
      </c>
      <c r="E9" s="27">
        <v>65</v>
      </c>
      <c r="F9" s="13">
        <v>55</v>
      </c>
      <c r="G9" s="13">
        <v>56</v>
      </c>
      <c r="H9" s="13">
        <v>65</v>
      </c>
      <c r="I9" s="13">
        <v>56</v>
      </c>
      <c r="J9" s="13">
        <v>58</v>
      </c>
      <c r="K9" s="13">
        <v>65</v>
      </c>
      <c r="L9" s="58">
        <f t="shared" ref="L9:T9" si="2">C9/C14</f>
        <v>0.37671232876712329</v>
      </c>
      <c r="M9" s="58">
        <f t="shared" si="2"/>
        <v>0.2857142857142857</v>
      </c>
      <c r="N9" s="58">
        <f t="shared" si="2"/>
        <v>0.30373831775700932</v>
      </c>
      <c r="O9" s="58">
        <f t="shared" si="2"/>
        <v>0.33950617283950618</v>
      </c>
      <c r="P9" s="58">
        <f t="shared" si="2"/>
        <v>0.26923076923076922</v>
      </c>
      <c r="Q9" s="58">
        <f t="shared" si="2"/>
        <v>0.27777777777777779</v>
      </c>
      <c r="R9" s="58">
        <f t="shared" si="2"/>
        <v>0.28282828282828282</v>
      </c>
      <c r="S9" s="58">
        <f t="shared" si="2"/>
        <v>0.23481781376518218</v>
      </c>
      <c r="T9" s="58">
        <f t="shared" si="2"/>
        <v>0.27426160337552741</v>
      </c>
    </row>
    <row r="10" spans="1:20" x14ac:dyDescent="0.2">
      <c r="A10" s="115"/>
      <c r="B10" s="13">
        <v>8</v>
      </c>
      <c r="C10" s="65">
        <v>50</v>
      </c>
      <c r="D10" s="65">
        <v>54</v>
      </c>
      <c r="E10" s="27">
        <v>87</v>
      </c>
      <c r="F10" s="13">
        <v>75</v>
      </c>
      <c r="G10" s="13">
        <v>98</v>
      </c>
      <c r="H10" s="13">
        <v>112</v>
      </c>
      <c r="I10" s="13">
        <v>97</v>
      </c>
      <c r="J10" s="13">
        <v>116</v>
      </c>
      <c r="K10" s="13">
        <v>117</v>
      </c>
      <c r="L10" s="58">
        <f>C10/C14</f>
        <v>0.34246575342465752</v>
      </c>
      <c r="M10" s="58">
        <f t="shared" ref="M10:T10" si="3">D10/D14</f>
        <v>0.35064935064935066</v>
      </c>
      <c r="N10" s="58">
        <f t="shared" si="3"/>
        <v>0.40654205607476634</v>
      </c>
      <c r="O10" s="58">
        <f t="shared" si="3"/>
        <v>0.46296296296296297</v>
      </c>
      <c r="P10" s="58">
        <f t="shared" si="3"/>
        <v>0.47115384615384615</v>
      </c>
      <c r="Q10" s="58">
        <f t="shared" si="3"/>
        <v>0.47863247863247865</v>
      </c>
      <c r="R10" s="58">
        <f t="shared" si="3"/>
        <v>0.48989898989898989</v>
      </c>
      <c r="S10" s="58">
        <f t="shared" si="3"/>
        <v>0.46963562753036436</v>
      </c>
      <c r="T10" s="58">
        <f t="shared" si="3"/>
        <v>0.49367088607594939</v>
      </c>
    </row>
    <row r="11" spans="1:20" x14ac:dyDescent="0.2">
      <c r="A11" s="115"/>
      <c r="B11" s="13">
        <v>16</v>
      </c>
      <c r="C11" s="65">
        <v>12</v>
      </c>
      <c r="D11" s="65">
        <v>22</v>
      </c>
      <c r="E11" s="13">
        <v>18</v>
      </c>
      <c r="F11" s="13">
        <v>9</v>
      </c>
      <c r="G11" s="13">
        <v>15</v>
      </c>
      <c r="H11" s="13">
        <v>16</v>
      </c>
      <c r="I11" s="13">
        <v>9</v>
      </c>
      <c r="J11" s="13">
        <v>15</v>
      </c>
      <c r="K11" s="13">
        <v>10</v>
      </c>
      <c r="L11" s="58">
        <f>C11/C14</f>
        <v>8.2191780821917804E-2</v>
      </c>
      <c r="M11" s="58">
        <f t="shared" ref="M11:T11" si="4">D11/D14</f>
        <v>0.14285714285714285</v>
      </c>
      <c r="N11" s="58">
        <f t="shared" si="4"/>
        <v>8.4112149532710276E-2</v>
      </c>
      <c r="O11" s="58">
        <f t="shared" si="4"/>
        <v>5.5555555555555552E-2</v>
      </c>
      <c r="P11" s="58">
        <f t="shared" si="4"/>
        <v>7.2115384615384609E-2</v>
      </c>
      <c r="Q11" s="58">
        <f t="shared" si="4"/>
        <v>6.8376068376068383E-2</v>
      </c>
      <c r="R11" s="58">
        <f t="shared" si="4"/>
        <v>4.5454545454545456E-2</v>
      </c>
      <c r="S11" s="58">
        <f t="shared" si="4"/>
        <v>6.0728744939271252E-2</v>
      </c>
      <c r="T11" s="58">
        <f t="shared" si="4"/>
        <v>4.2194092827004218E-2</v>
      </c>
    </row>
    <row r="12" spans="1:20" ht="15" x14ac:dyDescent="0.2">
      <c r="A12" s="115"/>
      <c r="B12" s="13">
        <v>32</v>
      </c>
      <c r="C12" s="13"/>
      <c r="D12" s="13"/>
      <c r="E12" s="13"/>
      <c r="F12" s="13"/>
      <c r="G12" s="13"/>
      <c r="H12" s="13"/>
      <c r="I12" s="13"/>
      <c r="J12" s="13"/>
      <c r="K12" s="13"/>
      <c r="L12" s="58">
        <f>C12/157</f>
        <v>0</v>
      </c>
      <c r="M12" s="58">
        <f>D12/162</f>
        <v>0</v>
      </c>
      <c r="N12" s="58">
        <f>E12/153</f>
        <v>0</v>
      </c>
      <c r="O12" s="31"/>
      <c r="P12" s="31"/>
      <c r="Q12" s="31"/>
      <c r="R12" s="31"/>
      <c r="S12" s="31"/>
      <c r="T12" s="31"/>
    </row>
    <row r="13" spans="1:20" ht="15" x14ac:dyDescent="0.2">
      <c r="A13" s="115"/>
      <c r="B13" s="13">
        <v>64</v>
      </c>
      <c r="C13" s="13"/>
      <c r="D13" s="13"/>
      <c r="E13" s="13"/>
      <c r="F13" s="13"/>
      <c r="G13" s="13"/>
      <c r="H13" s="13"/>
      <c r="I13" s="13"/>
      <c r="J13" s="13"/>
      <c r="K13" s="13"/>
      <c r="L13" s="58">
        <f>C13/157</f>
        <v>0</v>
      </c>
      <c r="M13" s="58">
        <f>D13/162</f>
        <v>0</v>
      </c>
      <c r="N13" s="58">
        <f>E13/153</f>
        <v>0</v>
      </c>
      <c r="O13" s="31"/>
      <c r="P13" s="31"/>
      <c r="Q13" s="31"/>
      <c r="R13" s="31"/>
      <c r="S13" s="31"/>
      <c r="T13" s="31"/>
    </row>
    <row r="14" spans="1:20" x14ac:dyDescent="0.2">
      <c r="A14" s="115"/>
      <c r="B14" s="13" t="s">
        <v>14</v>
      </c>
      <c r="C14" s="13">
        <f>SUM(C7:C13)</f>
        <v>146</v>
      </c>
      <c r="D14" s="13">
        <f>SUM(D7:D13)</f>
        <v>154</v>
      </c>
      <c r="E14" s="13">
        <f>SUM(E7:E13)</f>
        <v>214</v>
      </c>
      <c r="F14" s="13">
        <f t="shared" ref="F14:K14" si="5">SUM(F7:F13)</f>
        <v>162</v>
      </c>
      <c r="G14" s="13">
        <f t="shared" si="5"/>
        <v>208</v>
      </c>
      <c r="H14" s="13">
        <f t="shared" si="5"/>
        <v>234</v>
      </c>
      <c r="I14" s="13">
        <f t="shared" si="5"/>
        <v>198</v>
      </c>
      <c r="J14" s="13">
        <f t="shared" si="5"/>
        <v>247</v>
      </c>
      <c r="K14" s="13">
        <f t="shared" si="5"/>
        <v>237</v>
      </c>
      <c r="L14" s="58">
        <f>SUM(L7:L11)</f>
        <v>0.99999999999999989</v>
      </c>
      <c r="M14" s="58">
        <f t="shared" ref="M14:T14" si="6">SUM(M7:M12)</f>
        <v>1</v>
      </c>
      <c r="N14" s="58">
        <f t="shared" si="6"/>
        <v>1</v>
      </c>
      <c r="O14" s="58">
        <f t="shared" si="6"/>
        <v>1</v>
      </c>
      <c r="P14" s="58">
        <f t="shared" si="6"/>
        <v>1</v>
      </c>
      <c r="Q14" s="58">
        <f t="shared" si="6"/>
        <v>1</v>
      </c>
      <c r="R14" s="58">
        <f t="shared" si="6"/>
        <v>1</v>
      </c>
      <c r="S14" s="58">
        <f t="shared" si="6"/>
        <v>1</v>
      </c>
      <c r="T14" s="58">
        <f t="shared" si="6"/>
        <v>1</v>
      </c>
    </row>
    <row r="15" spans="1:20" x14ac:dyDescent="0.2">
      <c r="A15" s="115"/>
    </row>
    <row r="16" spans="1:20" x14ac:dyDescent="0.2">
      <c r="A16" s="115"/>
    </row>
    <row r="17" spans="1:20" ht="15" x14ac:dyDescent="0.2">
      <c r="A17" s="115"/>
      <c r="B17" s="11" t="s">
        <v>105</v>
      </c>
      <c r="C17" s="12"/>
      <c r="D17" s="13"/>
      <c r="E17" s="13"/>
      <c r="F17" s="13"/>
      <c r="G17" s="13"/>
      <c r="H17" s="13"/>
      <c r="I17" s="13"/>
      <c r="J17" s="13"/>
      <c r="K17" s="13"/>
      <c r="L17" s="14" t="s">
        <v>226</v>
      </c>
      <c r="M17" s="13"/>
      <c r="N17" s="13"/>
      <c r="O17" s="31"/>
      <c r="P17" s="31"/>
      <c r="Q17" s="31"/>
      <c r="R17" s="31"/>
      <c r="S17" s="31"/>
      <c r="T17" s="31"/>
    </row>
    <row r="18" spans="1:20" ht="15" x14ac:dyDescent="0.2">
      <c r="A18" s="115"/>
      <c r="B18" s="13"/>
      <c r="C18" s="76" t="s">
        <v>169</v>
      </c>
      <c r="D18" s="77"/>
      <c r="E18" s="78"/>
      <c r="F18" s="76" t="s">
        <v>170</v>
      </c>
      <c r="G18" s="77"/>
      <c r="H18" s="78"/>
      <c r="I18" s="76" t="s">
        <v>171</v>
      </c>
      <c r="J18" s="77"/>
      <c r="K18" s="78"/>
      <c r="L18" s="13" t="s">
        <v>227</v>
      </c>
      <c r="M18" s="13" t="s">
        <v>228</v>
      </c>
      <c r="N18" s="13" t="s">
        <v>229</v>
      </c>
      <c r="O18" s="31"/>
      <c r="P18" s="31"/>
      <c r="Q18" s="31"/>
      <c r="R18" s="31"/>
      <c r="S18" s="31"/>
      <c r="T18" s="31"/>
    </row>
    <row r="19" spans="1:20" x14ac:dyDescent="0.2">
      <c r="A19" s="115"/>
      <c r="B19" s="13">
        <v>1</v>
      </c>
      <c r="C19" s="65">
        <v>16</v>
      </c>
      <c r="D19" s="65">
        <v>9</v>
      </c>
      <c r="E19" s="27">
        <v>26</v>
      </c>
      <c r="F19" s="13">
        <v>17</v>
      </c>
      <c r="G19" s="13">
        <v>28</v>
      </c>
      <c r="H19" s="13">
        <v>12</v>
      </c>
      <c r="I19" s="13">
        <v>20</v>
      </c>
      <c r="J19" s="13">
        <v>14</v>
      </c>
      <c r="K19" s="13">
        <v>28</v>
      </c>
      <c r="L19" s="58">
        <f t="shared" ref="L19:T19" si="7">C19/C26</f>
        <v>0.11428571428571428</v>
      </c>
      <c r="M19" s="58">
        <f t="shared" si="7"/>
        <v>6.3829787234042548E-2</v>
      </c>
      <c r="N19" s="58">
        <f t="shared" si="7"/>
        <v>0.13978494623655913</v>
      </c>
      <c r="O19" s="58">
        <f t="shared" si="7"/>
        <v>7.3593073593073599E-2</v>
      </c>
      <c r="P19" s="58">
        <f t="shared" si="7"/>
        <v>0.13592233009708737</v>
      </c>
      <c r="Q19" s="58">
        <f t="shared" si="7"/>
        <v>7.6923076923076927E-2</v>
      </c>
      <c r="R19" s="58">
        <f t="shared" si="7"/>
        <v>9.8039215686274508E-2</v>
      </c>
      <c r="S19" s="58">
        <f t="shared" si="7"/>
        <v>8.5889570552147243E-2</v>
      </c>
      <c r="T19" s="58">
        <f t="shared" si="7"/>
        <v>0.13461538461538461</v>
      </c>
    </row>
    <row r="20" spans="1:20" x14ac:dyDescent="0.2">
      <c r="A20" s="115"/>
      <c r="B20" s="13">
        <v>2</v>
      </c>
      <c r="C20" s="65">
        <v>38</v>
      </c>
      <c r="D20" s="65">
        <v>46</v>
      </c>
      <c r="E20" s="27">
        <v>58</v>
      </c>
      <c r="F20" s="13">
        <v>75</v>
      </c>
      <c r="G20" s="13">
        <v>65</v>
      </c>
      <c r="H20" s="13">
        <v>54</v>
      </c>
      <c r="I20" s="13">
        <v>69</v>
      </c>
      <c r="J20" s="13">
        <v>58</v>
      </c>
      <c r="K20" s="13">
        <v>67</v>
      </c>
      <c r="L20" s="58">
        <f t="shared" ref="L20:T20" si="8">C20/C26</f>
        <v>0.27142857142857141</v>
      </c>
      <c r="M20" s="58">
        <f t="shared" si="8"/>
        <v>0.32624113475177308</v>
      </c>
      <c r="N20" s="58">
        <f t="shared" si="8"/>
        <v>0.31182795698924731</v>
      </c>
      <c r="O20" s="58">
        <f t="shared" si="8"/>
        <v>0.32467532467532467</v>
      </c>
      <c r="P20" s="58">
        <f t="shared" si="8"/>
        <v>0.3155339805825243</v>
      </c>
      <c r="Q20" s="58">
        <f t="shared" si="8"/>
        <v>0.34615384615384615</v>
      </c>
      <c r="R20" s="58">
        <f t="shared" si="8"/>
        <v>0.33823529411764708</v>
      </c>
      <c r="S20" s="58">
        <f t="shared" si="8"/>
        <v>0.35582822085889571</v>
      </c>
      <c r="T20" s="58">
        <f t="shared" si="8"/>
        <v>0.32211538461538464</v>
      </c>
    </row>
    <row r="21" spans="1:20" x14ac:dyDescent="0.2">
      <c r="A21" s="115"/>
      <c r="B21" s="13">
        <v>4</v>
      </c>
      <c r="C21" s="65">
        <v>57</v>
      </c>
      <c r="D21" s="65">
        <v>68</v>
      </c>
      <c r="E21" s="27">
        <v>76</v>
      </c>
      <c r="F21" s="13">
        <v>118</v>
      </c>
      <c r="G21" s="13">
        <v>98</v>
      </c>
      <c r="H21" s="13">
        <v>81</v>
      </c>
      <c r="I21" s="13">
        <v>98</v>
      </c>
      <c r="J21" s="13">
        <v>78</v>
      </c>
      <c r="K21" s="13">
        <v>97</v>
      </c>
      <c r="L21" s="58">
        <f t="shared" ref="L21:T21" si="9">C21/C26</f>
        <v>0.40714285714285714</v>
      </c>
      <c r="M21" s="58">
        <f t="shared" si="9"/>
        <v>0.48226950354609927</v>
      </c>
      <c r="N21" s="58">
        <f t="shared" si="9"/>
        <v>0.40860215053763443</v>
      </c>
      <c r="O21" s="58">
        <f t="shared" si="9"/>
        <v>0.51082251082251084</v>
      </c>
      <c r="P21" s="58">
        <f t="shared" si="9"/>
        <v>0.47572815533980584</v>
      </c>
      <c r="Q21" s="58">
        <f t="shared" si="9"/>
        <v>0.51923076923076927</v>
      </c>
      <c r="R21" s="58">
        <f t="shared" si="9"/>
        <v>0.48039215686274511</v>
      </c>
      <c r="S21" s="58">
        <f t="shared" si="9"/>
        <v>0.4785276073619632</v>
      </c>
      <c r="T21" s="58">
        <f t="shared" si="9"/>
        <v>0.46634615384615385</v>
      </c>
    </row>
    <row r="22" spans="1:20" x14ac:dyDescent="0.2">
      <c r="A22" s="115"/>
      <c r="B22" s="13">
        <v>8</v>
      </c>
      <c r="C22" s="65">
        <v>23</v>
      </c>
      <c r="D22" s="65">
        <v>18</v>
      </c>
      <c r="E22" s="27">
        <v>22</v>
      </c>
      <c r="F22" s="13">
        <v>12</v>
      </c>
      <c r="G22" s="13">
        <v>15</v>
      </c>
      <c r="H22" s="13">
        <v>7</v>
      </c>
      <c r="I22" s="13">
        <v>14</v>
      </c>
      <c r="J22" s="13">
        <v>6</v>
      </c>
      <c r="K22" s="13">
        <v>16</v>
      </c>
      <c r="L22" s="58">
        <f t="shared" ref="L22:T22" si="10">C22/C26</f>
        <v>0.16428571428571428</v>
      </c>
      <c r="M22" s="58">
        <f t="shared" si="10"/>
        <v>0.1276595744680851</v>
      </c>
      <c r="N22" s="58">
        <f t="shared" si="10"/>
        <v>0.11827956989247312</v>
      </c>
      <c r="O22" s="58">
        <f t="shared" si="10"/>
        <v>5.1948051948051951E-2</v>
      </c>
      <c r="P22" s="58">
        <f t="shared" si="10"/>
        <v>7.281553398058252E-2</v>
      </c>
      <c r="Q22" s="58">
        <f t="shared" si="10"/>
        <v>4.4871794871794872E-2</v>
      </c>
      <c r="R22" s="58">
        <f t="shared" si="10"/>
        <v>6.8627450980392163E-2</v>
      </c>
      <c r="S22" s="58">
        <f t="shared" si="10"/>
        <v>3.6809815950920248E-2</v>
      </c>
      <c r="T22" s="58">
        <f t="shared" si="10"/>
        <v>7.6923076923076927E-2</v>
      </c>
    </row>
    <row r="23" spans="1:20" x14ac:dyDescent="0.2">
      <c r="A23" s="115"/>
      <c r="B23" s="13">
        <v>16</v>
      </c>
      <c r="C23" s="65">
        <v>6</v>
      </c>
      <c r="D23" s="65">
        <v>0</v>
      </c>
      <c r="E23" s="13">
        <v>4</v>
      </c>
      <c r="F23" s="13">
        <v>9</v>
      </c>
      <c r="G23" s="13">
        <v>0</v>
      </c>
      <c r="H23" s="13">
        <v>2</v>
      </c>
      <c r="I23" s="13">
        <v>3</v>
      </c>
      <c r="J23" s="13">
        <v>7</v>
      </c>
      <c r="K23" s="13">
        <v>0</v>
      </c>
      <c r="L23" s="58">
        <f>C23/C26</f>
        <v>4.2857142857142858E-2</v>
      </c>
      <c r="M23" s="58">
        <f t="shared" ref="M23:T23" si="11">D23/D26</f>
        <v>0</v>
      </c>
      <c r="N23" s="58">
        <f t="shared" si="11"/>
        <v>2.1505376344086023E-2</v>
      </c>
      <c r="O23" s="58">
        <f t="shared" si="11"/>
        <v>3.896103896103896E-2</v>
      </c>
      <c r="P23" s="58">
        <f t="shared" si="11"/>
        <v>0</v>
      </c>
      <c r="Q23" s="58">
        <f t="shared" si="11"/>
        <v>1.282051282051282E-2</v>
      </c>
      <c r="R23" s="58">
        <f t="shared" si="11"/>
        <v>1.4705882352941176E-2</v>
      </c>
      <c r="S23" s="58">
        <f t="shared" si="11"/>
        <v>4.2944785276073622E-2</v>
      </c>
      <c r="T23" s="58">
        <f t="shared" si="11"/>
        <v>0</v>
      </c>
    </row>
    <row r="24" spans="1:20" ht="15" x14ac:dyDescent="0.2">
      <c r="A24" s="115"/>
      <c r="B24" s="13">
        <v>32</v>
      </c>
      <c r="C24" s="13"/>
      <c r="D24" s="13"/>
      <c r="E24" s="13"/>
      <c r="F24" s="13"/>
      <c r="G24" s="13"/>
      <c r="H24" s="13"/>
      <c r="I24" s="13"/>
      <c r="J24" s="13"/>
      <c r="K24" s="13"/>
      <c r="L24" s="58">
        <f>C24/157</f>
        <v>0</v>
      </c>
      <c r="M24" s="58">
        <f>D24/162</f>
        <v>0</v>
      </c>
      <c r="N24" s="58">
        <f>E24/153</f>
        <v>0</v>
      </c>
      <c r="O24" s="31"/>
      <c r="P24" s="31"/>
      <c r="Q24" s="31"/>
      <c r="R24" s="31"/>
      <c r="S24" s="31"/>
      <c r="T24" s="31"/>
    </row>
    <row r="25" spans="1:20" ht="15" x14ac:dyDescent="0.2">
      <c r="A25" s="115"/>
      <c r="B25" s="13">
        <v>64</v>
      </c>
      <c r="C25" s="13"/>
      <c r="D25" s="13"/>
      <c r="E25" s="13"/>
      <c r="F25" s="13"/>
      <c r="G25" s="13"/>
      <c r="H25" s="13"/>
      <c r="I25" s="13"/>
      <c r="J25" s="13"/>
      <c r="K25" s="13"/>
      <c r="L25" s="58">
        <f>C25/157</f>
        <v>0</v>
      </c>
      <c r="M25" s="58">
        <f>D25/162</f>
        <v>0</v>
      </c>
      <c r="N25" s="58">
        <f>E25/153</f>
        <v>0</v>
      </c>
      <c r="O25" s="31"/>
      <c r="P25" s="31"/>
      <c r="Q25" s="31"/>
      <c r="R25" s="31"/>
      <c r="S25" s="31"/>
      <c r="T25" s="31"/>
    </row>
    <row r="26" spans="1:20" x14ac:dyDescent="0.2">
      <c r="A26" s="115"/>
      <c r="B26" s="13" t="s">
        <v>14</v>
      </c>
      <c r="C26" s="13">
        <f>SUM(C19:C25)</f>
        <v>140</v>
      </c>
      <c r="D26" s="13">
        <f>SUM(D19:D25)</f>
        <v>141</v>
      </c>
      <c r="E26" s="13">
        <f>SUM(E19:E25)</f>
        <v>186</v>
      </c>
      <c r="F26" s="13">
        <f t="shared" ref="F26:K26" si="12">SUM(F19:F25)</f>
        <v>231</v>
      </c>
      <c r="G26" s="13">
        <f t="shared" si="12"/>
        <v>206</v>
      </c>
      <c r="H26" s="13">
        <f t="shared" si="12"/>
        <v>156</v>
      </c>
      <c r="I26" s="13">
        <f t="shared" si="12"/>
        <v>204</v>
      </c>
      <c r="J26" s="13">
        <f t="shared" si="12"/>
        <v>163</v>
      </c>
      <c r="K26" s="13">
        <f t="shared" si="12"/>
        <v>208</v>
      </c>
      <c r="L26" s="58">
        <f>SUM(L19:L24)</f>
        <v>0.99999999999999989</v>
      </c>
      <c r="M26" s="58">
        <f t="shared" ref="M26:T26" si="13">SUM(M19:M24)</f>
        <v>1</v>
      </c>
      <c r="N26" s="58">
        <f t="shared" si="13"/>
        <v>1</v>
      </c>
      <c r="O26" s="58">
        <f t="shared" si="13"/>
        <v>1</v>
      </c>
      <c r="P26" s="58">
        <f t="shared" si="13"/>
        <v>1</v>
      </c>
      <c r="Q26" s="58">
        <f t="shared" si="13"/>
        <v>0.99999999999999989</v>
      </c>
      <c r="R26" s="58">
        <f t="shared" si="13"/>
        <v>1</v>
      </c>
      <c r="S26" s="58">
        <f t="shared" si="13"/>
        <v>1</v>
      </c>
      <c r="T26" s="58">
        <f t="shared" si="13"/>
        <v>1</v>
      </c>
    </row>
    <row r="29" spans="1:20" ht="15" x14ac:dyDescent="0.2">
      <c r="A29" s="116" t="s">
        <v>221</v>
      </c>
      <c r="B29" s="11" t="s">
        <v>206</v>
      </c>
      <c r="C29" s="12"/>
      <c r="D29" s="13"/>
      <c r="E29" s="13"/>
      <c r="F29" s="13"/>
      <c r="G29" s="13"/>
      <c r="H29" s="13"/>
      <c r="I29" s="13"/>
      <c r="J29" s="13"/>
      <c r="K29" s="13"/>
      <c r="L29" s="14"/>
      <c r="M29" s="13"/>
      <c r="N29" s="13"/>
      <c r="O29" s="31"/>
      <c r="P29" s="31"/>
      <c r="Q29" s="31"/>
      <c r="R29" s="31"/>
      <c r="S29" s="31"/>
      <c r="T29" s="31"/>
    </row>
    <row r="30" spans="1:20" ht="15" x14ac:dyDescent="0.2">
      <c r="A30" s="116"/>
      <c r="B30" s="13"/>
      <c r="C30" s="76" t="s">
        <v>169</v>
      </c>
      <c r="D30" s="77"/>
      <c r="E30" s="78"/>
      <c r="F30" s="76" t="s">
        <v>170</v>
      </c>
      <c r="G30" s="77"/>
      <c r="H30" s="78"/>
      <c r="I30" s="76" t="s">
        <v>171</v>
      </c>
      <c r="J30" s="77"/>
      <c r="K30" s="78"/>
      <c r="L30" s="13"/>
      <c r="M30" s="13"/>
      <c r="N30" s="13"/>
      <c r="O30" s="31"/>
      <c r="P30" s="31"/>
      <c r="Q30" s="31"/>
      <c r="R30" s="31"/>
      <c r="S30" s="31"/>
      <c r="T30" s="31"/>
    </row>
    <row r="31" spans="1:20" x14ac:dyDescent="0.2">
      <c r="A31" s="116"/>
      <c r="B31" s="13">
        <v>1</v>
      </c>
      <c r="C31" s="66">
        <v>9</v>
      </c>
      <c r="D31" s="65">
        <v>10</v>
      </c>
      <c r="E31" s="65">
        <v>11</v>
      </c>
      <c r="F31" s="13">
        <v>16</v>
      </c>
      <c r="G31" s="13">
        <v>25</v>
      </c>
      <c r="H31" s="13">
        <v>13</v>
      </c>
      <c r="I31" s="13">
        <v>29</v>
      </c>
      <c r="J31" s="13">
        <v>13</v>
      </c>
      <c r="K31" s="13">
        <v>24</v>
      </c>
      <c r="L31" s="58">
        <f t="shared" ref="L31:T31" si="14">C31/C38</f>
        <v>6.6666666666666666E-2</v>
      </c>
      <c r="M31" s="58">
        <f t="shared" si="14"/>
        <v>8.4033613445378158E-2</v>
      </c>
      <c r="N31" s="58">
        <f t="shared" si="14"/>
        <v>8.0291970802919707E-2</v>
      </c>
      <c r="O31" s="58">
        <f t="shared" si="14"/>
        <v>0.1032258064516129</v>
      </c>
      <c r="P31" s="58">
        <f t="shared" si="14"/>
        <v>0.12820512820512819</v>
      </c>
      <c r="Q31" s="58">
        <f t="shared" si="14"/>
        <v>6.3106796116504854E-2</v>
      </c>
      <c r="R31" s="58">
        <f t="shared" si="14"/>
        <v>0.14948453608247422</v>
      </c>
      <c r="S31" s="58">
        <f t="shared" si="14"/>
        <v>7.6923076923076927E-2</v>
      </c>
      <c r="T31" s="58">
        <f t="shared" si="14"/>
        <v>0.10344827586206896</v>
      </c>
    </row>
    <row r="32" spans="1:20" x14ac:dyDescent="0.2">
      <c r="A32" s="116"/>
      <c r="B32" s="13">
        <v>2</v>
      </c>
      <c r="C32" s="66">
        <v>31</v>
      </c>
      <c r="D32" s="65">
        <v>26</v>
      </c>
      <c r="E32" s="65">
        <v>30</v>
      </c>
      <c r="F32" s="13">
        <v>36</v>
      </c>
      <c r="G32" s="13">
        <v>42</v>
      </c>
      <c r="H32" s="13">
        <v>56</v>
      </c>
      <c r="I32" s="13">
        <v>46</v>
      </c>
      <c r="J32" s="13">
        <v>41</v>
      </c>
      <c r="K32" s="13">
        <v>56</v>
      </c>
      <c r="L32" s="58">
        <f t="shared" ref="L32:T32" si="15">C32/C38</f>
        <v>0.22962962962962963</v>
      </c>
      <c r="M32" s="58">
        <f t="shared" si="15"/>
        <v>0.21848739495798319</v>
      </c>
      <c r="N32" s="58">
        <f t="shared" si="15"/>
        <v>0.21897810218978103</v>
      </c>
      <c r="O32" s="58">
        <f t="shared" si="15"/>
        <v>0.23225806451612904</v>
      </c>
      <c r="P32" s="58">
        <f t="shared" si="15"/>
        <v>0.2153846153846154</v>
      </c>
      <c r="Q32" s="58">
        <f t="shared" si="15"/>
        <v>0.27184466019417475</v>
      </c>
      <c r="R32" s="58">
        <f t="shared" si="15"/>
        <v>0.23711340206185566</v>
      </c>
      <c r="S32" s="58">
        <f t="shared" si="15"/>
        <v>0.24260355029585798</v>
      </c>
      <c r="T32" s="58">
        <f t="shared" si="15"/>
        <v>0.2413793103448276</v>
      </c>
    </row>
    <row r="33" spans="1:20" x14ac:dyDescent="0.2">
      <c r="A33" s="116"/>
      <c r="B33" s="13">
        <v>4</v>
      </c>
      <c r="C33" s="66">
        <v>57</v>
      </c>
      <c r="D33" s="65">
        <v>43</v>
      </c>
      <c r="E33" s="65">
        <v>52</v>
      </c>
      <c r="F33" s="13">
        <v>65</v>
      </c>
      <c r="G33" s="13">
        <v>87</v>
      </c>
      <c r="H33" s="13">
        <v>98</v>
      </c>
      <c r="I33" s="13">
        <v>87</v>
      </c>
      <c r="J33" s="13">
        <v>95</v>
      </c>
      <c r="K33" s="13">
        <v>108</v>
      </c>
      <c r="L33" s="58">
        <f t="shared" ref="L33:T33" si="16">C33/C38</f>
        <v>0.42222222222222222</v>
      </c>
      <c r="M33" s="58">
        <f t="shared" si="16"/>
        <v>0.36134453781512604</v>
      </c>
      <c r="N33" s="58">
        <f t="shared" si="16"/>
        <v>0.37956204379562042</v>
      </c>
      <c r="O33" s="58">
        <f t="shared" si="16"/>
        <v>0.41935483870967744</v>
      </c>
      <c r="P33" s="58">
        <f t="shared" si="16"/>
        <v>0.44615384615384618</v>
      </c>
      <c r="Q33" s="58">
        <f t="shared" si="16"/>
        <v>0.47572815533980584</v>
      </c>
      <c r="R33" s="58">
        <f t="shared" si="16"/>
        <v>0.4484536082474227</v>
      </c>
      <c r="S33" s="58">
        <f t="shared" si="16"/>
        <v>0.56213017751479288</v>
      </c>
      <c r="T33" s="58">
        <f t="shared" si="16"/>
        <v>0.46551724137931033</v>
      </c>
    </row>
    <row r="34" spans="1:20" x14ac:dyDescent="0.2">
      <c r="A34" s="116"/>
      <c r="B34" s="13">
        <v>8</v>
      </c>
      <c r="C34" s="66">
        <v>27</v>
      </c>
      <c r="D34" s="65">
        <v>33</v>
      </c>
      <c r="E34" s="65">
        <v>32</v>
      </c>
      <c r="F34" s="13">
        <v>28</v>
      </c>
      <c r="G34" s="13">
        <v>26</v>
      </c>
      <c r="H34" s="13">
        <v>29</v>
      </c>
      <c r="I34" s="13">
        <v>22</v>
      </c>
      <c r="J34" s="13">
        <v>12</v>
      </c>
      <c r="K34" s="13">
        <v>28</v>
      </c>
      <c r="L34" s="58">
        <f t="shared" ref="L34:T34" si="17">C34/C38</f>
        <v>0.2</v>
      </c>
      <c r="M34" s="58">
        <f t="shared" si="17"/>
        <v>0.27731092436974791</v>
      </c>
      <c r="N34" s="58">
        <f t="shared" si="17"/>
        <v>0.23357664233576642</v>
      </c>
      <c r="O34" s="58">
        <f t="shared" si="17"/>
        <v>0.18064516129032257</v>
      </c>
      <c r="P34" s="58">
        <f t="shared" si="17"/>
        <v>0.13333333333333333</v>
      </c>
      <c r="Q34" s="58">
        <f t="shared" si="17"/>
        <v>0.14077669902912621</v>
      </c>
      <c r="R34" s="58">
        <f t="shared" si="17"/>
        <v>0.1134020618556701</v>
      </c>
      <c r="S34" s="58">
        <f t="shared" si="17"/>
        <v>7.1005917159763315E-2</v>
      </c>
      <c r="T34" s="58">
        <f t="shared" si="17"/>
        <v>0.1206896551724138</v>
      </c>
    </row>
    <row r="35" spans="1:20" x14ac:dyDescent="0.2">
      <c r="A35" s="116"/>
      <c r="B35" s="13">
        <v>16</v>
      </c>
      <c r="C35" s="66">
        <v>11</v>
      </c>
      <c r="D35" s="65">
        <v>7</v>
      </c>
      <c r="E35" s="65">
        <v>12</v>
      </c>
      <c r="F35" s="13">
        <v>10</v>
      </c>
      <c r="G35" s="13">
        <v>15</v>
      </c>
      <c r="H35" s="13">
        <v>10</v>
      </c>
      <c r="I35" s="13">
        <v>10</v>
      </c>
      <c r="J35" s="13">
        <v>8</v>
      </c>
      <c r="K35" s="13">
        <v>16</v>
      </c>
      <c r="L35" s="58">
        <f>C35/C38</f>
        <v>8.1481481481481488E-2</v>
      </c>
      <c r="M35" s="58">
        <f t="shared" ref="M35:T35" si="18">D35/D38</f>
        <v>5.8823529411764705E-2</v>
      </c>
      <c r="N35" s="58">
        <f t="shared" si="18"/>
        <v>8.7591240875912413E-2</v>
      </c>
      <c r="O35" s="58">
        <f t="shared" si="18"/>
        <v>6.4516129032258063E-2</v>
      </c>
      <c r="P35" s="58">
        <f t="shared" si="18"/>
        <v>7.6923076923076927E-2</v>
      </c>
      <c r="Q35" s="58">
        <f t="shared" si="18"/>
        <v>4.8543689320388349E-2</v>
      </c>
      <c r="R35" s="58">
        <f t="shared" si="18"/>
        <v>5.1546391752577317E-2</v>
      </c>
      <c r="S35" s="58">
        <f t="shared" si="18"/>
        <v>4.7337278106508875E-2</v>
      </c>
      <c r="T35" s="58">
        <f t="shared" si="18"/>
        <v>6.8965517241379309E-2</v>
      </c>
    </row>
    <row r="36" spans="1:20" ht="15" x14ac:dyDescent="0.2">
      <c r="A36" s="116"/>
      <c r="B36" s="13">
        <v>32</v>
      </c>
      <c r="C36" s="13"/>
      <c r="D36" s="13"/>
      <c r="E36" s="13"/>
      <c r="F36" s="13"/>
      <c r="G36" s="13"/>
      <c r="H36" s="13"/>
      <c r="I36" s="13"/>
      <c r="J36" s="13"/>
      <c r="K36" s="13"/>
      <c r="L36" s="58">
        <f>C36/157</f>
        <v>0</v>
      </c>
      <c r="M36" s="58">
        <f>D36/162</f>
        <v>0</v>
      </c>
      <c r="N36" s="58">
        <f>E36/153</f>
        <v>0</v>
      </c>
      <c r="O36" s="31"/>
      <c r="P36" s="31"/>
      <c r="Q36" s="31"/>
      <c r="R36" s="31"/>
      <c r="S36" s="31"/>
      <c r="T36" s="31"/>
    </row>
    <row r="37" spans="1:20" ht="15" x14ac:dyDescent="0.2">
      <c r="A37" s="116"/>
      <c r="B37" s="13">
        <v>64</v>
      </c>
      <c r="C37" s="13"/>
      <c r="D37" s="13"/>
      <c r="E37" s="13"/>
      <c r="F37" s="13"/>
      <c r="G37" s="13"/>
      <c r="H37" s="13"/>
      <c r="I37" s="13"/>
      <c r="J37" s="13"/>
      <c r="K37" s="13"/>
      <c r="L37" s="58">
        <f>C37/157</f>
        <v>0</v>
      </c>
      <c r="M37" s="58">
        <f>D37/162</f>
        <v>0</v>
      </c>
      <c r="N37" s="58">
        <f>E37/153</f>
        <v>0</v>
      </c>
      <c r="O37" s="31"/>
      <c r="P37" s="31"/>
      <c r="Q37" s="31"/>
      <c r="R37" s="31"/>
      <c r="S37" s="31"/>
      <c r="T37" s="31"/>
    </row>
    <row r="38" spans="1:20" x14ac:dyDescent="0.2">
      <c r="A38" s="116"/>
      <c r="B38" s="13" t="s">
        <v>14</v>
      </c>
      <c r="C38" s="13">
        <f>SUM(C31:C37)</f>
        <v>135</v>
      </c>
      <c r="D38" s="13">
        <f>SUM(D31:D37)</f>
        <v>119</v>
      </c>
      <c r="E38" s="13">
        <f>SUM(E31:E37)</f>
        <v>137</v>
      </c>
      <c r="F38" s="13">
        <f t="shared" ref="F38:K38" si="19">SUM(F31:F37)</f>
        <v>155</v>
      </c>
      <c r="G38" s="13">
        <f t="shared" si="19"/>
        <v>195</v>
      </c>
      <c r="H38" s="13">
        <f t="shared" si="19"/>
        <v>206</v>
      </c>
      <c r="I38" s="13">
        <f t="shared" si="19"/>
        <v>194</v>
      </c>
      <c r="J38" s="13">
        <f t="shared" si="19"/>
        <v>169</v>
      </c>
      <c r="K38" s="13">
        <f t="shared" si="19"/>
        <v>232</v>
      </c>
      <c r="L38" s="58">
        <f>SUM(L31:L36)</f>
        <v>1</v>
      </c>
      <c r="M38" s="58">
        <f t="shared" ref="M38:T38" si="20">SUM(M31:M36)</f>
        <v>1</v>
      </c>
      <c r="N38" s="58">
        <f t="shared" si="20"/>
        <v>0.99999999999999989</v>
      </c>
      <c r="O38" s="58">
        <f t="shared" si="20"/>
        <v>1</v>
      </c>
      <c r="P38" s="58">
        <f t="shared" si="20"/>
        <v>1</v>
      </c>
      <c r="Q38" s="58">
        <f t="shared" si="20"/>
        <v>1</v>
      </c>
      <c r="R38" s="58">
        <f t="shared" si="20"/>
        <v>1</v>
      </c>
      <c r="S38" s="58">
        <f t="shared" si="20"/>
        <v>1</v>
      </c>
      <c r="T38" s="58">
        <f t="shared" si="20"/>
        <v>1</v>
      </c>
    </row>
    <row r="39" spans="1:20" x14ac:dyDescent="0.2">
      <c r="A39" s="116"/>
    </row>
    <row r="40" spans="1:20" x14ac:dyDescent="0.2">
      <c r="A40" s="116"/>
    </row>
    <row r="41" spans="1:20" ht="15" x14ac:dyDescent="0.2">
      <c r="A41" s="116"/>
      <c r="B41" s="11" t="s">
        <v>105</v>
      </c>
      <c r="C41" s="12"/>
      <c r="D41" s="13"/>
      <c r="E41" s="13"/>
      <c r="F41" s="13"/>
      <c r="G41" s="13"/>
      <c r="H41" s="13"/>
      <c r="I41" s="13"/>
      <c r="J41" s="13"/>
      <c r="K41" s="13"/>
      <c r="L41" s="14"/>
      <c r="M41" s="13"/>
      <c r="N41" s="13"/>
      <c r="O41" s="31"/>
      <c r="P41" s="31"/>
      <c r="Q41" s="31"/>
      <c r="R41" s="31"/>
      <c r="S41" s="31"/>
      <c r="T41" s="31"/>
    </row>
    <row r="42" spans="1:20" ht="15" x14ac:dyDescent="0.2">
      <c r="A42" s="116"/>
      <c r="B42" s="13"/>
      <c r="C42" s="76" t="s">
        <v>169</v>
      </c>
      <c r="D42" s="77"/>
      <c r="E42" s="78"/>
      <c r="F42" s="76" t="s">
        <v>170</v>
      </c>
      <c r="G42" s="77"/>
      <c r="H42" s="78"/>
      <c r="I42" s="76" t="s">
        <v>171</v>
      </c>
      <c r="J42" s="77"/>
      <c r="K42" s="78"/>
      <c r="L42" s="13"/>
      <c r="M42" s="13"/>
      <c r="N42" s="13"/>
      <c r="O42" s="31"/>
      <c r="P42" s="31"/>
      <c r="Q42" s="31"/>
      <c r="R42" s="31"/>
      <c r="S42" s="31"/>
      <c r="T42" s="31"/>
    </row>
    <row r="43" spans="1:20" x14ac:dyDescent="0.2">
      <c r="A43" s="116"/>
      <c r="B43" s="13">
        <v>1</v>
      </c>
      <c r="C43" s="66">
        <v>12</v>
      </c>
      <c r="D43" s="65">
        <v>18</v>
      </c>
      <c r="E43" s="65">
        <v>11</v>
      </c>
      <c r="F43" s="13">
        <v>16</v>
      </c>
      <c r="G43" s="13">
        <v>25</v>
      </c>
      <c r="H43" s="13">
        <v>13</v>
      </c>
      <c r="I43" s="13">
        <v>29</v>
      </c>
      <c r="J43" s="13">
        <v>13</v>
      </c>
      <c r="K43" s="13">
        <v>24</v>
      </c>
      <c r="L43" s="58">
        <f>C43/C50</f>
        <v>8.3916083916083919E-2</v>
      </c>
      <c r="M43" s="58">
        <f t="shared" ref="M43:T43" si="21">D43/D50</f>
        <v>0.11920529801324503</v>
      </c>
      <c r="N43" s="58">
        <f t="shared" si="21"/>
        <v>9.6491228070175433E-2</v>
      </c>
      <c r="O43" s="58">
        <f t="shared" si="21"/>
        <v>0.10884353741496598</v>
      </c>
      <c r="P43" s="58">
        <f t="shared" si="21"/>
        <v>0.12953367875647667</v>
      </c>
      <c r="Q43" s="58">
        <f t="shared" si="21"/>
        <v>7.2625698324022353E-2</v>
      </c>
      <c r="R43" s="58">
        <f t="shared" si="21"/>
        <v>0.14356435643564355</v>
      </c>
      <c r="S43" s="58">
        <f t="shared" si="21"/>
        <v>7.3033707865168537E-2</v>
      </c>
      <c r="T43" s="58">
        <f t="shared" si="21"/>
        <v>0.11483253588516747</v>
      </c>
    </row>
    <row r="44" spans="1:20" x14ac:dyDescent="0.2">
      <c r="A44" s="116"/>
      <c r="B44" s="13">
        <v>2</v>
      </c>
      <c r="C44" s="66">
        <v>46</v>
      </c>
      <c r="D44" s="65">
        <v>42</v>
      </c>
      <c r="E44" s="65">
        <v>37</v>
      </c>
      <c r="F44" s="13">
        <v>49</v>
      </c>
      <c r="G44" s="13">
        <v>63</v>
      </c>
      <c r="H44" s="13">
        <v>56</v>
      </c>
      <c r="I44" s="13">
        <v>59</v>
      </c>
      <c r="J44" s="13">
        <v>56</v>
      </c>
      <c r="K44" s="13">
        <v>56</v>
      </c>
      <c r="L44" s="58">
        <f>C44/C50</f>
        <v>0.32167832167832167</v>
      </c>
      <c r="M44" s="58">
        <f t="shared" ref="M44:T44" si="22">D44/D50</f>
        <v>0.27814569536423839</v>
      </c>
      <c r="N44" s="58">
        <f t="shared" si="22"/>
        <v>0.32456140350877194</v>
      </c>
      <c r="O44" s="58">
        <f t="shared" si="22"/>
        <v>0.33333333333333331</v>
      </c>
      <c r="P44" s="58">
        <f t="shared" si="22"/>
        <v>0.32642487046632124</v>
      </c>
      <c r="Q44" s="58">
        <f t="shared" si="22"/>
        <v>0.31284916201117319</v>
      </c>
      <c r="R44" s="58">
        <f t="shared" si="22"/>
        <v>0.29207920792079206</v>
      </c>
      <c r="S44" s="58">
        <f t="shared" si="22"/>
        <v>0.3146067415730337</v>
      </c>
      <c r="T44" s="58">
        <f t="shared" si="22"/>
        <v>0.26794258373205743</v>
      </c>
    </row>
    <row r="45" spans="1:20" x14ac:dyDescent="0.2">
      <c r="A45" s="116"/>
      <c r="B45" s="13">
        <v>4</v>
      </c>
      <c r="C45" s="66">
        <v>65</v>
      </c>
      <c r="D45" s="65">
        <v>65</v>
      </c>
      <c r="E45" s="65">
        <v>52</v>
      </c>
      <c r="F45" s="13">
        <v>65</v>
      </c>
      <c r="G45" s="13">
        <v>87</v>
      </c>
      <c r="H45" s="13">
        <v>98</v>
      </c>
      <c r="I45" s="13">
        <v>87</v>
      </c>
      <c r="J45" s="13">
        <v>95</v>
      </c>
      <c r="K45" s="13">
        <v>108</v>
      </c>
      <c r="L45" s="58">
        <f>C45/C50</f>
        <v>0.45454545454545453</v>
      </c>
      <c r="M45" s="58">
        <f t="shared" ref="M45:T45" si="23">D45/D50</f>
        <v>0.43046357615894038</v>
      </c>
      <c r="N45" s="58">
        <f t="shared" si="23"/>
        <v>0.45614035087719296</v>
      </c>
      <c r="O45" s="58">
        <f t="shared" si="23"/>
        <v>0.44217687074829931</v>
      </c>
      <c r="P45" s="58">
        <f t="shared" si="23"/>
        <v>0.45077720207253885</v>
      </c>
      <c r="Q45" s="58">
        <f t="shared" si="23"/>
        <v>0.54748603351955305</v>
      </c>
      <c r="R45" s="58">
        <f t="shared" si="23"/>
        <v>0.43069306930693069</v>
      </c>
      <c r="S45" s="58">
        <f t="shared" si="23"/>
        <v>0.5337078651685393</v>
      </c>
      <c r="T45" s="58">
        <f t="shared" si="23"/>
        <v>0.51674641148325362</v>
      </c>
    </row>
    <row r="46" spans="1:20" x14ac:dyDescent="0.2">
      <c r="A46" s="116"/>
      <c r="B46" s="13">
        <v>8</v>
      </c>
      <c r="C46" s="66">
        <v>15</v>
      </c>
      <c r="D46" s="65">
        <v>20</v>
      </c>
      <c r="E46" s="65">
        <v>12</v>
      </c>
      <c r="F46" s="13">
        <v>10</v>
      </c>
      <c r="G46" s="13">
        <v>17</v>
      </c>
      <c r="H46" s="13">
        <v>12</v>
      </c>
      <c r="I46" s="13">
        <v>22</v>
      </c>
      <c r="J46" s="13">
        <v>12</v>
      </c>
      <c r="K46" s="13">
        <v>14</v>
      </c>
      <c r="L46" s="58">
        <f>C46/C50</f>
        <v>0.1048951048951049</v>
      </c>
      <c r="M46" s="58">
        <f t="shared" ref="M46:T46" si="24">D46/D50</f>
        <v>0.13245033112582782</v>
      </c>
      <c r="N46" s="58">
        <f t="shared" si="24"/>
        <v>0.10526315789473684</v>
      </c>
      <c r="O46" s="58">
        <f t="shared" si="24"/>
        <v>6.8027210884353748E-2</v>
      </c>
      <c r="P46" s="58">
        <f t="shared" si="24"/>
        <v>8.8082901554404139E-2</v>
      </c>
      <c r="Q46" s="58">
        <f t="shared" si="24"/>
        <v>6.7039106145251395E-2</v>
      </c>
      <c r="R46" s="58">
        <f t="shared" si="24"/>
        <v>0.10891089108910891</v>
      </c>
      <c r="S46" s="58">
        <f t="shared" si="24"/>
        <v>6.741573033707865E-2</v>
      </c>
      <c r="T46" s="58">
        <f t="shared" si="24"/>
        <v>6.6985645933014357E-2</v>
      </c>
    </row>
    <row r="47" spans="1:20" x14ac:dyDescent="0.2">
      <c r="A47" s="116"/>
      <c r="B47" s="13">
        <v>16</v>
      </c>
      <c r="C47" s="66">
        <v>5</v>
      </c>
      <c r="D47" s="65">
        <v>6</v>
      </c>
      <c r="E47" s="65">
        <v>2</v>
      </c>
      <c r="F47" s="13">
        <v>7</v>
      </c>
      <c r="G47" s="13">
        <v>1</v>
      </c>
      <c r="H47" s="13">
        <v>0</v>
      </c>
      <c r="I47" s="13">
        <v>5</v>
      </c>
      <c r="J47" s="13">
        <v>2</v>
      </c>
      <c r="K47" s="13">
        <v>7</v>
      </c>
      <c r="L47" s="58">
        <f>C47/C50</f>
        <v>3.4965034965034968E-2</v>
      </c>
      <c r="M47" s="58">
        <f t="shared" ref="M47:T47" si="25">D47/D50</f>
        <v>3.9735099337748346E-2</v>
      </c>
      <c r="N47" s="58">
        <f t="shared" si="25"/>
        <v>1.7543859649122806E-2</v>
      </c>
      <c r="O47" s="58">
        <f t="shared" si="25"/>
        <v>4.7619047619047616E-2</v>
      </c>
      <c r="P47" s="58">
        <f t="shared" si="25"/>
        <v>5.1813471502590676E-3</v>
      </c>
      <c r="Q47" s="58">
        <f t="shared" si="25"/>
        <v>0</v>
      </c>
      <c r="R47" s="58">
        <f t="shared" si="25"/>
        <v>2.4752475247524754E-2</v>
      </c>
      <c r="S47" s="58">
        <f t="shared" si="25"/>
        <v>1.1235955056179775E-2</v>
      </c>
      <c r="T47" s="58">
        <f t="shared" si="25"/>
        <v>3.3492822966507178E-2</v>
      </c>
    </row>
    <row r="48" spans="1:20" ht="15" x14ac:dyDescent="0.2">
      <c r="A48" s="116"/>
      <c r="B48" s="13">
        <v>32</v>
      </c>
      <c r="F48" s="13"/>
      <c r="G48" s="13"/>
      <c r="H48" s="13"/>
      <c r="I48" s="13"/>
      <c r="J48" s="13"/>
      <c r="K48" s="13"/>
      <c r="L48" s="58"/>
      <c r="M48" s="58"/>
      <c r="N48" s="58"/>
      <c r="O48" s="31"/>
      <c r="P48" s="31"/>
      <c r="Q48" s="31"/>
      <c r="R48" s="31"/>
      <c r="S48" s="31"/>
      <c r="T48" s="31"/>
    </row>
    <row r="49" spans="1:20" ht="15" x14ac:dyDescent="0.2">
      <c r="A49" s="116"/>
      <c r="B49" s="13">
        <v>64</v>
      </c>
      <c r="C49" s="13"/>
      <c r="D49" s="13"/>
      <c r="E49" s="13"/>
      <c r="F49" s="13"/>
      <c r="G49" s="13"/>
      <c r="H49" s="13"/>
      <c r="I49" s="13"/>
      <c r="J49" s="13"/>
      <c r="K49" s="13"/>
      <c r="L49" s="58">
        <f>C49/157</f>
        <v>0</v>
      </c>
      <c r="M49" s="58">
        <f>D49/162</f>
        <v>0</v>
      </c>
      <c r="N49" s="58">
        <f>E49/153</f>
        <v>0</v>
      </c>
      <c r="O49" s="31"/>
      <c r="P49" s="31"/>
      <c r="Q49" s="31"/>
      <c r="R49" s="31"/>
      <c r="S49" s="31"/>
      <c r="T49" s="31"/>
    </row>
    <row r="50" spans="1:20" x14ac:dyDescent="0.2">
      <c r="A50" s="116"/>
      <c r="B50" s="13" t="s">
        <v>14</v>
      </c>
      <c r="C50" s="13">
        <f>SUM(C43:C49)</f>
        <v>143</v>
      </c>
      <c r="D50" s="13">
        <f>SUM(D43:D49)</f>
        <v>151</v>
      </c>
      <c r="E50" s="13">
        <f>SUM(E43:E49)</f>
        <v>114</v>
      </c>
      <c r="F50" s="13">
        <f t="shared" ref="F50:K50" si="26">SUM(F43:F49)</f>
        <v>147</v>
      </c>
      <c r="G50" s="13">
        <f t="shared" si="26"/>
        <v>193</v>
      </c>
      <c r="H50" s="13">
        <f t="shared" si="26"/>
        <v>179</v>
      </c>
      <c r="I50" s="13">
        <f t="shared" si="26"/>
        <v>202</v>
      </c>
      <c r="J50" s="13">
        <f t="shared" si="26"/>
        <v>178</v>
      </c>
      <c r="K50" s="13">
        <f t="shared" si="26"/>
        <v>209</v>
      </c>
      <c r="L50" s="58">
        <f>SUM(L43:L47)</f>
        <v>1</v>
      </c>
      <c r="M50" s="58">
        <f t="shared" ref="M50:T50" si="27">SUM(M43:M48)</f>
        <v>1</v>
      </c>
      <c r="N50" s="58">
        <f t="shared" si="27"/>
        <v>1</v>
      </c>
      <c r="O50" s="58">
        <f t="shared" si="27"/>
        <v>1</v>
      </c>
      <c r="P50" s="58">
        <f t="shared" si="27"/>
        <v>0.99999999999999989</v>
      </c>
      <c r="Q50" s="58">
        <f t="shared" si="27"/>
        <v>1</v>
      </c>
      <c r="R50" s="58">
        <f t="shared" si="27"/>
        <v>0.99999999999999989</v>
      </c>
      <c r="S50" s="58">
        <f t="shared" si="27"/>
        <v>1</v>
      </c>
      <c r="T50" s="58">
        <f t="shared" si="27"/>
        <v>1</v>
      </c>
    </row>
    <row r="53" spans="1:20" ht="15" x14ac:dyDescent="0.2">
      <c r="A53" s="116" t="s">
        <v>222</v>
      </c>
      <c r="B53" s="11" t="s">
        <v>206</v>
      </c>
      <c r="C53" s="12"/>
      <c r="D53" s="13"/>
      <c r="E53" s="13"/>
      <c r="F53" s="13"/>
      <c r="G53" s="13"/>
      <c r="H53" s="13"/>
      <c r="I53" s="13"/>
      <c r="J53" s="13"/>
      <c r="K53" s="13"/>
      <c r="L53" s="14"/>
      <c r="M53" s="13"/>
      <c r="N53" s="13"/>
      <c r="O53" s="31"/>
      <c r="P53" s="31"/>
      <c r="Q53" s="31"/>
      <c r="R53" s="31"/>
      <c r="S53" s="31"/>
      <c r="T53" s="31"/>
    </row>
    <row r="54" spans="1:20" ht="15" x14ac:dyDescent="0.2">
      <c r="A54" s="116"/>
      <c r="B54" s="13"/>
      <c r="C54" s="76" t="s">
        <v>169</v>
      </c>
      <c r="D54" s="77"/>
      <c r="E54" s="78"/>
      <c r="F54" s="76" t="s">
        <v>170</v>
      </c>
      <c r="G54" s="77"/>
      <c r="H54" s="78"/>
      <c r="I54" s="76" t="s">
        <v>171</v>
      </c>
      <c r="J54" s="77"/>
      <c r="K54" s="78"/>
      <c r="L54" s="13"/>
      <c r="M54" s="13"/>
      <c r="N54" s="13"/>
      <c r="O54" s="31"/>
      <c r="P54" s="31"/>
      <c r="Q54" s="31"/>
      <c r="R54" s="31"/>
      <c r="S54" s="31"/>
      <c r="T54" s="31"/>
    </row>
    <row r="55" spans="1:20" x14ac:dyDescent="0.2">
      <c r="A55" s="116"/>
      <c r="B55" s="13">
        <v>1</v>
      </c>
      <c r="C55" s="66">
        <v>16</v>
      </c>
      <c r="D55" s="66">
        <v>12</v>
      </c>
      <c r="E55" s="65">
        <v>9</v>
      </c>
      <c r="F55" s="13">
        <v>15</v>
      </c>
      <c r="G55" s="13">
        <v>20</v>
      </c>
      <c r="H55" s="13">
        <v>14</v>
      </c>
      <c r="I55" s="13">
        <v>11</v>
      </c>
      <c r="J55" s="13">
        <v>19</v>
      </c>
      <c r="K55" s="13">
        <v>17</v>
      </c>
      <c r="L55" s="58">
        <f t="shared" ref="L55:T55" si="28">C55/C62</f>
        <v>0.10884353741496598</v>
      </c>
      <c r="M55" s="58">
        <f t="shared" si="28"/>
        <v>6.3157894736842107E-2</v>
      </c>
      <c r="N55" s="58">
        <f t="shared" si="28"/>
        <v>6.1643835616438353E-2</v>
      </c>
      <c r="O55" s="58">
        <f t="shared" si="28"/>
        <v>7.7720207253886009E-2</v>
      </c>
      <c r="P55" s="58">
        <f t="shared" si="28"/>
        <v>9.0090090090090086E-2</v>
      </c>
      <c r="Q55" s="58">
        <f t="shared" si="28"/>
        <v>7.3684210526315783E-2</v>
      </c>
      <c r="R55" s="58">
        <f t="shared" si="28"/>
        <v>5.3398058252427182E-2</v>
      </c>
      <c r="S55" s="58">
        <f t="shared" si="28"/>
        <v>8.296943231441048E-2</v>
      </c>
      <c r="T55" s="58">
        <f t="shared" si="28"/>
        <v>7.2340425531914887E-2</v>
      </c>
    </row>
    <row r="56" spans="1:20" x14ac:dyDescent="0.2">
      <c r="A56" s="116"/>
      <c r="B56" s="13">
        <v>2</v>
      </c>
      <c r="C56" s="66">
        <v>20</v>
      </c>
      <c r="D56" s="66">
        <v>27</v>
      </c>
      <c r="E56" s="65">
        <v>16</v>
      </c>
      <c r="F56" s="13">
        <v>32</v>
      </c>
      <c r="G56" s="13">
        <v>36</v>
      </c>
      <c r="H56" s="13">
        <v>32</v>
      </c>
      <c r="I56" s="13">
        <v>29</v>
      </c>
      <c r="J56" s="13">
        <v>32</v>
      </c>
      <c r="K56" s="13">
        <v>36</v>
      </c>
      <c r="L56" s="58">
        <f t="shared" ref="L56:T56" si="29">C56/C62</f>
        <v>0.1360544217687075</v>
      </c>
      <c r="M56" s="58">
        <f t="shared" si="29"/>
        <v>0.14210526315789473</v>
      </c>
      <c r="N56" s="58">
        <f t="shared" si="29"/>
        <v>0.1095890410958904</v>
      </c>
      <c r="O56" s="58">
        <f t="shared" si="29"/>
        <v>0.16580310880829016</v>
      </c>
      <c r="P56" s="58">
        <f t="shared" si="29"/>
        <v>0.16216216216216217</v>
      </c>
      <c r="Q56" s="58">
        <f t="shared" si="29"/>
        <v>0.16842105263157894</v>
      </c>
      <c r="R56" s="58">
        <f t="shared" si="29"/>
        <v>0.14077669902912621</v>
      </c>
      <c r="S56" s="58">
        <f t="shared" si="29"/>
        <v>0.13973799126637554</v>
      </c>
      <c r="T56" s="58">
        <f t="shared" si="29"/>
        <v>0.15319148936170213</v>
      </c>
    </row>
    <row r="57" spans="1:20" x14ac:dyDescent="0.2">
      <c r="A57" s="116"/>
      <c r="B57" s="13">
        <v>4</v>
      </c>
      <c r="C57" s="66">
        <v>53</v>
      </c>
      <c r="D57" s="66">
        <v>85</v>
      </c>
      <c r="E57" s="65">
        <v>65</v>
      </c>
      <c r="F57" s="13">
        <v>76</v>
      </c>
      <c r="G57" s="13">
        <v>89</v>
      </c>
      <c r="H57" s="13">
        <v>79</v>
      </c>
      <c r="I57" s="13">
        <v>89</v>
      </c>
      <c r="J57" s="13">
        <v>98</v>
      </c>
      <c r="K57" s="13">
        <v>92</v>
      </c>
      <c r="L57" s="58">
        <f t="shared" ref="L57:T57" si="30">C57/C62</f>
        <v>0.36054421768707484</v>
      </c>
      <c r="M57" s="58">
        <f t="shared" si="30"/>
        <v>0.44736842105263158</v>
      </c>
      <c r="N57" s="58">
        <f t="shared" si="30"/>
        <v>0.4452054794520548</v>
      </c>
      <c r="O57" s="58">
        <f t="shared" si="30"/>
        <v>0.39378238341968913</v>
      </c>
      <c r="P57" s="58">
        <f t="shared" si="30"/>
        <v>0.40090090090090091</v>
      </c>
      <c r="Q57" s="58">
        <f t="shared" si="30"/>
        <v>0.41578947368421054</v>
      </c>
      <c r="R57" s="58">
        <f t="shared" si="30"/>
        <v>0.43203883495145629</v>
      </c>
      <c r="S57" s="58">
        <f t="shared" si="30"/>
        <v>0.42794759825327511</v>
      </c>
      <c r="T57" s="58">
        <f t="shared" si="30"/>
        <v>0.39148936170212767</v>
      </c>
    </row>
    <row r="58" spans="1:20" x14ac:dyDescent="0.2">
      <c r="A58" s="116"/>
      <c r="B58" s="13">
        <v>8</v>
      </c>
      <c r="C58" s="66">
        <v>51</v>
      </c>
      <c r="D58" s="66">
        <v>54</v>
      </c>
      <c r="E58" s="65">
        <v>48</v>
      </c>
      <c r="F58" s="13">
        <v>60</v>
      </c>
      <c r="G58" s="13">
        <v>65</v>
      </c>
      <c r="H58" s="13">
        <v>57</v>
      </c>
      <c r="I58" s="13">
        <v>65</v>
      </c>
      <c r="J58" s="13">
        <v>69</v>
      </c>
      <c r="K58" s="13">
        <v>76</v>
      </c>
      <c r="L58" s="58">
        <f t="shared" ref="L58:T58" si="31">C58/C62</f>
        <v>0.34693877551020408</v>
      </c>
      <c r="M58" s="58">
        <f t="shared" si="31"/>
        <v>0.28421052631578947</v>
      </c>
      <c r="N58" s="58">
        <f t="shared" si="31"/>
        <v>0.32876712328767121</v>
      </c>
      <c r="O58" s="58">
        <f t="shared" si="31"/>
        <v>0.31088082901554404</v>
      </c>
      <c r="P58" s="58">
        <f t="shared" si="31"/>
        <v>0.2927927927927928</v>
      </c>
      <c r="Q58" s="58">
        <f t="shared" si="31"/>
        <v>0.3</v>
      </c>
      <c r="R58" s="58">
        <f t="shared" si="31"/>
        <v>0.3155339805825243</v>
      </c>
      <c r="S58" s="58">
        <f t="shared" si="31"/>
        <v>0.30131004366812225</v>
      </c>
      <c r="T58" s="58">
        <f t="shared" si="31"/>
        <v>0.32340425531914896</v>
      </c>
    </row>
    <row r="59" spans="1:20" x14ac:dyDescent="0.2">
      <c r="A59" s="116"/>
      <c r="B59" s="13">
        <v>16</v>
      </c>
      <c r="C59" s="66">
        <v>7</v>
      </c>
      <c r="D59" s="66">
        <v>12</v>
      </c>
      <c r="E59" s="65">
        <v>8</v>
      </c>
      <c r="F59" s="13">
        <v>10</v>
      </c>
      <c r="G59" s="13">
        <v>12</v>
      </c>
      <c r="H59" s="13">
        <v>8</v>
      </c>
      <c r="I59" s="13">
        <v>12</v>
      </c>
      <c r="J59" s="13">
        <v>11</v>
      </c>
      <c r="K59" s="13">
        <v>14</v>
      </c>
      <c r="L59" s="58">
        <f>C59/C62</f>
        <v>4.7619047619047616E-2</v>
      </c>
      <c r="M59" s="58">
        <f t="shared" ref="M59:T59" si="32">D59/D62</f>
        <v>6.3157894736842107E-2</v>
      </c>
      <c r="N59" s="58">
        <f t="shared" si="32"/>
        <v>5.4794520547945202E-2</v>
      </c>
      <c r="O59" s="58">
        <f t="shared" si="32"/>
        <v>5.181347150259067E-2</v>
      </c>
      <c r="P59" s="58">
        <f t="shared" si="32"/>
        <v>5.4054054054054057E-2</v>
      </c>
      <c r="Q59" s="58">
        <f t="shared" si="32"/>
        <v>4.2105263157894736E-2</v>
      </c>
      <c r="R59" s="58">
        <f t="shared" si="32"/>
        <v>5.8252427184466021E-2</v>
      </c>
      <c r="S59" s="58">
        <f t="shared" si="32"/>
        <v>4.8034934497816595E-2</v>
      </c>
      <c r="T59" s="58">
        <f t="shared" si="32"/>
        <v>5.9574468085106386E-2</v>
      </c>
    </row>
    <row r="60" spans="1:20" ht="15" x14ac:dyDescent="0.2">
      <c r="A60" s="116"/>
      <c r="B60" s="13">
        <v>32</v>
      </c>
      <c r="C60" s="13"/>
      <c r="D60" s="13"/>
      <c r="E60" s="13"/>
      <c r="F60" s="13"/>
      <c r="G60" s="13"/>
      <c r="H60" s="13"/>
      <c r="I60" s="13"/>
      <c r="J60" s="13"/>
      <c r="K60" s="13"/>
      <c r="L60" s="58">
        <f>C60/157</f>
        <v>0</v>
      </c>
      <c r="M60" s="58">
        <f>D60/162</f>
        <v>0</v>
      </c>
      <c r="N60" s="58">
        <f>E60/153</f>
        <v>0</v>
      </c>
      <c r="O60" s="31"/>
      <c r="P60" s="31"/>
      <c r="Q60" s="31"/>
      <c r="R60" s="31"/>
      <c r="S60" s="31"/>
      <c r="T60" s="31"/>
    </row>
    <row r="61" spans="1:20" ht="15" x14ac:dyDescent="0.2">
      <c r="A61" s="116"/>
      <c r="B61" s="13">
        <v>64</v>
      </c>
      <c r="C61" s="13"/>
      <c r="D61" s="13"/>
      <c r="E61" s="13"/>
      <c r="F61" s="13"/>
      <c r="G61" s="13"/>
      <c r="H61" s="13"/>
      <c r="I61" s="13"/>
      <c r="J61" s="13"/>
      <c r="K61" s="13"/>
      <c r="L61" s="58">
        <f>C61/157</f>
        <v>0</v>
      </c>
      <c r="M61" s="58">
        <f>D61/162</f>
        <v>0</v>
      </c>
      <c r="N61" s="58">
        <f>E61/153</f>
        <v>0</v>
      </c>
      <c r="O61" s="31"/>
      <c r="P61" s="31"/>
      <c r="Q61" s="31"/>
      <c r="R61" s="31"/>
      <c r="S61" s="31"/>
      <c r="T61" s="31"/>
    </row>
    <row r="62" spans="1:20" x14ac:dyDescent="0.2">
      <c r="A62" s="116"/>
      <c r="B62" s="13" t="s">
        <v>14</v>
      </c>
      <c r="C62" s="13">
        <f>SUM(C55:C61)</f>
        <v>147</v>
      </c>
      <c r="D62" s="13">
        <f>SUM(D55:D61)</f>
        <v>190</v>
      </c>
      <c r="E62" s="13">
        <f>SUM(E55:E61)</f>
        <v>146</v>
      </c>
      <c r="F62" s="13">
        <f t="shared" ref="F62:K62" si="33">SUM(F55:F61)</f>
        <v>193</v>
      </c>
      <c r="G62" s="13">
        <f t="shared" si="33"/>
        <v>222</v>
      </c>
      <c r="H62" s="13">
        <f t="shared" si="33"/>
        <v>190</v>
      </c>
      <c r="I62" s="13">
        <f t="shared" si="33"/>
        <v>206</v>
      </c>
      <c r="J62" s="13">
        <f t="shared" si="33"/>
        <v>229</v>
      </c>
      <c r="K62" s="13">
        <f t="shared" si="33"/>
        <v>235</v>
      </c>
      <c r="L62" s="58">
        <f>SUM(L55:L60)</f>
        <v>1</v>
      </c>
      <c r="M62" s="58">
        <f t="shared" ref="M62:T62" si="34">SUM(M55:M60)</f>
        <v>1</v>
      </c>
      <c r="N62" s="58">
        <f t="shared" si="34"/>
        <v>1</v>
      </c>
      <c r="O62" s="58">
        <f t="shared" si="34"/>
        <v>1</v>
      </c>
      <c r="P62" s="58">
        <f t="shared" si="34"/>
        <v>1</v>
      </c>
      <c r="Q62" s="58">
        <f t="shared" si="34"/>
        <v>1</v>
      </c>
      <c r="R62" s="58">
        <f t="shared" si="34"/>
        <v>1</v>
      </c>
      <c r="S62" s="58">
        <f t="shared" si="34"/>
        <v>1</v>
      </c>
      <c r="T62" s="58">
        <f t="shared" si="34"/>
        <v>1</v>
      </c>
    </row>
    <row r="63" spans="1:20" x14ac:dyDescent="0.2">
      <c r="A63" s="116"/>
    </row>
    <row r="64" spans="1:20" x14ac:dyDescent="0.2">
      <c r="A64" s="116"/>
    </row>
    <row r="65" spans="1:20" ht="15" x14ac:dyDescent="0.2">
      <c r="A65" s="116"/>
      <c r="B65" s="11" t="s">
        <v>105</v>
      </c>
      <c r="C65" s="12"/>
      <c r="D65" s="13"/>
      <c r="E65" s="13"/>
      <c r="F65" s="13"/>
      <c r="G65" s="13"/>
      <c r="H65" s="13"/>
      <c r="I65" s="13"/>
      <c r="J65" s="13"/>
      <c r="K65" s="13"/>
      <c r="L65" s="14"/>
      <c r="M65" s="13"/>
      <c r="N65" s="13"/>
      <c r="O65" s="31"/>
      <c r="P65" s="31"/>
      <c r="Q65" s="31"/>
      <c r="R65" s="31"/>
      <c r="S65" s="31"/>
      <c r="T65" s="31"/>
    </row>
    <row r="66" spans="1:20" ht="15" x14ac:dyDescent="0.2">
      <c r="A66" s="116"/>
      <c r="B66" s="13"/>
      <c r="C66" s="76" t="s">
        <v>169</v>
      </c>
      <c r="D66" s="77"/>
      <c r="E66" s="78"/>
      <c r="F66" s="76" t="s">
        <v>170</v>
      </c>
      <c r="G66" s="77"/>
      <c r="H66" s="78"/>
      <c r="I66" s="76" t="s">
        <v>171</v>
      </c>
      <c r="J66" s="77"/>
      <c r="K66" s="78"/>
      <c r="L66" s="13"/>
      <c r="M66" s="13"/>
      <c r="N66" s="13"/>
      <c r="O66" s="31"/>
      <c r="P66" s="31"/>
      <c r="Q66" s="31"/>
      <c r="R66" s="31"/>
      <c r="S66" s="31"/>
      <c r="T66" s="31"/>
    </row>
    <row r="67" spans="1:20" x14ac:dyDescent="0.2">
      <c r="A67" s="116"/>
      <c r="B67" s="13">
        <v>1</v>
      </c>
      <c r="C67" s="67">
        <v>13</v>
      </c>
      <c r="D67" s="67">
        <v>17</v>
      </c>
      <c r="E67" s="66">
        <v>15</v>
      </c>
      <c r="F67" s="13">
        <v>9</v>
      </c>
      <c r="G67" s="13">
        <v>18</v>
      </c>
      <c r="H67" s="13">
        <v>28</v>
      </c>
      <c r="I67" s="13">
        <v>22</v>
      </c>
      <c r="J67" s="13">
        <v>15</v>
      </c>
      <c r="K67" s="13">
        <v>28</v>
      </c>
      <c r="L67" s="58">
        <f t="shared" ref="L67:T67" si="35">C67/C74</f>
        <v>0.13</v>
      </c>
      <c r="M67" s="58">
        <f t="shared" si="35"/>
        <v>0.16666666666666666</v>
      </c>
      <c r="N67" s="58">
        <f t="shared" si="35"/>
        <v>0.16853932584269662</v>
      </c>
      <c r="O67" s="58">
        <f t="shared" si="35"/>
        <v>0.10465116279069768</v>
      </c>
      <c r="P67" s="58">
        <f t="shared" si="35"/>
        <v>0.14754098360655737</v>
      </c>
      <c r="Q67" s="58">
        <f t="shared" si="35"/>
        <v>0.19718309859154928</v>
      </c>
      <c r="R67" s="58">
        <f t="shared" si="35"/>
        <v>0.14012738853503184</v>
      </c>
      <c r="S67" s="58">
        <f t="shared" si="35"/>
        <v>0.125</v>
      </c>
      <c r="T67" s="58">
        <f t="shared" si="35"/>
        <v>0.16568047337278108</v>
      </c>
    </row>
    <row r="68" spans="1:20" x14ac:dyDescent="0.2">
      <c r="A68" s="116"/>
      <c r="B68" s="13">
        <v>2</v>
      </c>
      <c r="C68" s="67">
        <v>50</v>
      </c>
      <c r="D68" s="67">
        <v>52</v>
      </c>
      <c r="E68" s="66">
        <v>45</v>
      </c>
      <c r="F68" s="13">
        <v>42</v>
      </c>
      <c r="G68" s="13">
        <v>56</v>
      </c>
      <c r="H68" s="13">
        <v>65</v>
      </c>
      <c r="I68" s="13">
        <v>78</v>
      </c>
      <c r="J68" s="13">
        <v>56</v>
      </c>
      <c r="K68" s="13">
        <v>79</v>
      </c>
      <c r="L68" s="58">
        <f t="shared" ref="L68:T68" si="36">C68/C74</f>
        <v>0.5</v>
      </c>
      <c r="M68" s="58">
        <f t="shared" si="36"/>
        <v>0.50980392156862742</v>
      </c>
      <c r="N68" s="58">
        <f t="shared" si="36"/>
        <v>0.5056179775280899</v>
      </c>
      <c r="O68" s="58">
        <f t="shared" si="36"/>
        <v>0.48837209302325579</v>
      </c>
      <c r="P68" s="58">
        <f t="shared" si="36"/>
        <v>0.45901639344262296</v>
      </c>
      <c r="Q68" s="58">
        <f t="shared" si="36"/>
        <v>0.45774647887323944</v>
      </c>
      <c r="R68" s="58">
        <f t="shared" si="36"/>
        <v>0.49681528662420382</v>
      </c>
      <c r="S68" s="58">
        <f t="shared" si="36"/>
        <v>0.46666666666666667</v>
      </c>
      <c r="T68" s="58">
        <f t="shared" si="36"/>
        <v>0.46745562130177515</v>
      </c>
    </row>
    <row r="69" spans="1:20" x14ac:dyDescent="0.2">
      <c r="A69" s="116"/>
      <c r="B69" s="13">
        <v>4</v>
      </c>
      <c r="C69" s="67">
        <v>36</v>
      </c>
      <c r="D69" s="67">
        <v>31</v>
      </c>
      <c r="E69" s="66">
        <v>26</v>
      </c>
      <c r="F69" s="13">
        <v>29</v>
      </c>
      <c r="G69" s="13">
        <v>43</v>
      </c>
      <c r="H69" s="13">
        <v>47</v>
      </c>
      <c r="I69" s="13">
        <v>53</v>
      </c>
      <c r="J69" s="13">
        <v>47</v>
      </c>
      <c r="K69" s="13">
        <v>56</v>
      </c>
      <c r="L69" s="58">
        <f t="shared" ref="L69:T69" si="37">C69/C74</f>
        <v>0.36</v>
      </c>
      <c r="M69" s="58">
        <f t="shared" si="37"/>
        <v>0.30392156862745096</v>
      </c>
      <c r="N69" s="58">
        <f t="shared" si="37"/>
        <v>0.29213483146067415</v>
      </c>
      <c r="O69" s="58">
        <f t="shared" si="37"/>
        <v>0.33720930232558138</v>
      </c>
      <c r="P69" s="58">
        <f t="shared" si="37"/>
        <v>0.35245901639344263</v>
      </c>
      <c r="Q69" s="58">
        <f t="shared" si="37"/>
        <v>0.33098591549295775</v>
      </c>
      <c r="R69" s="58">
        <f t="shared" si="37"/>
        <v>0.33757961783439489</v>
      </c>
      <c r="S69" s="58">
        <f t="shared" si="37"/>
        <v>0.39166666666666666</v>
      </c>
      <c r="T69" s="58">
        <f t="shared" si="37"/>
        <v>0.33136094674556216</v>
      </c>
    </row>
    <row r="70" spans="1:20" x14ac:dyDescent="0.2">
      <c r="A70" s="116"/>
      <c r="B70" s="13">
        <v>8</v>
      </c>
      <c r="C70" s="67">
        <v>1</v>
      </c>
      <c r="D70" s="67">
        <v>2</v>
      </c>
      <c r="E70" s="66">
        <v>3</v>
      </c>
      <c r="F70" s="13">
        <v>6</v>
      </c>
      <c r="G70" s="13">
        <v>5</v>
      </c>
      <c r="H70" s="13">
        <v>2</v>
      </c>
      <c r="I70" s="13">
        <v>4</v>
      </c>
      <c r="J70" s="13">
        <v>2</v>
      </c>
      <c r="K70" s="13">
        <v>6</v>
      </c>
      <c r="L70" s="58">
        <f t="shared" ref="L70:T70" si="38">C70/C74</f>
        <v>0.01</v>
      </c>
      <c r="M70" s="58">
        <f t="shared" si="38"/>
        <v>1.9607843137254902E-2</v>
      </c>
      <c r="N70" s="58">
        <f t="shared" si="38"/>
        <v>3.3707865168539325E-2</v>
      </c>
      <c r="O70" s="58">
        <f t="shared" si="38"/>
        <v>6.9767441860465115E-2</v>
      </c>
      <c r="P70" s="58">
        <f t="shared" si="38"/>
        <v>4.0983606557377046E-2</v>
      </c>
      <c r="Q70" s="58">
        <f t="shared" si="38"/>
        <v>1.4084507042253521E-2</v>
      </c>
      <c r="R70" s="58">
        <f t="shared" si="38"/>
        <v>2.5477707006369428E-2</v>
      </c>
      <c r="S70" s="58">
        <f t="shared" si="38"/>
        <v>1.6666666666666666E-2</v>
      </c>
      <c r="T70" s="58">
        <f t="shared" si="38"/>
        <v>3.5502958579881658E-2</v>
      </c>
    </row>
    <row r="71" spans="1:20" x14ac:dyDescent="0.2">
      <c r="A71" s="116"/>
      <c r="B71" s="13">
        <v>16</v>
      </c>
      <c r="C71" s="13"/>
      <c r="D71" s="65"/>
      <c r="E71" s="13"/>
      <c r="F71" s="13"/>
      <c r="G71" s="13"/>
      <c r="H71" s="13"/>
      <c r="I71" s="13"/>
      <c r="J71" s="13"/>
      <c r="K71" s="13"/>
      <c r="L71" s="58">
        <f>C71/C74</f>
        <v>0</v>
      </c>
      <c r="M71" s="58">
        <f t="shared" ref="M71:T71" si="39">D71/D74</f>
        <v>0</v>
      </c>
      <c r="N71" s="58">
        <f t="shared" si="39"/>
        <v>0</v>
      </c>
      <c r="O71" s="58">
        <f t="shared" si="39"/>
        <v>0</v>
      </c>
      <c r="P71" s="58">
        <f t="shared" si="39"/>
        <v>0</v>
      </c>
      <c r="Q71" s="58">
        <f t="shared" si="39"/>
        <v>0</v>
      </c>
      <c r="R71" s="58">
        <f t="shared" si="39"/>
        <v>0</v>
      </c>
      <c r="S71" s="58">
        <f t="shared" si="39"/>
        <v>0</v>
      </c>
      <c r="T71" s="58">
        <f t="shared" si="39"/>
        <v>0</v>
      </c>
    </row>
    <row r="72" spans="1:20" ht="15" x14ac:dyDescent="0.2">
      <c r="A72" s="116"/>
      <c r="B72" s="13">
        <v>32</v>
      </c>
      <c r="C72" s="66"/>
      <c r="D72" s="66"/>
      <c r="E72" s="66"/>
      <c r="F72" s="13"/>
      <c r="G72" s="13"/>
      <c r="H72" s="13"/>
      <c r="I72" s="13"/>
      <c r="J72" s="13"/>
      <c r="K72" s="13"/>
      <c r="L72" s="58">
        <f>C72/157</f>
        <v>0</v>
      </c>
      <c r="M72" s="58">
        <f>D72/162</f>
        <v>0</v>
      </c>
      <c r="N72" s="58">
        <f>E72/153</f>
        <v>0</v>
      </c>
      <c r="O72" s="31"/>
      <c r="P72" s="31"/>
      <c r="Q72" s="31"/>
      <c r="R72" s="31"/>
      <c r="S72" s="31"/>
      <c r="T72" s="31"/>
    </row>
    <row r="73" spans="1:20" ht="15" x14ac:dyDescent="0.2">
      <c r="A73" s="116"/>
      <c r="B73" s="13">
        <v>64</v>
      </c>
      <c r="C73" s="13"/>
      <c r="D73" s="13"/>
      <c r="E73" s="13"/>
      <c r="F73" s="13"/>
      <c r="G73" s="13"/>
      <c r="H73" s="13"/>
      <c r="I73" s="13"/>
      <c r="J73" s="13"/>
      <c r="K73" s="13"/>
      <c r="L73" s="58">
        <f>C73/157</f>
        <v>0</v>
      </c>
      <c r="M73" s="58">
        <f>D73/162</f>
        <v>0</v>
      </c>
      <c r="N73" s="58">
        <f>E73/153</f>
        <v>0</v>
      </c>
      <c r="O73" s="31"/>
      <c r="P73" s="31"/>
      <c r="Q73" s="31"/>
      <c r="R73" s="31"/>
      <c r="S73" s="31"/>
      <c r="T73" s="31"/>
    </row>
    <row r="74" spans="1:20" x14ac:dyDescent="0.2">
      <c r="A74" s="116"/>
      <c r="B74" s="13" t="s">
        <v>14</v>
      </c>
      <c r="C74" s="13">
        <f>SUM(C67:C73)</f>
        <v>100</v>
      </c>
      <c r="D74" s="13">
        <f>SUM(D67:D73)</f>
        <v>102</v>
      </c>
      <c r="E74" s="13">
        <f>SUM(E67:E73)</f>
        <v>89</v>
      </c>
      <c r="F74" s="13">
        <f t="shared" ref="F74:K74" si="40">SUM(F67:F73)</f>
        <v>86</v>
      </c>
      <c r="G74" s="13">
        <f t="shared" si="40"/>
        <v>122</v>
      </c>
      <c r="H74" s="13">
        <f t="shared" si="40"/>
        <v>142</v>
      </c>
      <c r="I74" s="13">
        <f t="shared" si="40"/>
        <v>157</v>
      </c>
      <c r="J74" s="13">
        <f t="shared" si="40"/>
        <v>120</v>
      </c>
      <c r="K74" s="13">
        <f t="shared" si="40"/>
        <v>169</v>
      </c>
      <c r="L74" s="58">
        <f>SUM(L67:L72)</f>
        <v>1</v>
      </c>
      <c r="M74" s="58">
        <f t="shared" ref="M74:T74" si="41">SUM(M67:M72)</f>
        <v>0.99999999999999989</v>
      </c>
      <c r="N74" s="58">
        <f t="shared" si="41"/>
        <v>0.99999999999999989</v>
      </c>
      <c r="O74" s="58">
        <f t="shared" si="41"/>
        <v>0.99999999999999989</v>
      </c>
      <c r="P74" s="58">
        <f t="shared" si="41"/>
        <v>1</v>
      </c>
      <c r="Q74" s="58">
        <f t="shared" si="41"/>
        <v>1</v>
      </c>
      <c r="R74" s="58">
        <f t="shared" si="41"/>
        <v>1</v>
      </c>
      <c r="S74" s="58">
        <f t="shared" si="41"/>
        <v>1</v>
      </c>
      <c r="T74" s="58">
        <f t="shared" si="41"/>
        <v>1</v>
      </c>
    </row>
    <row r="77" spans="1:20" ht="15" x14ac:dyDescent="0.2">
      <c r="A77" s="116" t="s">
        <v>223</v>
      </c>
      <c r="B77" s="11" t="s">
        <v>206</v>
      </c>
      <c r="C77" s="12"/>
      <c r="D77" s="13"/>
      <c r="E77" s="13"/>
      <c r="F77" s="13"/>
      <c r="G77" s="13"/>
      <c r="H77" s="13"/>
      <c r="I77" s="13"/>
      <c r="J77" s="13"/>
      <c r="K77" s="13"/>
      <c r="L77" s="14"/>
      <c r="M77" s="13"/>
      <c r="N77" s="13"/>
      <c r="O77" s="31"/>
      <c r="P77" s="31"/>
      <c r="Q77" s="31"/>
      <c r="R77" s="31"/>
      <c r="S77" s="31"/>
      <c r="T77" s="31"/>
    </row>
    <row r="78" spans="1:20" ht="15" x14ac:dyDescent="0.2">
      <c r="A78" s="116"/>
      <c r="B78" s="13"/>
      <c r="C78" s="76" t="s">
        <v>169</v>
      </c>
      <c r="D78" s="77"/>
      <c r="E78" s="78"/>
      <c r="F78" s="76" t="s">
        <v>170</v>
      </c>
      <c r="G78" s="77"/>
      <c r="H78" s="78"/>
      <c r="I78" s="76" t="s">
        <v>171</v>
      </c>
      <c r="J78" s="77"/>
      <c r="K78" s="78"/>
      <c r="L78" s="13"/>
      <c r="M78" s="13"/>
      <c r="N78" s="13"/>
      <c r="O78" s="31"/>
      <c r="P78" s="31"/>
      <c r="Q78" s="31"/>
      <c r="R78" s="31"/>
      <c r="S78" s="31"/>
      <c r="T78" s="31"/>
    </row>
    <row r="79" spans="1:20" x14ac:dyDescent="0.2">
      <c r="A79" s="116"/>
      <c r="B79" s="13">
        <v>1</v>
      </c>
      <c r="C79" s="66">
        <v>78</v>
      </c>
      <c r="D79" s="66">
        <v>41</v>
      </c>
      <c r="E79" s="13">
        <v>58</v>
      </c>
      <c r="F79" s="13">
        <v>71</v>
      </c>
      <c r="G79" s="13">
        <v>36</v>
      </c>
      <c r="H79" s="13">
        <v>68</v>
      </c>
      <c r="I79" s="13">
        <v>87</v>
      </c>
      <c r="J79" s="13">
        <v>68</v>
      </c>
      <c r="K79" s="13">
        <v>56</v>
      </c>
      <c r="L79" s="58">
        <f t="shared" ref="L79:T79" si="42">C79/C86</f>
        <v>0.30115830115830117</v>
      </c>
      <c r="M79" s="58">
        <f t="shared" si="42"/>
        <v>0.29710144927536231</v>
      </c>
      <c r="N79" s="58">
        <f t="shared" si="42"/>
        <v>0.29743589743589743</v>
      </c>
      <c r="O79" s="58">
        <f t="shared" si="42"/>
        <v>0.31140350877192985</v>
      </c>
      <c r="P79" s="58">
        <f t="shared" si="42"/>
        <v>0.28799999999999998</v>
      </c>
      <c r="Q79" s="58">
        <f t="shared" si="42"/>
        <v>0.28813559322033899</v>
      </c>
      <c r="R79" s="58">
        <f t="shared" si="42"/>
        <v>0.30742049469964666</v>
      </c>
      <c r="S79" s="58">
        <f t="shared" si="42"/>
        <v>0.25468164794007492</v>
      </c>
      <c r="T79" s="58">
        <f t="shared" si="42"/>
        <v>0.23628691983122363</v>
      </c>
    </row>
    <row r="80" spans="1:20" x14ac:dyDescent="0.2">
      <c r="A80" s="116"/>
      <c r="B80" s="13">
        <v>2</v>
      </c>
      <c r="C80" s="66">
        <v>97</v>
      </c>
      <c r="D80" s="66">
        <v>52</v>
      </c>
      <c r="E80" s="13">
        <v>65</v>
      </c>
      <c r="F80" s="13">
        <v>89</v>
      </c>
      <c r="G80" s="13">
        <v>45</v>
      </c>
      <c r="H80" s="13">
        <v>87</v>
      </c>
      <c r="I80" s="13">
        <v>99</v>
      </c>
      <c r="J80" s="13">
        <v>102</v>
      </c>
      <c r="K80" s="13">
        <v>85</v>
      </c>
      <c r="L80" s="58">
        <f t="shared" ref="L80:T80" si="43">C80/C86</f>
        <v>0.37451737451737449</v>
      </c>
      <c r="M80" s="58">
        <f t="shared" si="43"/>
        <v>0.37681159420289856</v>
      </c>
      <c r="N80" s="58">
        <f t="shared" si="43"/>
        <v>0.33333333333333331</v>
      </c>
      <c r="O80" s="58">
        <f t="shared" si="43"/>
        <v>0.39035087719298245</v>
      </c>
      <c r="P80" s="58">
        <f t="shared" si="43"/>
        <v>0.36</v>
      </c>
      <c r="Q80" s="58">
        <f t="shared" si="43"/>
        <v>0.36864406779661019</v>
      </c>
      <c r="R80" s="58">
        <f t="shared" si="43"/>
        <v>0.34982332155477031</v>
      </c>
      <c r="S80" s="58">
        <f t="shared" si="43"/>
        <v>0.38202247191011235</v>
      </c>
      <c r="T80" s="58">
        <f t="shared" si="43"/>
        <v>0.35864978902953587</v>
      </c>
    </row>
    <row r="81" spans="1:20" x14ac:dyDescent="0.2">
      <c r="A81" s="116"/>
      <c r="B81" s="13">
        <v>4</v>
      </c>
      <c r="C81" s="66">
        <v>67</v>
      </c>
      <c r="D81" s="66">
        <v>35</v>
      </c>
      <c r="E81" s="13">
        <v>60</v>
      </c>
      <c r="F81" s="13">
        <v>56</v>
      </c>
      <c r="G81" s="13">
        <v>32</v>
      </c>
      <c r="H81" s="13">
        <v>65</v>
      </c>
      <c r="I81" s="13">
        <v>76</v>
      </c>
      <c r="J81" s="13">
        <v>85</v>
      </c>
      <c r="K81" s="13">
        <v>75</v>
      </c>
      <c r="L81" s="58">
        <f t="shared" ref="L81:T81" si="44">C81/C86</f>
        <v>0.25868725868725867</v>
      </c>
      <c r="M81" s="58">
        <f t="shared" si="44"/>
        <v>0.25362318840579712</v>
      </c>
      <c r="N81" s="58">
        <f t="shared" si="44"/>
        <v>0.30769230769230771</v>
      </c>
      <c r="O81" s="58">
        <f t="shared" si="44"/>
        <v>0.24561403508771928</v>
      </c>
      <c r="P81" s="58">
        <f t="shared" si="44"/>
        <v>0.25600000000000001</v>
      </c>
      <c r="Q81" s="58">
        <f t="shared" si="44"/>
        <v>0.27542372881355931</v>
      </c>
      <c r="R81" s="58">
        <f t="shared" si="44"/>
        <v>0.26855123674911663</v>
      </c>
      <c r="S81" s="58">
        <f t="shared" si="44"/>
        <v>0.31835205992509363</v>
      </c>
      <c r="T81" s="58">
        <f t="shared" si="44"/>
        <v>0.31645569620253167</v>
      </c>
    </row>
    <row r="82" spans="1:20" x14ac:dyDescent="0.2">
      <c r="A82" s="116"/>
      <c r="B82" s="13">
        <v>8</v>
      </c>
      <c r="C82" s="66">
        <v>17</v>
      </c>
      <c r="D82" s="66">
        <v>10</v>
      </c>
      <c r="E82" s="13">
        <v>12</v>
      </c>
      <c r="F82" s="13">
        <v>12</v>
      </c>
      <c r="G82" s="13">
        <v>12</v>
      </c>
      <c r="H82" s="13">
        <v>16</v>
      </c>
      <c r="I82" s="13">
        <v>21</v>
      </c>
      <c r="J82" s="13">
        <v>12</v>
      </c>
      <c r="K82" s="13">
        <v>21</v>
      </c>
      <c r="L82" s="58">
        <f t="shared" ref="L82:T82" si="45">C82/C86</f>
        <v>6.5637065637065631E-2</v>
      </c>
      <c r="M82" s="58">
        <f t="shared" si="45"/>
        <v>7.2463768115942032E-2</v>
      </c>
      <c r="N82" s="58">
        <f t="shared" si="45"/>
        <v>6.1538461538461542E-2</v>
      </c>
      <c r="O82" s="58">
        <f t="shared" si="45"/>
        <v>5.2631578947368418E-2</v>
      </c>
      <c r="P82" s="58">
        <f t="shared" si="45"/>
        <v>9.6000000000000002E-2</v>
      </c>
      <c r="Q82" s="58">
        <f t="shared" si="45"/>
        <v>6.7796610169491525E-2</v>
      </c>
      <c r="R82" s="58">
        <f t="shared" si="45"/>
        <v>7.4204946996466431E-2</v>
      </c>
      <c r="S82" s="58">
        <f t="shared" si="45"/>
        <v>4.49438202247191E-2</v>
      </c>
      <c r="T82" s="58">
        <f t="shared" si="45"/>
        <v>8.8607594936708861E-2</v>
      </c>
    </row>
    <row r="83" spans="1:20" ht="15" x14ac:dyDescent="0.2">
      <c r="A83" s="116"/>
      <c r="B83" s="13">
        <v>16</v>
      </c>
      <c r="C83" s="67"/>
      <c r="D83" s="67"/>
      <c r="E83" s="13"/>
      <c r="F83" s="13"/>
      <c r="G83" s="13"/>
      <c r="H83" s="13"/>
      <c r="I83" s="13"/>
      <c r="J83" s="13"/>
      <c r="K83" s="13"/>
      <c r="L83" s="58">
        <f>C83/157</f>
        <v>0</v>
      </c>
      <c r="M83" s="58">
        <f>D83/162</f>
        <v>0</v>
      </c>
      <c r="N83" s="58">
        <f>E83/153</f>
        <v>0</v>
      </c>
      <c r="O83" s="31"/>
      <c r="P83" s="31"/>
      <c r="Q83" s="31"/>
      <c r="R83" s="31"/>
      <c r="S83" s="31"/>
      <c r="T83" s="31"/>
    </row>
    <row r="84" spans="1:20" ht="15" x14ac:dyDescent="0.2">
      <c r="A84" s="116"/>
      <c r="B84" s="13">
        <v>32</v>
      </c>
      <c r="C84" s="13"/>
      <c r="D84" s="13"/>
      <c r="E84" s="13"/>
      <c r="F84" s="13"/>
      <c r="G84" s="13"/>
      <c r="H84" s="13"/>
      <c r="I84" s="13"/>
      <c r="J84" s="13"/>
      <c r="K84" s="13"/>
      <c r="L84" s="58">
        <f>C84/157</f>
        <v>0</v>
      </c>
      <c r="M84" s="58">
        <f>D84/162</f>
        <v>0</v>
      </c>
      <c r="N84" s="58">
        <f>E84/153</f>
        <v>0</v>
      </c>
      <c r="O84" s="31"/>
      <c r="P84" s="31"/>
      <c r="Q84" s="31"/>
      <c r="R84" s="31"/>
      <c r="S84" s="31"/>
      <c r="T84" s="31"/>
    </row>
    <row r="85" spans="1:20" ht="15" x14ac:dyDescent="0.2">
      <c r="A85" s="116"/>
      <c r="B85" s="13">
        <v>64</v>
      </c>
      <c r="C85" s="13"/>
      <c r="D85" s="13"/>
      <c r="E85" s="13"/>
      <c r="F85" s="13"/>
      <c r="G85" s="13"/>
      <c r="H85" s="13"/>
      <c r="I85" s="13"/>
      <c r="J85" s="13"/>
      <c r="K85" s="13"/>
      <c r="L85" s="58">
        <f>C85/157</f>
        <v>0</v>
      </c>
      <c r="M85" s="58">
        <f>D85/162</f>
        <v>0</v>
      </c>
      <c r="N85" s="58">
        <f>E85/153</f>
        <v>0</v>
      </c>
      <c r="O85" s="31"/>
      <c r="P85" s="31"/>
      <c r="Q85" s="31"/>
      <c r="R85" s="31"/>
      <c r="S85" s="31"/>
      <c r="T85" s="31"/>
    </row>
    <row r="86" spans="1:20" x14ac:dyDescent="0.2">
      <c r="A86" s="116"/>
      <c r="B86" s="13" t="s">
        <v>14</v>
      </c>
      <c r="C86" s="13">
        <f>SUM(C79:C85)</f>
        <v>259</v>
      </c>
      <c r="D86" s="13">
        <f>SUM(D79:D85)</f>
        <v>138</v>
      </c>
      <c r="E86" s="13">
        <f>SUM(E79:E85)</f>
        <v>195</v>
      </c>
      <c r="F86" s="13">
        <f t="shared" ref="F86:K86" si="46">SUM(F79:F85)</f>
        <v>228</v>
      </c>
      <c r="G86" s="13">
        <f t="shared" si="46"/>
        <v>125</v>
      </c>
      <c r="H86" s="13">
        <f t="shared" si="46"/>
        <v>236</v>
      </c>
      <c r="I86" s="13">
        <f t="shared" si="46"/>
        <v>283</v>
      </c>
      <c r="J86" s="13">
        <f t="shared" si="46"/>
        <v>267</v>
      </c>
      <c r="K86" s="13">
        <f t="shared" si="46"/>
        <v>237</v>
      </c>
      <c r="L86" s="58">
        <f>SUM(L79:L84)</f>
        <v>0.99999999999999989</v>
      </c>
      <c r="M86" s="58">
        <f t="shared" ref="M86:T86" si="47">SUM(M79:M84)</f>
        <v>1</v>
      </c>
      <c r="N86" s="58">
        <f t="shared" si="47"/>
        <v>1</v>
      </c>
      <c r="O86" s="58">
        <f t="shared" si="47"/>
        <v>1</v>
      </c>
      <c r="P86" s="58">
        <f t="shared" si="47"/>
        <v>0.99999999999999989</v>
      </c>
      <c r="Q86" s="58">
        <f t="shared" si="47"/>
        <v>1</v>
      </c>
      <c r="R86" s="58">
        <f t="shared" si="47"/>
        <v>1</v>
      </c>
      <c r="S86" s="58">
        <f t="shared" si="47"/>
        <v>1</v>
      </c>
      <c r="T86" s="58">
        <f t="shared" si="47"/>
        <v>1</v>
      </c>
    </row>
    <row r="87" spans="1:20" x14ac:dyDescent="0.2">
      <c r="A87" s="116"/>
    </row>
    <row r="88" spans="1:20" x14ac:dyDescent="0.2">
      <c r="A88" s="116"/>
    </row>
    <row r="89" spans="1:20" ht="15" x14ac:dyDescent="0.2">
      <c r="A89" s="116"/>
      <c r="B89" s="11" t="s">
        <v>105</v>
      </c>
      <c r="C89" s="12"/>
      <c r="D89" s="13"/>
      <c r="E89" s="13"/>
      <c r="F89" s="13"/>
      <c r="G89" s="13"/>
      <c r="H89" s="13"/>
      <c r="I89" s="13"/>
      <c r="J89" s="13"/>
      <c r="K89" s="13"/>
      <c r="L89" s="14"/>
      <c r="M89" s="13"/>
      <c r="N89" s="13"/>
      <c r="O89" s="31"/>
      <c r="P89" s="31"/>
      <c r="Q89" s="31"/>
      <c r="R89" s="31"/>
      <c r="S89" s="31"/>
      <c r="T89" s="31"/>
    </row>
    <row r="90" spans="1:20" ht="15" x14ac:dyDescent="0.2">
      <c r="A90" s="116"/>
      <c r="B90" s="13"/>
      <c r="C90" s="76" t="s">
        <v>169</v>
      </c>
      <c r="D90" s="77"/>
      <c r="E90" s="78"/>
      <c r="F90" s="76" t="s">
        <v>170</v>
      </c>
      <c r="G90" s="77"/>
      <c r="H90" s="78"/>
      <c r="I90" s="76" t="s">
        <v>171</v>
      </c>
      <c r="J90" s="77"/>
      <c r="K90" s="78"/>
      <c r="L90" s="13"/>
      <c r="M90" s="13"/>
      <c r="N90" s="13"/>
      <c r="O90" s="31"/>
      <c r="P90" s="31"/>
      <c r="Q90" s="31"/>
      <c r="R90" s="31"/>
      <c r="S90" s="31"/>
      <c r="T90" s="31"/>
    </row>
    <row r="91" spans="1:20" x14ac:dyDescent="0.2">
      <c r="A91" s="116"/>
      <c r="B91" s="13">
        <v>1</v>
      </c>
      <c r="C91" s="66">
        <v>80</v>
      </c>
      <c r="D91" s="66">
        <v>56</v>
      </c>
      <c r="E91" s="65">
        <v>58</v>
      </c>
      <c r="F91" s="13">
        <v>61</v>
      </c>
      <c r="G91" s="13">
        <v>75</v>
      </c>
      <c r="H91" s="13">
        <v>65</v>
      </c>
      <c r="I91" s="13">
        <v>79</v>
      </c>
      <c r="J91" s="13">
        <v>85</v>
      </c>
      <c r="K91" s="13">
        <v>97</v>
      </c>
      <c r="L91" s="58">
        <f t="shared" ref="L91:T91" si="48">C91/C98</f>
        <v>0.42328042328042326</v>
      </c>
      <c r="M91" s="58">
        <f t="shared" si="48"/>
        <v>0.45901639344262296</v>
      </c>
      <c r="N91" s="58">
        <f t="shared" si="48"/>
        <v>0.35365853658536583</v>
      </c>
      <c r="O91" s="58">
        <f t="shared" si="48"/>
        <v>0.40397350993377484</v>
      </c>
      <c r="P91" s="58">
        <f t="shared" si="48"/>
        <v>0.41899441340782123</v>
      </c>
      <c r="Q91" s="58">
        <f t="shared" si="48"/>
        <v>0.45454545454545453</v>
      </c>
      <c r="R91" s="58">
        <f t="shared" si="48"/>
        <v>0.49685534591194969</v>
      </c>
      <c r="S91" s="58">
        <f t="shared" si="48"/>
        <v>0.42713567839195982</v>
      </c>
      <c r="T91" s="58">
        <f t="shared" si="48"/>
        <v>0.42543859649122806</v>
      </c>
    </row>
    <row r="92" spans="1:20" x14ac:dyDescent="0.2">
      <c r="A92" s="116"/>
      <c r="B92" s="13">
        <v>2</v>
      </c>
      <c r="C92" s="66">
        <v>92</v>
      </c>
      <c r="D92" s="66">
        <v>52</v>
      </c>
      <c r="E92" s="65">
        <v>85</v>
      </c>
      <c r="F92" s="13">
        <v>78</v>
      </c>
      <c r="G92" s="13">
        <v>85</v>
      </c>
      <c r="H92" s="13">
        <v>56</v>
      </c>
      <c r="I92" s="13">
        <v>68</v>
      </c>
      <c r="J92" s="13">
        <v>96</v>
      </c>
      <c r="K92" s="13">
        <v>102</v>
      </c>
      <c r="L92" s="58">
        <f t="shared" ref="L92:T92" si="49">C92/C98</f>
        <v>0.48677248677248675</v>
      </c>
      <c r="M92" s="58">
        <f t="shared" si="49"/>
        <v>0.42622950819672129</v>
      </c>
      <c r="N92" s="58">
        <f t="shared" si="49"/>
        <v>0.51829268292682928</v>
      </c>
      <c r="O92" s="58">
        <f t="shared" si="49"/>
        <v>0.51655629139072845</v>
      </c>
      <c r="P92" s="58">
        <f t="shared" si="49"/>
        <v>0.47486033519553073</v>
      </c>
      <c r="Q92" s="58">
        <f t="shared" si="49"/>
        <v>0.39160839160839161</v>
      </c>
      <c r="R92" s="58">
        <f t="shared" si="49"/>
        <v>0.42767295597484278</v>
      </c>
      <c r="S92" s="58">
        <f t="shared" si="49"/>
        <v>0.48241206030150752</v>
      </c>
      <c r="T92" s="58">
        <f t="shared" si="49"/>
        <v>0.44736842105263158</v>
      </c>
    </row>
    <row r="93" spans="1:20" x14ac:dyDescent="0.2">
      <c r="A93" s="116"/>
      <c r="B93" s="13">
        <v>4</v>
      </c>
      <c r="C93" s="66">
        <v>17</v>
      </c>
      <c r="D93" s="66">
        <v>14</v>
      </c>
      <c r="E93" s="65">
        <v>21</v>
      </c>
      <c r="F93" s="13">
        <v>12</v>
      </c>
      <c r="G93" s="13">
        <v>19</v>
      </c>
      <c r="H93" s="13">
        <v>22</v>
      </c>
      <c r="I93" s="13">
        <v>12</v>
      </c>
      <c r="J93" s="13">
        <v>18</v>
      </c>
      <c r="K93" s="13">
        <v>29</v>
      </c>
      <c r="L93" s="58">
        <f t="shared" ref="L93:T93" si="50">C93/C98</f>
        <v>8.9947089947089942E-2</v>
      </c>
      <c r="M93" s="58">
        <f t="shared" si="50"/>
        <v>0.11475409836065574</v>
      </c>
      <c r="N93" s="58">
        <f t="shared" si="50"/>
        <v>0.12804878048780488</v>
      </c>
      <c r="O93" s="58">
        <f t="shared" si="50"/>
        <v>7.9470198675496692E-2</v>
      </c>
      <c r="P93" s="58">
        <f t="shared" si="50"/>
        <v>0.10614525139664804</v>
      </c>
      <c r="Q93" s="58">
        <f t="shared" si="50"/>
        <v>0.15384615384615385</v>
      </c>
      <c r="R93" s="58">
        <f t="shared" si="50"/>
        <v>7.5471698113207544E-2</v>
      </c>
      <c r="S93" s="58">
        <f t="shared" si="50"/>
        <v>9.0452261306532666E-2</v>
      </c>
      <c r="T93" s="58">
        <f t="shared" si="50"/>
        <v>0.12719298245614036</v>
      </c>
    </row>
    <row r="94" spans="1:20" x14ac:dyDescent="0.2">
      <c r="A94" s="116"/>
      <c r="B94" s="13">
        <v>8</v>
      </c>
      <c r="C94" s="66">
        <v>0</v>
      </c>
      <c r="D94" s="66">
        <v>0</v>
      </c>
      <c r="E94" s="65">
        <v>0</v>
      </c>
      <c r="F94" s="13"/>
      <c r="G94" s="13"/>
      <c r="H94" s="13"/>
      <c r="I94" s="13"/>
      <c r="J94" s="13"/>
      <c r="K94" s="13"/>
      <c r="L94" s="58">
        <f t="shared" ref="L94:T94" si="51">C94/C98</f>
        <v>0</v>
      </c>
      <c r="M94" s="58">
        <f t="shared" si="51"/>
        <v>0</v>
      </c>
      <c r="N94" s="58">
        <f t="shared" si="51"/>
        <v>0</v>
      </c>
      <c r="O94" s="58">
        <f t="shared" si="51"/>
        <v>0</v>
      </c>
      <c r="P94" s="58">
        <f t="shared" si="51"/>
        <v>0</v>
      </c>
      <c r="Q94" s="58">
        <f t="shared" si="51"/>
        <v>0</v>
      </c>
      <c r="R94" s="58">
        <f t="shared" si="51"/>
        <v>0</v>
      </c>
      <c r="S94" s="58">
        <f t="shared" si="51"/>
        <v>0</v>
      </c>
      <c r="T94" s="58">
        <f t="shared" si="51"/>
        <v>0</v>
      </c>
    </row>
    <row r="95" spans="1:20" ht="15" x14ac:dyDescent="0.2">
      <c r="A95" s="116"/>
      <c r="B95" s="13">
        <v>16</v>
      </c>
      <c r="C95" s="67"/>
      <c r="D95" s="66"/>
      <c r="E95" s="65"/>
      <c r="F95" s="13"/>
      <c r="G95" s="13"/>
      <c r="H95" s="13"/>
      <c r="I95" s="13"/>
      <c r="J95" s="13"/>
      <c r="K95" s="13"/>
      <c r="L95" s="58">
        <f>C95/157</f>
        <v>0</v>
      </c>
      <c r="M95" s="58">
        <f>D95/162</f>
        <v>0</v>
      </c>
      <c r="N95" s="58">
        <f>E95/153</f>
        <v>0</v>
      </c>
      <c r="O95" s="31"/>
      <c r="P95" s="31"/>
      <c r="Q95" s="31"/>
      <c r="R95" s="31"/>
      <c r="S95" s="31"/>
      <c r="T95" s="31"/>
    </row>
    <row r="96" spans="1:20" ht="15" x14ac:dyDescent="0.2">
      <c r="A96" s="116"/>
      <c r="B96" s="13">
        <v>32</v>
      </c>
      <c r="C96" s="66"/>
      <c r="D96" s="66"/>
      <c r="E96" s="66"/>
      <c r="F96" s="13"/>
      <c r="G96" s="13"/>
      <c r="H96" s="13"/>
      <c r="I96" s="13"/>
      <c r="J96" s="13"/>
      <c r="K96" s="13"/>
      <c r="L96" s="58">
        <f>C96/157</f>
        <v>0</v>
      </c>
      <c r="M96" s="58">
        <f>D96/162</f>
        <v>0</v>
      </c>
      <c r="N96" s="58">
        <f>E96/153</f>
        <v>0</v>
      </c>
      <c r="O96" s="31"/>
      <c r="P96" s="31"/>
      <c r="Q96" s="31"/>
      <c r="R96" s="31"/>
      <c r="S96" s="31"/>
      <c r="T96" s="31"/>
    </row>
    <row r="97" spans="1:20" ht="15" x14ac:dyDescent="0.2">
      <c r="A97" s="116"/>
      <c r="B97" s="13">
        <v>64</v>
      </c>
      <c r="C97" s="13"/>
      <c r="D97" s="13"/>
      <c r="E97" s="13"/>
      <c r="F97" s="13"/>
      <c r="G97" s="13"/>
      <c r="H97" s="13"/>
      <c r="I97" s="13"/>
      <c r="J97" s="13"/>
      <c r="K97" s="13"/>
      <c r="L97" s="58">
        <f>C97/157</f>
        <v>0</v>
      </c>
      <c r="M97" s="58">
        <f>D97/162</f>
        <v>0</v>
      </c>
      <c r="N97" s="58">
        <f>E97/153</f>
        <v>0</v>
      </c>
      <c r="O97" s="31"/>
      <c r="P97" s="31"/>
      <c r="Q97" s="31"/>
      <c r="R97" s="31"/>
      <c r="S97" s="31"/>
      <c r="T97" s="31"/>
    </row>
    <row r="98" spans="1:20" x14ac:dyDescent="0.2">
      <c r="A98" s="116"/>
      <c r="B98" s="13" t="s">
        <v>14</v>
      </c>
      <c r="C98" s="13">
        <f>SUM(C91:C97)</f>
        <v>189</v>
      </c>
      <c r="D98" s="13">
        <f>SUM(D91:D97)</f>
        <v>122</v>
      </c>
      <c r="E98" s="13">
        <f>SUM(E91:E97)</f>
        <v>164</v>
      </c>
      <c r="F98" s="13">
        <f t="shared" ref="F98:K98" si="52">SUM(F91:F97)</f>
        <v>151</v>
      </c>
      <c r="G98" s="13">
        <f t="shared" si="52"/>
        <v>179</v>
      </c>
      <c r="H98" s="13">
        <f t="shared" si="52"/>
        <v>143</v>
      </c>
      <c r="I98" s="13">
        <f t="shared" si="52"/>
        <v>159</v>
      </c>
      <c r="J98" s="13">
        <f t="shared" si="52"/>
        <v>199</v>
      </c>
      <c r="K98" s="13">
        <f t="shared" si="52"/>
        <v>228</v>
      </c>
      <c r="L98" s="58">
        <f>SUM(L91:L96)</f>
        <v>1</v>
      </c>
      <c r="M98" s="58">
        <f t="shared" ref="M98:T98" si="53">SUM(M91:M96)</f>
        <v>1</v>
      </c>
      <c r="N98" s="58">
        <f t="shared" si="53"/>
        <v>1</v>
      </c>
      <c r="O98" s="58">
        <f t="shared" si="53"/>
        <v>1</v>
      </c>
      <c r="P98" s="58">
        <f t="shared" si="53"/>
        <v>1</v>
      </c>
      <c r="Q98" s="58">
        <f t="shared" si="53"/>
        <v>1</v>
      </c>
      <c r="R98" s="58">
        <f t="shared" si="53"/>
        <v>1</v>
      </c>
      <c r="S98" s="58">
        <f t="shared" si="53"/>
        <v>1</v>
      </c>
      <c r="T98" s="58">
        <f t="shared" si="53"/>
        <v>1</v>
      </c>
    </row>
  </sheetData>
  <mergeCells count="29">
    <mergeCell ref="A77:A98"/>
    <mergeCell ref="C78:E78"/>
    <mergeCell ref="F78:H78"/>
    <mergeCell ref="I78:K78"/>
    <mergeCell ref="C90:E90"/>
    <mergeCell ref="F90:H90"/>
    <mergeCell ref="I90:K90"/>
    <mergeCell ref="A53:A74"/>
    <mergeCell ref="C54:E54"/>
    <mergeCell ref="F54:H54"/>
    <mergeCell ref="I54:K54"/>
    <mergeCell ref="C66:E66"/>
    <mergeCell ref="F66:H66"/>
    <mergeCell ref="I66:K66"/>
    <mergeCell ref="A29:A50"/>
    <mergeCell ref="C30:E30"/>
    <mergeCell ref="F30:H30"/>
    <mergeCell ref="I30:K30"/>
    <mergeCell ref="C42:E42"/>
    <mergeCell ref="F42:H42"/>
    <mergeCell ref="I42:K42"/>
    <mergeCell ref="B2:O4"/>
    <mergeCell ref="A5:A26"/>
    <mergeCell ref="C6:E6"/>
    <mergeCell ref="F6:H6"/>
    <mergeCell ref="I6:K6"/>
    <mergeCell ref="C18:E18"/>
    <mergeCell ref="F18:H18"/>
    <mergeCell ref="I18:K18"/>
  </mergeCells>
  <phoneticPr fontId="1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99"/>
  <sheetViews>
    <sheetView workbookViewId="0">
      <selection activeCell="U14" sqref="U14"/>
    </sheetView>
  </sheetViews>
  <sheetFormatPr defaultRowHeight="14.25" x14ac:dyDescent="0.2"/>
  <sheetData>
    <row r="2" spans="1:20" x14ac:dyDescent="0.2">
      <c r="B2" s="114" t="s">
        <v>230</v>
      </c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</row>
    <row r="3" spans="1:20" x14ac:dyDescent="0.2"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</row>
    <row r="4" spans="1:20" x14ac:dyDescent="0.2"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</row>
    <row r="6" spans="1:20" ht="15" x14ac:dyDescent="0.2">
      <c r="A6" s="115" t="s">
        <v>220</v>
      </c>
      <c r="B6" s="11" t="s">
        <v>11</v>
      </c>
      <c r="C6" s="12"/>
      <c r="D6" s="13"/>
      <c r="E6" s="13"/>
      <c r="F6" s="13"/>
      <c r="G6" s="13"/>
      <c r="H6" s="13"/>
      <c r="I6" s="13"/>
      <c r="J6" s="13"/>
      <c r="K6" s="13"/>
      <c r="L6" s="14"/>
      <c r="M6" s="13"/>
      <c r="N6" s="13"/>
      <c r="O6" s="31"/>
      <c r="P6" s="31"/>
      <c r="Q6" s="31"/>
      <c r="R6" s="31"/>
      <c r="S6" s="31"/>
      <c r="T6" s="31"/>
    </row>
    <row r="7" spans="1:20" ht="15" x14ac:dyDescent="0.2">
      <c r="A7" s="115"/>
      <c r="B7" s="13"/>
      <c r="C7" s="76" t="s">
        <v>169</v>
      </c>
      <c r="D7" s="77"/>
      <c r="E7" s="78"/>
      <c r="F7" s="76" t="s">
        <v>170</v>
      </c>
      <c r="G7" s="77"/>
      <c r="H7" s="78"/>
      <c r="I7" s="76" t="s">
        <v>171</v>
      </c>
      <c r="J7" s="77"/>
      <c r="K7" s="78"/>
      <c r="L7" s="13"/>
      <c r="M7" s="13"/>
      <c r="N7" s="13"/>
      <c r="O7" s="31"/>
      <c r="P7" s="31"/>
      <c r="Q7" s="31"/>
      <c r="R7" s="31"/>
      <c r="S7" s="31"/>
      <c r="T7" s="31"/>
    </row>
    <row r="8" spans="1:20" x14ac:dyDescent="0.2">
      <c r="A8" s="115"/>
      <c r="B8" s="13">
        <v>1</v>
      </c>
      <c r="C8" s="65">
        <v>27</v>
      </c>
      <c r="D8" s="65">
        <v>13</v>
      </c>
      <c r="E8" s="27">
        <v>12</v>
      </c>
      <c r="F8" s="13">
        <v>15</v>
      </c>
      <c r="G8" s="13">
        <v>22</v>
      </c>
      <c r="H8" s="13">
        <v>19</v>
      </c>
      <c r="I8" s="13">
        <v>18</v>
      </c>
      <c r="J8" s="13">
        <v>26</v>
      </c>
      <c r="K8" s="13">
        <v>22</v>
      </c>
      <c r="L8" s="58">
        <f>C8/C15</f>
        <v>0.108</v>
      </c>
      <c r="M8" s="58">
        <f t="shared" ref="M8:T8" si="0">D8/D15</f>
        <v>7.8787878787878782E-2</v>
      </c>
      <c r="N8" s="58">
        <f t="shared" si="0"/>
        <v>6.1855670103092786E-2</v>
      </c>
      <c r="O8" s="58">
        <f t="shared" si="0"/>
        <v>7.6142131979695438E-2</v>
      </c>
      <c r="P8" s="58">
        <f t="shared" si="0"/>
        <v>9.6491228070175433E-2</v>
      </c>
      <c r="Q8" s="58">
        <f t="shared" si="0"/>
        <v>7.7235772357723581E-2</v>
      </c>
      <c r="R8" s="58">
        <f t="shared" si="0"/>
        <v>8.7804878048780483E-2</v>
      </c>
      <c r="S8" s="58">
        <f t="shared" si="0"/>
        <v>0.10317460317460317</v>
      </c>
      <c r="T8" s="58">
        <f t="shared" si="0"/>
        <v>8.5271317829457363E-2</v>
      </c>
    </row>
    <row r="9" spans="1:20" x14ac:dyDescent="0.2">
      <c r="A9" s="115"/>
      <c r="B9" s="13">
        <v>2</v>
      </c>
      <c r="C9" s="65">
        <v>32</v>
      </c>
      <c r="D9" s="65">
        <v>24</v>
      </c>
      <c r="E9" s="27">
        <v>25</v>
      </c>
      <c r="F9" s="13">
        <v>14</v>
      </c>
      <c r="G9" s="13">
        <v>26</v>
      </c>
      <c r="H9" s="13">
        <v>32</v>
      </c>
      <c r="I9" s="13">
        <v>21</v>
      </c>
      <c r="J9" s="13">
        <v>32</v>
      </c>
      <c r="K9" s="13">
        <v>35</v>
      </c>
      <c r="L9" s="58">
        <f>C9/C15</f>
        <v>0.128</v>
      </c>
      <c r="M9" s="58">
        <f t="shared" ref="M9:T9" si="1">D9/D15</f>
        <v>0.14545454545454545</v>
      </c>
      <c r="N9" s="58">
        <f t="shared" si="1"/>
        <v>0.12886597938144329</v>
      </c>
      <c r="O9" s="58">
        <f t="shared" si="1"/>
        <v>7.1065989847715741E-2</v>
      </c>
      <c r="P9" s="58">
        <f t="shared" si="1"/>
        <v>0.11403508771929824</v>
      </c>
      <c r="Q9" s="58">
        <f t="shared" si="1"/>
        <v>0.13008130081300814</v>
      </c>
      <c r="R9" s="58">
        <f t="shared" si="1"/>
        <v>0.1024390243902439</v>
      </c>
      <c r="S9" s="58">
        <f t="shared" si="1"/>
        <v>0.12698412698412698</v>
      </c>
      <c r="T9" s="58">
        <f t="shared" si="1"/>
        <v>0.13565891472868216</v>
      </c>
    </row>
    <row r="10" spans="1:20" x14ac:dyDescent="0.2">
      <c r="A10" s="115"/>
      <c r="B10" s="13">
        <v>4</v>
      </c>
      <c r="C10" s="65">
        <v>70</v>
      </c>
      <c r="D10" s="65">
        <v>49</v>
      </c>
      <c r="E10" s="27">
        <v>58</v>
      </c>
      <c r="F10" s="13">
        <v>65</v>
      </c>
      <c r="G10" s="13">
        <v>56</v>
      </c>
      <c r="H10" s="13">
        <v>68</v>
      </c>
      <c r="I10" s="13">
        <v>56</v>
      </c>
      <c r="J10" s="13">
        <v>54</v>
      </c>
      <c r="K10" s="13">
        <v>67</v>
      </c>
      <c r="L10" s="58">
        <f t="shared" ref="L10:T10" si="2">C10/C15</f>
        <v>0.28000000000000003</v>
      </c>
      <c r="M10" s="58">
        <f t="shared" si="2"/>
        <v>0.29696969696969699</v>
      </c>
      <c r="N10" s="58">
        <f t="shared" si="2"/>
        <v>0.29896907216494845</v>
      </c>
      <c r="O10" s="58">
        <f t="shared" si="2"/>
        <v>0.32994923857868019</v>
      </c>
      <c r="P10" s="58">
        <f t="shared" si="2"/>
        <v>0.24561403508771928</v>
      </c>
      <c r="Q10" s="58">
        <f t="shared" si="2"/>
        <v>0.27642276422764228</v>
      </c>
      <c r="R10" s="58">
        <f t="shared" si="2"/>
        <v>0.27317073170731709</v>
      </c>
      <c r="S10" s="58">
        <f t="shared" si="2"/>
        <v>0.21428571428571427</v>
      </c>
      <c r="T10" s="58">
        <f t="shared" si="2"/>
        <v>0.25968992248062017</v>
      </c>
    </row>
    <row r="11" spans="1:20" x14ac:dyDescent="0.2">
      <c r="A11" s="115"/>
      <c r="B11" s="13">
        <v>8</v>
      </c>
      <c r="C11" s="65">
        <v>113</v>
      </c>
      <c r="D11" s="65">
        <v>65</v>
      </c>
      <c r="E11" s="27">
        <v>87</v>
      </c>
      <c r="F11" s="13">
        <v>89</v>
      </c>
      <c r="G11" s="13">
        <v>106</v>
      </c>
      <c r="H11" s="13">
        <v>112</v>
      </c>
      <c r="I11" s="13">
        <v>96</v>
      </c>
      <c r="J11" s="13">
        <v>124</v>
      </c>
      <c r="K11" s="13">
        <v>120</v>
      </c>
      <c r="L11" s="58">
        <f>C11/C15</f>
        <v>0.45200000000000001</v>
      </c>
      <c r="M11" s="58">
        <f t="shared" ref="M11:T11" si="3">D11/D15</f>
        <v>0.39393939393939392</v>
      </c>
      <c r="N11" s="58">
        <f t="shared" si="3"/>
        <v>0.4484536082474227</v>
      </c>
      <c r="O11" s="58">
        <f t="shared" si="3"/>
        <v>0.45177664974619292</v>
      </c>
      <c r="P11" s="58">
        <f t="shared" si="3"/>
        <v>0.46491228070175439</v>
      </c>
      <c r="Q11" s="58">
        <f t="shared" si="3"/>
        <v>0.45528455284552843</v>
      </c>
      <c r="R11" s="58">
        <f t="shared" si="3"/>
        <v>0.4682926829268293</v>
      </c>
      <c r="S11" s="58">
        <f t="shared" si="3"/>
        <v>0.49206349206349204</v>
      </c>
      <c r="T11" s="58">
        <f t="shared" si="3"/>
        <v>0.46511627906976744</v>
      </c>
    </row>
    <row r="12" spans="1:20" x14ac:dyDescent="0.2">
      <c r="A12" s="115"/>
      <c r="B12" s="13">
        <v>16</v>
      </c>
      <c r="C12" s="65">
        <v>8</v>
      </c>
      <c r="D12" s="65">
        <v>14</v>
      </c>
      <c r="E12" s="13">
        <v>12</v>
      </c>
      <c r="F12" s="13">
        <v>14</v>
      </c>
      <c r="G12" s="13">
        <v>18</v>
      </c>
      <c r="H12" s="13">
        <v>15</v>
      </c>
      <c r="I12" s="13">
        <v>14</v>
      </c>
      <c r="J12" s="13">
        <v>16</v>
      </c>
      <c r="K12" s="13">
        <v>14</v>
      </c>
      <c r="L12" s="58">
        <f>C12/C15</f>
        <v>3.2000000000000001E-2</v>
      </c>
      <c r="M12" s="58">
        <f t="shared" ref="M12:T12" si="4">D12/D15</f>
        <v>8.4848484848484854E-2</v>
      </c>
      <c r="N12" s="58">
        <f t="shared" si="4"/>
        <v>6.1855670103092786E-2</v>
      </c>
      <c r="O12" s="58">
        <f t="shared" si="4"/>
        <v>7.1065989847715741E-2</v>
      </c>
      <c r="P12" s="58">
        <f t="shared" si="4"/>
        <v>7.8947368421052627E-2</v>
      </c>
      <c r="Q12" s="58">
        <f t="shared" si="4"/>
        <v>6.097560975609756E-2</v>
      </c>
      <c r="R12" s="58">
        <f t="shared" si="4"/>
        <v>6.8292682926829273E-2</v>
      </c>
      <c r="S12" s="58">
        <f t="shared" si="4"/>
        <v>6.3492063492063489E-2</v>
      </c>
      <c r="T12" s="58">
        <f t="shared" si="4"/>
        <v>5.4263565891472867E-2</v>
      </c>
    </row>
    <row r="13" spans="1:20" ht="15" x14ac:dyDescent="0.2">
      <c r="A13" s="115"/>
      <c r="B13" s="13">
        <v>32</v>
      </c>
      <c r="C13" s="13"/>
      <c r="D13" s="13"/>
      <c r="E13" s="13"/>
      <c r="F13" s="13"/>
      <c r="G13" s="13"/>
      <c r="H13" s="13"/>
      <c r="I13" s="13"/>
      <c r="J13" s="13"/>
      <c r="K13" s="13"/>
      <c r="L13" s="58">
        <f>C13/157</f>
        <v>0</v>
      </c>
      <c r="M13" s="58">
        <f>D13/162</f>
        <v>0</v>
      </c>
      <c r="N13" s="58">
        <f>E13/153</f>
        <v>0</v>
      </c>
      <c r="O13" s="31"/>
      <c r="P13" s="31"/>
      <c r="Q13" s="31"/>
      <c r="R13" s="31"/>
      <c r="S13" s="31"/>
      <c r="T13" s="31"/>
    </row>
    <row r="14" spans="1:20" ht="15" x14ac:dyDescent="0.2">
      <c r="A14" s="115"/>
      <c r="B14" s="13">
        <v>64</v>
      </c>
      <c r="C14" s="13"/>
      <c r="D14" s="13"/>
      <c r="E14" s="13"/>
      <c r="F14" s="13"/>
      <c r="G14" s="13"/>
      <c r="H14" s="13"/>
      <c r="I14" s="13"/>
      <c r="J14" s="13"/>
      <c r="K14" s="13"/>
      <c r="L14" s="58">
        <f>C14/157</f>
        <v>0</v>
      </c>
      <c r="M14" s="58">
        <f>D14/162</f>
        <v>0</v>
      </c>
      <c r="N14" s="58">
        <f>E14/153</f>
        <v>0</v>
      </c>
      <c r="O14" s="31"/>
      <c r="P14" s="31"/>
      <c r="Q14" s="31"/>
      <c r="R14" s="31"/>
      <c r="S14" s="31"/>
      <c r="T14" s="31"/>
    </row>
    <row r="15" spans="1:20" x14ac:dyDescent="0.2">
      <c r="A15" s="115"/>
      <c r="B15" s="13" t="s">
        <v>14</v>
      </c>
      <c r="C15" s="13">
        <f>SUM(C8:C14)</f>
        <v>250</v>
      </c>
      <c r="D15" s="13">
        <f>SUM(D8:D14)</f>
        <v>165</v>
      </c>
      <c r="E15" s="13">
        <f>SUM(E8:E14)</f>
        <v>194</v>
      </c>
      <c r="F15" s="13">
        <f t="shared" ref="F15:K15" si="5">SUM(F8:F14)</f>
        <v>197</v>
      </c>
      <c r="G15" s="13">
        <f t="shared" si="5"/>
        <v>228</v>
      </c>
      <c r="H15" s="13">
        <f t="shared" si="5"/>
        <v>246</v>
      </c>
      <c r="I15" s="13">
        <f t="shared" si="5"/>
        <v>205</v>
      </c>
      <c r="J15" s="13">
        <f t="shared" si="5"/>
        <v>252</v>
      </c>
      <c r="K15" s="13">
        <f t="shared" si="5"/>
        <v>258</v>
      </c>
      <c r="L15" s="58">
        <f>SUM(L8:L12)</f>
        <v>1</v>
      </c>
      <c r="M15" s="58">
        <f t="shared" ref="M15:T15" si="6">SUM(M8:M13)</f>
        <v>1</v>
      </c>
      <c r="N15" s="58">
        <f t="shared" si="6"/>
        <v>1</v>
      </c>
      <c r="O15" s="58">
        <f t="shared" si="6"/>
        <v>1</v>
      </c>
      <c r="P15" s="58">
        <f t="shared" si="6"/>
        <v>1</v>
      </c>
      <c r="Q15" s="58">
        <f t="shared" si="6"/>
        <v>1</v>
      </c>
      <c r="R15" s="58">
        <f t="shared" si="6"/>
        <v>1</v>
      </c>
      <c r="S15" s="58">
        <f t="shared" si="6"/>
        <v>1</v>
      </c>
      <c r="T15" s="58">
        <f t="shared" si="6"/>
        <v>1</v>
      </c>
    </row>
    <row r="16" spans="1:20" x14ac:dyDescent="0.2">
      <c r="A16" s="115"/>
    </row>
    <row r="17" spans="1:20" x14ac:dyDescent="0.2">
      <c r="A17" s="115"/>
    </row>
    <row r="18" spans="1:20" ht="15" x14ac:dyDescent="0.2">
      <c r="A18" s="115"/>
      <c r="B18" s="11" t="s">
        <v>21</v>
      </c>
      <c r="C18" s="12"/>
      <c r="D18" s="13"/>
      <c r="E18" s="13"/>
      <c r="F18" s="13"/>
      <c r="G18" s="13"/>
      <c r="H18" s="13"/>
      <c r="I18" s="13"/>
      <c r="J18" s="13"/>
      <c r="K18" s="13"/>
      <c r="L18" s="14"/>
      <c r="M18" s="13"/>
      <c r="N18" s="13"/>
      <c r="O18" s="31"/>
      <c r="P18" s="31"/>
      <c r="Q18" s="31"/>
      <c r="R18" s="31"/>
      <c r="S18" s="31"/>
      <c r="T18" s="31"/>
    </row>
    <row r="19" spans="1:20" ht="15" x14ac:dyDescent="0.2">
      <c r="A19" s="115"/>
      <c r="B19" s="13"/>
      <c r="C19" s="76" t="s">
        <v>169</v>
      </c>
      <c r="D19" s="77"/>
      <c r="E19" s="78"/>
      <c r="F19" s="76" t="s">
        <v>170</v>
      </c>
      <c r="G19" s="77"/>
      <c r="H19" s="78"/>
      <c r="I19" s="76" t="s">
        <v>171</v>
      </c>
      <c r="J19" s="77"/>
      <c r="K19" s="78"/>
      <c r="L19" s="13"/>
      <c r="M19" s="13"/>
      <c r="N19" s="13"/>
      <c r="O19" s="31"/>
      <c r="P19" s="31"/>
      <c r="Q19" s="31"/>
      <c r="R19" s="31"/>
      <c r="S19" s="31"/>
      <c r="T19" s="31"/>
    </row>
    <row r="20" spans="1:20" x14ac:dyDescent="0.2">
      <c r="A20" s="115"/>
      <c r="B20" s="13">
        <v>1</v>
      </c>
      <c r="C20" s="65">
        <v>16</v>
      </c>
      <c r="D20" s="65">
        <v>9</v>
      </c>
      <c r="E20" s="27">
        <v>22</v>
      </c>
      <c r="F20" s="13">
        <v>17</v>
      </c>
      <c r="G20" s="13">
        <v>25</v>
      </c>
      <c r="H20" s="13">
        <v>12</v>
      </c>
      <c r="I20" s="13">
        <v>20</v>
      </c>
      <c r="J20" s="13">
        <v>19</v>
      </c>
      <c r="K20" s="13">
        <v>24</v>
      </c>
      <c r="L20" s="58">
        <f t="shared" ref="L20:T20" si="7">C20/C27</f>
        <v>8.1632653061224483E-2</v>
      </c>
      <c r="M20" s="58">
        <f t="shared" si="7"/>
        <v>6.8181818181818177E-2</v>
      </c>
      <c r="N20" s="58">
        <f t="shared" si="7"/>
        <v>0.13253012048192772</v>
      </c>
      <c r="O20" s="58">
        <f t="shared" si="7"/>
        <v>0.10303030303030303</v>
      </c>
      <c r="P20" s="58">
        <f t="shared" si="7"/>
        <v>0.16233766233766234</v>
      </c>
      <c r="Q20" s="58">
        <f t="shared" si="7"/>
        <v>7.8431372549019607E-2</v>
      </c>
      <c r="R20" s="58">
        <f t="shared" si="7"/>
        <v>0.10810810810810811</v>
      </c>
      <c r="S20" s="58">
        <f t="shared" si="7"/>
        <v>0.10106382978723404</v>
      </c>
      <c r="T20" s="58">
        <f t="shared" si="7"/>
        <v>0.1348314606741573</v>
      </c>
    </row>
    <row r="21" spans="1:20" x14ac:dyDescent="0.2">
      <c r="A21" s="115"/>
      <c r="B21" s="13">
        <v>2</v>
      </c>
      <c r="C21" s="65">
        <v>72</v>
      </c>
      <c r="D21" s="65">
        <v>47</v>
      </c>
      <c r="E21" s="27">
        <v>75</v>
      </c>
      <c r="F21" s="13">
        <v>68</v>
      </c>
      <c r="G21" s="13">
        <v>65</v>
      </c>
      <c r="H21" s="13">
        <v>69</v>
      </c>
      <c r="I21" s="13">
        <v>79</v>
      </c>
      <c r="J21" s="13">
        <v>85</v>
      </c>
      <c r="K21" s="13">
        <v>76</v>
      </c>
      <c r="L21" s="58">
        <f t="shared" ref="L21:T21" si="8">C21/C27</f>
        <v>0.36734693877551022</v>
      </c>
      <c r="M21" s="58">
        <f t="shared" si="8"/>
        <v>0.35606060606060608</v>
      </c>
      <c r="N21" s="58">
        <f t="shared" si="8"/>
        <v>0.45180722891566266</v>
      </c>
      <c r="O21" s="58">
        <f t="shared" si="8"/>
        <v>0.41212121212121211</v>
      </c>
      <c r="P21" s="58">
        <f t="shared" si="8"/>
        <v>0.42207792207792205</v>
      </c>
      <c r="Q21" s="58">
        <f t="shared" si="8"/>
        <v>0.45098039215686275</v>
      </c>
      <c r="R21" s="58">
        <f t="shared" si="8"/>
        <v>0.42702702702702705</v>
      </c>
      <c r="S21" s="58">
        <f t="shared" si="8"/>
        <v>0.4521276595744681</v>
      </c>
      <c r="T21" s="58">
        <f t="shared" si="8"/>
        <v>0.42696629213483145</v>
      </c>
    </row>
    <row r="22" spans="1:20" x14ac:dyDescent="0.2">
      <c r="A22" s="115"/>
      <c r="B22" s="13">
        <v>4</v>
      </c>
      <c r="C22" s="65">
        <v>66</v>
      </c>
      <c r="D22" s="65">
        <v>45</v>
      </c>
      <c r="E22" s="27">
        <v>45</v>
      </c>
      <c r="F22" s="13">
        <v>52</v>
      </c>
      <c r="G22" s="13">
        <v>42</v>
      </c>
      <c r="H22" s="13">
        <v>56</v>
      </c>
      <c r="I22" s="13">
        <v>68</v>
      </c>
      <c r="J22" s="13">
        <v>65</v>
      </c>
      <c r="K22" s="13">
        <v>62</v>
      </c>
      <c r="L22" s="58">
        <f t="shared" ref="L22:T22" si="9">C22/C27</f>
        <v>0.33673469387755101</v>
      </c>
      <c r="M22" s="58">
        <f t="shared" si="9"/>
        <v>0.34090909090909088</v>
      </c>
      <c r="N22" s="58">
        <f t="shared" si="9"/>
        <v>0.27108433734939757</v>
      </c>
      <c r="O22" s="58">
        <f t="shared" si="9"/>
        <v>0.31515151515151513</v>
      </c>
      <c r="P22" s="58">
        <f t="shared" si="9"/>
        <v>0.27272727272727271</v>
      </c>
      <c r="Q22" s="58">
        <f t="shared" si="9"/>
        <v>0.36601307189542481</v>
      </c>
      <c r="R22" s="58">
        <f t="shared" si="9"/>
        <v>0.36756756756756759</v>
      </c>
      <c r="S22" s="58">
        <f t="shared" si="9"/>
        <v>0.34574468085106386</v>
      </c>
      <c r="T22" s="58">
        <f t="shared" si="9"/>
        <v>0.34831460674157305</v>
      </c>
    </row>
    <row r="23" spans="1:20" x14ac:dyDescent="0.2">
      <c r="A23" s="115"/>
      <c r="B23" s="13">
        <v>8</v>
      </c>
      <c r="C23" s="65">
        <v>41</v>
      </c>
      <c r="D23" s="65">
        <v>31</v>
      </c>
      <c r="E23" s="27">
        <v>22</v>
      </c>
      <c r="F23" s="13">
        <v>25</v>
      </c>
      <c r="G23" s="13">
        <v>22</v>
      </c>
      <c r="H23" s="13">
        <v>14</v>
      </c>
      <c r="I23" s="13">
        <v>15</v>
      </c>
      <c r="J23" s="13">
        <v>12</v>
      </c>
      <c r="K23" s="13">
        <v>16</v>
      </c>
      <c r="L23" s="58">
        <f t="shared" ref="L23:T23" si="10">C23/C27</f>
        <v>0.20918367346938777</v>
      </c>
      <c r="M23" s="58">
        <f t="shared" si="10"/>
        <v>0.23484848484848486</v>
      </c>
      <c r="N23" s="58">
        <f t="shared" si="10"/>
        <v>0.13253012048192772</v>
      </c>
      <c r="O23" s="58">
        <f t="shared" si="10"/>
        <v>0.15151515151515152</v>
      </c>
      <c r="P23" s="58">
        <f t="shared" si="10"/>
        <v>0.14285714285714285</v>
      </c>
      <c r="Q23" s="58">
        <f t="shared" si="10"/>
        <v>9.1503267973856203E-2</v>
      </c>
      <c r="R23" s="58">
        <f t="shared" si="10"/>
        <v>8.1081081081081086E-2</v>
      </c>
      <c r="S23" s="58">
        <f t="shared" si="10"/>
        <v>6.3829787234042548E-2</v>
      </c>
      <c r="T23" s="58">
        <f t="shared" si="10"/>
        <v>8.98876404494382E-2</v>
      </c>
    </row>
    <row r="24" spans="1:20" x14ac:dyDescent="0.2">
      <c r="A24" s="115"/>
      <c r="B24" s="13">
        <v>16</v>
      </c>
      <c r="C24" s="65">
        <v>1</v>
      </c>
      <c r="D24" s="65">
        <v>0</v>
      </c>
      <c r="E24" s="13">
        <v>2</v>
      </c>
      <c r="F24" s="13">
        <v>3</v>
      </c>
      <c r="G24" s="13">
        <v>0</v>
      </c>
      <c r="H24" s="13">
        <v>2</v>
      </c>
      <c r="I24" s="13">
        <v>3</v>
      </c>
      <c r="J24" s="13">
        <v>7</v>
      </c>
      <c r="K24" s="13">
        <v>0</v>
      </c>
      <c r="L24" s="58">
        <f>C24/C27</f>
        <v>5.1020408163265302E-3</v>
      </c>
      <c r="M24" s="58">
        <f t="shared" ref="M24:T24" si="11">D24/D27</f>
        <v>0</v>
      </c>
      <c r="N24" s="58">
        <f t="shared" si="11"/>
        <v>1.2048192771084338E-2</v>
      </c>
      <c r="O24" s="58">
        <f t="shared" si="11"/>
        <v>1.8181818181818181E-2</v>
      </c>
      <c r="P24" s="58">
        <f t="shared" si="11"/>
        <v>0</v>
      </c>
      <c r="Q24" s="58">
        <f t="shared" si="11"/>
        <v>1.3071895424836602E-2</v>
      </c>
      <c r="R24" s="58">
        <f t="shared" si="11"/>
        <v>1.6216216216216217E-2</v>
      </c>
      <c r="S24" s="58">
        <f t="shared" si="11"/>
        <v>3.7234042553191488E-2</v>
      </c>
      <c r="T24" s="58">
        <f t="shared" si="11"/>
        <v>0</v>
      </c>
    </row>
    <row r="25" spans="1:20" ht="15" x14ac:dyDescent="0.2">
      <c r="A25" s="115"/>
      <c r="B25" s="13">
        <v>32</v>
      </c>
      <c r="C25" s="13"/>
      <c r="D25" s="13"/>
      <c r="E25" s="13"/>
      <c r="F25" s="13"/>
      <c r="G25" s="13"/>
      <c r="H25" s="13"/>
      <c r="I25" s="13"/>
      <c r="J25" s="13"/>
      <c r="K25" s="13"/>
      <c r="L25" s="58">
        <f>C25/157</f>
        <v>0</v>
      </c>
      <c r="M25" s="58">
        <f>D25/162</f>
        <v>0</v>
      </c>
      <c r="N25" s="58">
        <f>E25/153</f>
        <v>0</v>
      </c>
      <c r="O25" s="31"/>
      <c r="P25" s="31"/>
      <c r="Q25" s="31"/>
      <c r="R25" s="31"/>
      <c r="S25" s="31"/>
      <c r="T25" s="31"/>
    </row>
    <row r="26" spans="1:20" ht="15" x14ac:dyDescent="0.2">
      <c r="A26" s="115"/>
      <c r="B26" s="13">
        <v>64</v>
      </c>
      <c r="C26" s="13"/>
      <c r="D26" s="13"/>
      <c r="E26" s="13"/>
      <c r="F26" s="13"/>
      <c r="G26" s="13"/>
      <c r="H26" s="13"/>
      <c r="I26" s="13"/>
      <c r="J26" s="13"/>
      <c r="K26" s="13"/>
      <c r="L26" s="58">
        <f>C26/157</f>
        <v>0</v>
      </c>
      <c r="M26" s="58">
        <f>D26/162</f>
        <v>0</v>
      </c>
      <c r="N26" s="58">
        <f>E26/153</f>
        <v>0</v>
      </c>
      <c r="O26" s="31"/>
      <c r="P26" s="31"/>
      <c r="Q26" s="31"/>
      <c r="R26" s="31"/>
      <c r="S26" s="31"/>
      <c r="T26" s="31"/>
    </row>
    <row r="27" spans="1:20" x14ac:dyDescent="0.2">
      <c r="A27" s="115"/>
      <c r="B27" s="13" t="s">
        <v>14</v>
      </c>
      <c r="C27" s="13">
        <f>SUM(C20:C26)</f>
        <v>196</v>
      </c>
      <c r="D27" s="13">
        <f>SUM(D20:D26)</f>
        <v>132</v>
      </c>
      <c r="E27" s="13">
        <f>SUM(E20:E26)</f>
        <v>166</v>
      </c>
      <c r="F27" s="13">
        <f t="shared" ref="F27:K27" si="12">SUM(F20:F26)</f>
        <v>165</v>
      </c>
      <c r="G27" s="13">
        <f t="shared" si="12"/>
        <v>154</v>
      </c>
      <c r="H27" s="13">
        <f t="shared" si="12"/>
        <v>153</v>
      </c>
      <c r="I27" s="13">
        <f t="shared" si="12"/>
        <v>185</v>
      </c>
      <c r="J27" s="13">
        <f t="shared" si="12"/>
        <v>188</v>
      </c>
      <c r="K27" s="13">
        <f t="shared" si="12"/>
        <v>178</v>
      </c>
      <c r="L27" s="58">
        <f>SUM(L20:L25)</f>
        <v>1</v>
      </c>
      <c r="M27" s="58">
        <f t="shared" ref="M27:T27" si="13">SUM(M20:M25)</f>
        <v>1</v>
      </c>
      <c r="N27" s="58">
        <f t="shared" si="13"/>
        <v>1</v>
      </c>
      <c r="O27" s="58">
        <f t="shared" si="13"/>
        <v>1</v>
      </c>
      <c r="P27" s="58">
        <f t="shared" si="13"/>
        <v>1</v>
      </c>
      <c r="Q27" s="58">
        <f t="shared" si="13"/>
        <v>0.99999999999999989</v>
      </c>
      <c r="R27" s="58">
        <f t="shared" si="13"/>
        <v>1.0000000000000002</v>
      </c>
      <c r="S27" s="58">
        <f t="shared" si="13"/>
        <v>1</v>
      </c>
      <c r="T27" s="58">
        <f t="shared" si="13"/>
        <v>1</v>
      </c>
    </row>
    <row r="30" spans="1:20" ht="15" x14ac:dyDescent="0.2">
      <c r="A30" s="116" t="s">
        <v>221</v>
      </c>
      <c r="B30" s="11" t="s">
        <v>11</v>
      </c>
      <c r="C30" s="12"/>
      <c r="D30" s="13"/>
      <c r="E30" s="13"/>
      <c r="F30" s="13"/>
      <c r="G30" s="13"/>
      <c r="H30" s="13"/>
      <c r="I30" s="13"/>
      <c r="J30" s="13"/>
      <c r="K30" s="13"/>
      <c r="L30" s="14"/>
      <c r="M30" s="13"/>
      <c r="N30" s="13"/>
      <c r="O30" s="31"/>
      <c r="P30" s="31"/>
      <c r="Q30" s="31"/>
      <c r="R30" s="31"/>
      <c r="S30" s="31"/>
      <c r="T30" s="31"/>
    </row>
    <row r="31" spans="1:20" ht="15" x14ac:dyDescent="0.2">
      <c r="A31" s="116"/>
      <c r="B31" s="13"/>
      <c r="C31" s="76" t="s">
        <v>169</v>
      </c>
      <c r="D31" s="77"/>
      <c r="E31" s="78"/>
      <c r="F31" s="76" t="s">
        <v>170</v>
      </c>
      <c r="G31" s="77"/>
      <c r="H31" s="78"/>
      <c r="I31" s="76" t="s">
        <v>171</v>
      </c>
      <c r="J31" s="77"/>
      <c r="K31" s="78"/>
      <c r="L31" s="13"/>
      <c r="M31" s="13"/>
      <c r="N31" s="13"/>
      <c r="O31" s="31"/>
      <c r="P31" s="31"/>
      <c r="Q31" s="31"/>
      <c r="R31" s="31"/>
      <c r="S31" s="31"/>
      <c r="T31" s="31"/>
    </row>
    <row r="32" spans="1:20" x14ac:dyDescent="0.2">
      <c r="A32" s="116"/>
      <c r="B32" s="13">
        <v>1</v>
      </c>
      <c r="C32" s="66">
        <v>12</v>
      </c>
      <c r="D32" s="66">
        <v>12</v>
      </c>
      <c r="E32" s="66">
        <v>11</v>
      </c>
      <c r="F32" s="13">
        <v>24</v>
      </c>
      <c r="G32" s="13">
        <v>22</v>
      </c>
      <c r="H32" s="13">
        <v>19</v>
      </c>
      <c r="I32" s="13">
        <v>29</v>
      </c>
      <c r="J32" s="13">
        <v>18</v>
      </c>
      <c r="K32" s="13">
        <v>26</v>
      </c>
      <c r="L32" s="58">
        <f t="shared" ref="L32:T32" si="14">C32/C39</f>
        <v>8.6330935251798566E-2</v>
      </c>
      <c r="M32" s="58">
        <f t="shared" si="14"/>
        <v>7.1428571428571425E-2</v>
      </c>
      <c r="N32" s="58">
        <f t="shared" si="14"/>
        <v>8.59375E-2</v>
      </c>
      <c r="O32" s="58">
        <f t="shared" si="14"/>
        <v>0.15384615384615385</v>
      </c>
      <c r="P32" s="58">
        <f t="shared" si="14"/>
        <v>0.12571428571428572</v>
      </c>
      <c r="Q32" s="58">
        <f t="shared" si="14"/>
        <v>9.3596059113300489E-2</v>
      </c>
      <c r="R32" s="58">
        <f t="shared" si="14"/>
        <v>0.12831858407079647</v>
      </c>
      <c r="S32" s="58">
        <f t="shared" si="14"/>
        <v>0.10404624277456648</v>
      </c>
      <c r="T32" s="58">
        <f t="shared" si="14"/>
        <v>0.11206896551724138</v>
      </c>
    </row>
    <row r="33" spans="1:20" x14ac:dyDescent="0.2">
      <c r="A33" s="116"/>
      <c r="B33" s="13">
        <v>2</v>
      </c>
      <c r="C33" s="66">
        <v>36</v>
      </c>
      <c r="D33" s="66">
        <v>44</v>
      </c>
      <c r="E33" s="66">
        <v>41</v>
      </c>
      <c r="F33" s="13">
        <v>38</v>
      </c>
      <c r="G33" s="13">
        <v>48</v>
      </c>
      <c r="H33" s="13">
        <v>65</v>
      </c>
      <c r="I33" s="13">
        <v>69</v>
      </c>
      <c r="J33" s="13">
        <v>48</v>
      </c>
      <c r="K33" s="13">
        <v>68</v>
      </c>
      <c r="L33" s="58">
        <f t="shared" ref="L33:T33" si="15">C33/C39</f>
        <v>0.25899280575539568</v>
      </c>
      <c r="M33" s="58">
        <f t="shared" si="15"/>
        <v>0.26190476190476192</v>
      </c>
      <c r="N33" s="58">
        <f t="shared" si="15"/>
        <v>0.3203125</v>
      </c>
      <c r="O33" s="58">
        <f t="shared" si="15"/>
        <v>0.24358974358974358</v>
      </c>
      <c r="P33" s="58">
        <f t="shared" si="15"/>
        <v>0.2742857142857143</v>
      </c>
      <c r="Q33" s="58">
        <f t="shared" si="15"/>
        <v>0.32019704433497537</v>
      </c>
      <c r="R33" s="58">
        <f t="shared" si="15"/>
        <v>0.30530973451327431</v>
      </c>
      <c r="S33" s="58">
        <f t="shared" si="15"/>
        <v>0.2774566473988439</v>
      </c>
      <c r="T33" s="58">
        <f t="shared" si="15"/>
        <v>0.29310344827586204</v>
      </c>
    </row>
    <row r="34" spans="1:20" x14ac:dyDescent="0.2">
      <c r="A34" s="116"/>
      <c r="B34" s="13">
        <v>4</v>
      </c>
      <c r="C34" s="66">
        <v>48</v>
      </c>
      <c r="D34" s="66">
        <v>73</v>
      </c>
      <c r="E34" s="66">
        <v>43</v>
      </c>
      <c r="F34" s="13">
        <v>65</v>
      </c>
      <c r="G34" s="13">
        <v>76</v>
      </c>
      <c r="H34" s="13">
        <v>87</v>
      </c>
      <c r="I34" s="13">
        <v>98</v>
      </c>
      <c r="J34" s="13">
        <v>86</v>
      </c>
      <c r="K34" s="13">
        <v>98</v>
      </c>
      <c r="L34" s="58">
        <f t="shared" ref="L34:T34" si="16">C34/C39</f>
        <v>0.34532374100719426</v>
      </c>
      <c r="M34" s="58">
        <f t="shared" si="16"/>
        <v>0.43452380952380953</v>
      </c>
      <c r="N34" s="58">
        <f t="shared" si="16"/>
        <v>0.3359375</v>
      </c>
      <c r="O34" s="58">
        <f t="shared" si="16"/>
        <v>0.41666666666666669</v>
      </c>
      <c r="P34" s="58">
        <f t="shared" si="16"/>
        <v>0.43428571428571427</v>
      </c>
      <c r="Q34" s="58">
        <f t="shared" si="16"/>
        <v>0.42857142857142855</v>
      </c>
      <c r="R34" s="58">
        <f t="shared" si="16"/>
        <v>0.4336283185840708</v>
      </c>
      <c r="S34" s="58">
        <f t="shared" si="16"/>
        <v>0.49710982658959535</v>
      </c>
      <c r="T34" s="58">
        <f t="shared" si="16"/>
        <v>0.42241379310344829</v>
      </c>
    </row>
    <row r="35" spans="1:20" x14ac:dyDescent="0.2">
      <c r="A35" s="116"/>
      <c r="B35" s="13">
        <v>8</v>
      </c>
      <c r="C35" s="66">
        <v>31</v>
      </c>
      <c r="D35" s="66">
        <v>23</v>
      </c>
      <c r="E35" s="66">
        <v>24</v>
      </c>
      <c r="F35" s="13">
        <v>21</v>
      </c>
      <c r="G35" s="13">
        <v>20</v>
      </c>
      <c r="H35" s="13">
        <v>22</v>
      </c>
      <c r="I35" s="13">
        <v>21</v>
      </c>
      <c r="J35" s="13">
        <v>12</v>
      </c>
      <c r="K35" s="13">
        <v>28</v>
      </c>
      <c r="L35" s="58">
        <f t="shared" ref="L35:T35" si="17">C35/C39</f>
        <v>0.22302158273381295</v>
      </c>
      <c r="M35" s="58">
        <f t="shared" si="17"/>
        <v>0.13690476190476192</v>
      </c>
      <c r="N35" s="58">
        <f t="shared" si="17"/>
        <v>0.1875</v>
      </c>
      <c r="O35" s="58">
        <f t="shared" si="17"/>
        <v>0.13461538461538461</v>
      </c>
      <c r="P35" s="58">
        <f t="shared" si="17"/>
        <v>0.11428571428571428</v>
      </c>
      <c r="Q35" s="58">
        <f t="shared" si="17"/>
        <v>0.10837438423645321</v>
      </c>
      <c r="R35" s="58">
        <f t="shared" si="17"/>
        <v>9.2920353982300891E-2</v>
      </c>
      <c r="S35" s="58">
        <f t="shared" si="17"/>
        <v>6.9364161849710976E-2</v>
      </c>
      <c r="T35" s="58">
        <f t="shared" si="17"/>
        <v>0.1206896551724138</v>
      </c>
    </row>
    <row r="36" spans="1:20" x14ac:dyDescent="0.2">
      <c r="A36" s="116"/>
      <c r="B36" s="13">
        <v>16</v>
      </c>
      <c r="C36" s="66">
        <v>12</v>
      </c>
      <c r="D36" s="66">
        <v>16</v>
      </c>
      <c r="E36" s="66">
        <v>9</v>
      </c>
      <c r="F36" s="13">
        <v>8</v>
      </c>
      <c r="G36" s="13">
        <v>9</v>
      </c>
      <c r="H36" s="13">
        <v>10</v>
      </c>
      <c r="I36" s="13">
        <v>9</v>
      </c>
      <c r="J36" s="13">
        <v>9</v>
      </c>
      <c r="K36" s="13">
        <v>12</v>
      </c>
      <c r="L36" s="58">
        <f>C36/C39</f>
        <v>8.6330935251798566E-2</v>
      </c>
      <c r="M36" s="58">
        <f t="shared" ref="M36:T36" si="18">D36/D39</f>
        <v>9.5238095238095233E-2</v>
      </c>
      <c r="N36" s="58">
        <f t="shared" si="18"/>
        <v>7.03125E-2</v>
      </c>
      <c r="O36" s="58">
        <f t="shared" si="18"/>
        <v>5.128205128205128E-2</v>
      </c>
      <c r="P36" s="58">
        <f t="shared" si="18"/>
        <v>5.1428571428571428E-2</v>
      </c>
      <c r="Q36" s="58">
        <f t="shared" si="18"/>
        <v>4.9261083743842367E-2</v>
      </c>
      <c r="R36" s="58">
        <f t="shared" si="18"/>
        <v>3.9823008849557522E-2</v>
      </c>
      <c r="S36" s="58">
        <f t="shared" si="18"/>
        <v>5.2023121387283239E-2</v>
      </c>
      <c r="T36" s="58">
        <f t="shared" si="18"/>
        <v>5.1724137931034482E-2</v>
      </c>
    </row>
    <row r="37" spans="1:20" ht="15" x14ac:dyDescent="0.2">
      <c r="A37" s="116"/>
      <c r="B37" s="13">
        <v>32</v>
      </c>
      <c r="C37" s="13"/>
      <c r="D37" s="13"/>
      <c r="E37" s="13"/>
      <c r="F37" s="13"/>
      <c r="G37" s="13"/>
      <c r="H37" s="13"/>
      <c r="I37" s="13"/>
      <c r="J37" s="13"/>
      <c r="K37" s="13"/>
      <c r="L37" s="58">
        <f>C37/157</f>
        <v>0</v>
      </c>
      <c r="M37" s="58">
        <f>D37/162</f>
        <v>0</v>
      </c>
      <c r="N37" s="58">
        <f>E37/153</f>
        <v>0</v>
      </c>
      <c r="O37" s="31"/>
      <c r="P37" s="31"/>
      <c r="Q37" s="31"/>
      <c r="R37" s="31"/>
      <c r="S37" s="31"/>
      <c r="T37" s="31"/>
    </row>
    <row r="38" spans="1:20" ht="15" x14ac:dyDescent="0.2">
      <c r="A38" s="116"/>
      <c r="B38" s="13">
        <v>64</v>
      </c>
      <c r="C38" s="13"/>
      <c r="D38" s="13"/>
      <c r="E38" s="13"/>
      <c r="F38" s="13"/>
      <c r="G38" s="13"/>
      <c r="H38" s="13"/>
      <c r="I38" s="13"/>
      <c r="J38" s="13"/>
      <c r="K38" s="13"/>
      <c r="L38" s="58">
        <f>C38/157</f>
        <v>0</v>
      </c>
      <c r="M38" s="58">
        <f>D38/162</f>
        <v>0</v>
      </c>
      <c r="N38" s="58">
        <f>E38/153</f>
        <v>0</v>
      </c>
      <c r="O38" s="31"/>
      <c r="P38" s="31"/>
      <c r="Q38" s="31"/>
      <c r="R38" s="31"/>
      <c r="S38" s="31"/>
      <c r="T38" s="31"/>
    </row>
    <row r="39" spans="1:20" x14ac:dyDescent="0.2">
      <c r="A39" s="116"/>
      <c r="B39" s="13" t="s">
        <v>14</v>
      </c>
      <c r="C39" s="13">
        <f>SUM(C32:C38)</f>
        <v>139</v>
      </c>
      <c r="D39" s="13">
        <f>SUM(D32:D38)</f>
        <v>168</v>
      </c>
      <c r="E39" s="13">
        <f>SUM(E32:E38)</f>
        <v>128</v>
      </c>
      <c r="F39" s="13">
        <f t="shared" ref="F39:K39" si="19">SUM(F32:F38)</f>
        <v>156</v>
      </c>
      <c r="G39" s="13">
        <f t="shared" si="19"/>
        <v>175</v>
      </c>
      <c r="H39" s="13">
        <f t="shared" si="19"/>
        <v>203</v>
      </c>
      <c r="I39" s="13">
        <f t="shared" si="19"/>
        <v>226</v>
      </c>
      <c r="J39" s="13">
        <f t="shared" si="19"/>
        <v>173</v>
      </c>
      <c r="K39" s="13">
        <f t="shared" si="19"/>
        <v>232</v>
      </c>
      <c r="L39" s="58">
        <f>SUM(L32:L37)</f>
        <v>1</v>
      </c>
      <c r="M39" s="58">
        <f t="shared" ref="M39:T39" si="20">SUM(M32:M37)</f>
        <v>1</v>
      </c>
      <c r="N39" s="58">
        <f t="shared" si="20"/>
        <v>1</v>
      </c>
      <c r="O39" s="58">
        <f t="shared" si="20"/>
        <v>1</v>
      </c>
      <c r="P39" s="58">
        <f t="shared" si="20"/>
        <v>1</v>
      </c>
      <c r="Q39" s="58">
        <f t="shared" si="20"/>
        <v>1</v>
      </c>
      <c r="R39" s="58">
        <f t="shared" si="20"/>
        <v>1</v>
      </c>
      <c r="S39" s="58">
        <f t="shared" si="20"/>
        <v>1</v>
      </c>
      <c r="T39" s="58">
        <f t="shared" si="20"/>
        <v>1</v>
      </c>
    </row>
    <row r="40" spans="1:20" x14ac:dyDescent="0.2">
      <c r="A40" s="116"/>
    </row>
    <row r="41" spans="1:20" x14ac:dyDescent="0.2">
      <c r="A41" s="116"/>
    </row>
    <row r="42" spans="1:20" ht="15" x14ac:dyDescent="0.2">
      <c r="A42" s="116"/>
      <c r="B42" s="11" t="s">
        <v>21</v>
      </c>
      <c r="C42" s="12"/>
      <c r="D42" s="13"/>
      <c r="E42" s="13"/>
      <c r="F42" s="13"/>
      <c r="G42" s="13"/>
      <c r="H42" s="13"/>
      <c r="I42" s="13"/>
      <c r="J42" s="13"/>
      <c r="K42" s="13"/>
      <c r="L42" s="14"/>
      <c r="M42" s="13"/>
      <c r="N42" s="13"/>
      <c r="O42" s="31"/>
      <c r="P42" s="31"/>
      <c r="Q42" s="31"/>
      <c r="R42" s="31"/>
      <c r="S42" s="31"/>
      <c r="T42" s="31"/>
    </row>
    <row r="43" spans="1:20" ht="15" x14ac:dyDescent="0.2">
      <c r="A43" s="116"/>
      <c r="B43" s="13"/>
      <c r="C43" s="76" t="s">
        <v>169</v>
      </c>
      <c r="D43" s="77"/>
      <c r="E43" s="78"/>
      <c r="F43" s="76" t="s">
        <v>170</v>
      </c>
      <c r="G43" s="77"/>
      <c r="H43" s="78"/>
      <c r="I43" s="76" t="s">
        <v>171</v>
      </c>
      <c r="J43" s="77"/>
      <c r="K43" s="78"/>
      <c r="L43" s="13"/>
      <c r="M43" s="13"/>
      <c r="N43" s="13"/>
      <c r="O43" s="31"/>
      <c r="P43" s="31"/>
      <c r="Q43" s="31"/>
      <c r="R43" s="31"/>
      <c r="S43" s="31"/>
      <c r="T43" s="31"/>
    </row>
    <row r="44" spans="1:20" x14ac:dyDescent="0.2">
      <c r="A44" s="116"/>
      <c r="B44" s="13">
        <v>1</v>
      </c>
      <c r="C44" s="65">
        <v>18</v>
      </c>
      <c r="D44" s="65">
        <v>12</v>
      </c>
      <c r="E44" s="27">
        <v>28</v>
      </c>
      <c r="F44" s="13">
        <v>22</v>
      </c>
      <c r="G44" s="13">
        <v>22</v>
      </c>
      <c r="H44" s="13">
        <v>16</v>
      </c>
      <c r="I44" s="13">
        <v>29</v>
      </c>
      <c r="J44" s="13">
        <v>22</v>
      </c>
      <c r="K44" s="13">
        <v>29</v>
      </c>
      <c r="L44" s="58">
        <f>C44/C51</f>
        <v>8.5714285714285715E-2</v>
      </c>
      <c r="M44" s="58">
        <f t="shared" ref="M44:T44" si="21">D44/D51</f>
        <v>7.4999999999999997E-2</v>
      </c>
      <c r="N44" s="58">
        <f t="shared" si="21"/>
        <v>0.15053763440860216</v>
      </c>
      <c r="O44" s="58">
        <f t="shared" si="21"/>
        <v>0.12021857923497267</v>
      </c>
      <c r="P44" s="58">
        <f t="shared" si="21"/>
        <v>0.14864864864864866</v>
      </c>
      <c r="Q44" s="58">
        <f t="shared" si="21"/>
        <v>9.1954022988505746E-2</v>
      </c>
      <c r="R44" s="58">
        <f t="shared" si="21"/>
        <v>0.13551401869158877</v>
      </c>
      <c r="S44" s="58">
        <f t="shared" si="21"/>
        <v>0.10945273631840796</v>
      </c>
      <c r="T44" s="58">
        <f t="shared" si="21"/>
        <v>0.13364055299539171</v>
      </c>
    </row>
    <row r="45" spans="1:20" x14ac:dyDescent="0.2">
      <c r="A45" s="116"/>
      <c r="B45" s="13">
        <v>2</v>
      </c>
      <c r="C45" s="65">
        <v>76</v>
      </c>
      <c r="D45" s="65">
        <v>55</v>
      </c>
      <c r="E45" s="27">
        <v>78</v>
      </c>
      <c r="F45" s="13">
        <v>72</v>
      </c>
      <c r="G45" s="13">
        <v>62</v>
      </c>
      <c r="H45" s="13">
        <v>75</v>
      </c>
      <c r="I45" s="13">
        <v>89</v>
      </c>
      <c r="J45" s="13">
        <v>85</v>
      </c>
      <c r="K45" s="13">
        <v>87</v>
      </c>
      <c r="L45" s="58">
        <f>C45/C51</f>
        <v>0.3619047619047619</v>
      </c>
      <c r="M45" s="58">
        <f t="shared" ref="M45:T45" si="22">D45/D51</f>
        <v>0.34375</v>
      </c>
      <c r="N45" s="58">
        <f t="shared" si="22"/>
        <v>0.41935483870967744</v>
      </c>
      <c r="O45" s="58">
        <f t="shared" si="22"/>
        <v>0.39344262295081966</v>
      </c>
      <c r="P45" s="58">
        <f t="shared" si="22"/>
        <v>0.41891891891891891</v>
      </c>
      <c r="Q45" s="58">
        <f t="shared" si="22"/>
        <v>0.43103448275862066</v>
      </c>
      <c r="R45" s="58">
        <f t="shared" si="22"/>
        <v>0.41588785046728971</v>
      </c>
      <c r="S45" s="58">
        <f t="shared" si="22"/>
        <v>0.4228855721393035</v>
      </c>
      <c r="T45" s="58">
        <f t="shared" si="22"/>
        <v>0.4009216589861751</v>
      </c>
    </row>
    <row r="46" spans="1:20" x14ac:dyDescent="0.2">
      <c r="A46" s="116"/>
      <c r="B46" s="13">
        <v>4</v>
      </c>
      <c r="C46" s="65">
        <v>69</v>
      </c>
      <c r="D46" s="65">
        <v>56</v>
      </c>
      <c r="E46" s="27">
        <v>49</v>
      </c>
      <c r="F46" s="13">
        <v>56</v>
      </c>
      <c r="G46" s="13">
        <v>41</v>
      </c>
      <c r="H46" s="13">
        <v>62</v>
      </c>
      <c r="I46" s="13">
        <v>76</v>
      </c>
      <c r="J46" s="13">
        <v>75</v>
      </c>
      <c r="K46" s="13">
        <v>76</v>
      </c>
      <c r="L46" s="58">
        <f>C46/C51</f>
        <v>0.32857142857142857</v>
      </c>
      <c r="M46" s="58">
        <f t="shared" ref="M46:T46" si="23">D46/D51</f>
        <v>0.35</v>
      </c>
      <c r="N46" s="58">
        <f t="shared" si="23"/>
        <v>0.26344086021505375</v>
      </c>
      <c r="O46" s="58">
        <f t="shared" si="23"/>
        <v>0.30601092896174864</v>
      </c>
      <c r="P46" s="58">
        <f t="shared" si="23"/>
        <v>0.27702702702702703</v>
      </c>
      <c r="Q46" s="58">
        <f t="shared" si="23"/>
        <v>0.35632183908045978</v>
      </c>
      <c r="R46" s="58">
        <f t="shared" si="23"/>
        <v>0.35514018691588783</v>
      </c>
      <c r="S46" s="58">
        <f t="shared" si="23"/>
        <v>0.37313432835820898</v>
      </c>
      <c r="T46" s="58">
        <f t="shared" si="23"/>
        <v>0.35023041474654376</v>
      </c>
    </row>
    <row r="47" spans="1:20" x14ac:dyDescent="0.2">
      <c r="A47" s="116"/>
      <c r="B47" s="13">
        <v>8</v>
      </c>
      <c r="C47" s="65">
        <v>45</v>
      </c>
      <c r="D47" s="65">
        <v>36</v>
      </c>
      <c r="E47" s="27">
        <v>28</v>
      </c>
      <c r="F47" s="13">
        <v>29</v>
      </c>
      <c r="G47" s="13">
        <v>23</v>
      </c>
      <c r="H47" s="13">
        <v>18</v>
      </c>
      <c r="I47" s="13">
        <v>18</v>
      </c>
      <c r="J47" s="13">
        <v>16</v>
      </c>
      <c r="K47" s="13">
        <v>24</v>
      </c>
      <c r="L47" s="58">
        <f>C47/C51</f>
        <v>0.21428571428571427</v>
      </c>
      <c r="M47" s="58">
        <f t="shared" ref="M47:T47" si="24">D47/D51</f>
        <v>0.22500000000000001</v>
      </c>
      <c r="N47" s="58">
        <f t="shared" si="24"/>
        <v>0.15053763440860216</v>
      </c>
      <c r="O47" s="58">
        <f t="shared" si="24"/>
        <v>0.15846994535519127</v>
      </c>
      <c r="P47" s="58">
        <f t="shared" si="24"/>
        <v>0.1554054054054054</v>
      </c>
      <c r="Q47" s="58">
        <f t="shared" si="24"/>
        <v>0.10344827586206896</v>
      </c>
      <c r="R47" s="58">
        <f t="shared" si="24"/>
        <v>8.4112149532710276E-2</v>
      </c>
      <c r="S47" s="58">
        <f t="shared" si="24"/>
        <v>7.9601990049751242E-2</v>
      </c>
      <c r="T47" s="58">
        <f t="shared" si="24"/>
        <v>0.11059907834101383</v>
      </c>
    </row>
    <row r="48" spans="1:20" x14ac:dyDescent="0.2">
      <c r="A48" s="116"/>
      <c r="B48" s="13">
        <v>16</v>
      </c>
      <c r="C48" s="65">
        <v>2</v>
      </c>
      <c r="D48" s="65">
        <v>1</v>
      </c>
      <c r="E48" s="13">
        <v>3</v>
      </c>
      <c r="F48" s="13">
        <v>4</v>
      </c>
      <c r="G48" s="13">
        <v>0</v>
      </c>
      <c r="H48" s="13">
        <v>3</v>
      </c>
      <c r="I48" s="13">
        <v>2</v>
      </c>
      <c r="J48" s="13">
        <v>3</v>
      </c>
      <c r="K48" s="13">
        <v>1</v>
      </c>
      <c r="L48" s="58">
        <f>C48/C51</f>
        <v>9.5238095238095247E-3</v>
      </c>
      <c r="M48" s="58">
        <f t="shared" ref="M48:T48" si="25">D48/D51</f>
        <v>6.2500000000000003E-3</v>
      </c>
      <c r="N48" s="58">
        <f t="shared" si="25"/>
        <v>1.6129032258064516E-2</v>
      </c>
      <c r="O48" s="58">
        <f t="shared" si="25"/>
        <v>2.185792349726776E-2</v>
      </c>
      <c r="P48" s="58">
        <f t="shared" si="25"/>
        <v>0</v>
      </c>
      <c r="Q48" s="58">
        <f t="shared" si="25"/>
        <v>1.7241379310344827E-2</v>
      </c>
      <c r="R48" s="58">
        <f t="shared" si="25"/>
        <v>9.3457943925233638E-3</v>
      </c>
      <c r="S48" s="58">
        <f t="shared" si="25"/>
        <v>1.4925373134328358E-2</v>
      </c>
      <c r="T48" s="58">
        <f t="shared" si="25"/>
        <v>4.608294930875576E-3</v>
      </c>
    </row>
    <row r="49" spans="1:20" ht="15" x14ac:dyDescent="0.2">
      <c r="A49" s="116"/>
      <c r="B49" s="13">
        <v>32</v>
      </c>
      <c r="F49" s="13"/>
      <c r="G49" s="13"/>
      <c r="H49" s="13"/>
      <c r="I49" s="13"/>
      <c r="J49" s="13"/>
      <c r="K49" s="13"/>
      <c r="L49" s="58"/>
      <c r="M49" s="58"/>
      <c r="N49" s="58"/>
      <c r="O49" s="31"/>
      <c r="P49" s="31"/>
      <c r="Q49" s="31"/>
      <c r="R49" s="31"/>
      <c r="S49" s="31"/>
      <c r="T49" s="31"/>
    </row>
    <row r="50" spans="1:20" ht="15" x14ac:dyDescent="0.2">
      <c r="A50" s="116"/>
      <c r="B50" s="13">
        <v>64</v>
      </c>
      <c r="C50" s="13"/>
      <c r="D50" s="13"/>
      <c r="E50" s="13"/>
      <c r="F50" s="13"/>
      <c r="G50" s="13"/>
      <c r="H50" s="13"/>
      <c r="I50" s="13"/>
      <c r="J50" s="13"/>
      <c r="K50" s="13"/>
      <c r="L50" s="58">
        <f>C50/157</f>
        <v>0</v>
      </c>
      <c r="M50" s="58">
        <f>D50/162</f>
        <v>0</v>
      </c>
      <c r="N50" s="58">
        <f>E50/153</f>
        <v>0</v>
      </c>
      <c r="O50" s="31"/>
      <c r="P50" s="31"/>
      <c r="Q50" s="31"/>
      <c r="R50" s="31"/>
      <c r="S50" s="31"/>
      <c r="T50" s="31"/>
    </row>
    <row r="51" spans="1:20" x14ac:dyDescent="0.2">
      <c r="A51" s="116"/>
      <c r="B51" s="13" t="s">
        <v>14</v>
      </c>
      <c r="C51" s="13">
        <f>SUM(C44:C50)</f>
        <v>210</v>
      </c>
      <c r="D51" s="13">
        <f>SUM(D44:D50)</f>
        <v>160</v>
      </c>
      <c r="E51" s="13">
        <f>SUM(E44:E50)</f>
        <v>186</v>
      </c>
      <c r="F51" s="13">
        <f t="shared" ref="F51:K51" si="26">SUM(F44:F50)</f>
        <v>183</v>
      </c>
      <c r="G51" s="13">
        <f t="shared" si="26"/>
        <v>148</v>
      </c>
      <c r="H51" s="13">
        <f t="shared" si="26"/>
        <v>174</v>
      </c>
      <c r="I51" s="13">
        <f t="shared" si="26"/>
        <v>214</v>
      </c>
      <c r="J51" s="13">
        <f t="shared" si="26"/>
        <v>201</v>
      </c>
      <c r="K51" s="13">
        <f t="shared" si="26"/>
        <v>217</v>
      </c>
      <c r="L51" s="58">
        <f>SUM(L44:L48)</f>
        <v>0.99999999999999989</v>
      </c>
      <c r="M51" s="58">
        <f t="shared" ref="M51:T51" si="27">SUM(M44:M49)</f>
        <v>1</v>
      </c>
      <c r="N51" s="58">
        <f t="shared" si="27"/>
        <v>1</v>
      </c>
      <c r="O51" s="58">
        <f t="shared" si="27"/>
        <v>1</v>
      </c>
      <c r="P51" s="58">
        <f t="shared" si="27"/>
        <v>0.99999999999999989</v>
      </c>
      <c r="Q51" s="58">
        <f t="shared" si="27"/>
        <v>1</v>
      </c>
      <c r="R51" s="58">
        <f t="shared" si="27"/>
        <v>1</v>
      </c>
      <c r="S51" s="58">
        <f t="shared" si="27"/>
        <v>1</v>
      </c>
      <c r="T51" s="58">
        <f t="shared" si="27"/>
        <v>0.99999999999999989</v>
      </c>
    </row>
    <row r="54" spans="1:20" ht="15" x14ac:dyDescent="0.2">
      <c r="A54" s="116" t="s">
        <v>222</v>
      </c>
      <c r="B54" s="11" t="s">
        <v>11</v>
      </c>
      <c r="C54" s="12"/>
      <c r="D54" s="13"/>
      <c r="E54" s="13"/>
      <c r="F54" s="13"/>
      <c r="G54" s="13"/>
      <c r="H54" s="13"/>
      <c r="I54" s="13"/>
      <c r="J54" s="13"/>
      <c r="K54" s="13"/>
      <c r="L54" s="14"/>
      <c r="M54" s="13"/>
      <c r="N54" s="13"/>
      <c r="O54" s="31"/>
      <c r="P54" s="31"/>
      <c r="Q54" s="31"/>
      <c r="R54" s="31"/>
      <c r="S54" s="31"/>
      <c r="T54" s="31"/>
    </row>
    <row r="55" spans="1:20" ht="15" x14ac:dyDescent="0.2">
      <c r="A55" s="116"/>
      <c r="B55" s="13"/>
      <c r="C55" s="76" t="s">
        <v>169</v>
      </c>
      <c r="D55" s="77"/>
      <c r="E55" s="78"/>
      <c r="F55" s="76" t="s">
        <v>170</v>
      </c>
      <c r="G55" s="77"/>
      <c r="H55" s="78"/>
      <c r="I55" s="76" t="s">
        <v>171</v>
      </c>
      <c r="J55" s="77"/>
      <c r="K55" s="78"/>
      <c r="L55" s="13"/>
      <c r="M55" s="13"/>
      <c r="N55" s="13"/>
      <c r="O55" s="31"/>
      <c r="P55" s="31"/>
      <c r="Q55" s="31"/>
      <c r="R55" s="31"/>
      <c r="S55" s="31"/>
      <c r="T55" s="31"/>
    </row>
    <row r="56" spans="1:20" x14ac:dyDescent="0.2">
      <c r="A56" s="116"/>
      <c r="B56" s="13">
        <v>1</v>
      </c>
      <c r="C56" s="66">
        <v>22</v>
      </c>
      <c r="D56" s="66">
        <v>26</v>
      </c>
      <c r="E56" s="66">
        <v>18</v>
      </c>
      <c r="F56" s="13">
        <v>22</v>
      </c>
      <c r="G56" s="13">
        <v>18</v>
      </c>
      <c r="H56" s="13">
        <v>16</v>
      </c>
      <c r="I56" s="13">
        <v>19</v>
      </c>
      <c r="J56" s="13">
        <v>22</v>
      </c>
      <c r="K56" s="13">
        <v>21</v>
      </c>
      <c r="L56" s="58">
        <f t="shared" ref="L56:T56" si="28">C56/C63</f>
        <v>9.7345132743362831E-2</v>
      </c>
      <c r="M56" s="58">
        <f t="shared" si="28"/>
        <v>0.12682926829268293</v>
      </c>
      <c r="N56" s="58">
        <f t="shared" si="28"/>
        <v>0.12</v>
      </c>
      <c r="O56" s="58">
        <f t="shared" si="28"/>
        <v>9.5652173913043481E-2</v>
      </c>
      <c r="P56" s="58">
        <f t="shared" si="28"/>
        <v>0.10344827586206896</v>
      </c>
      <c r="Q56" s="58">
        <f t="shared" si="28"/>
        <v>8.98876404494382E-2</v>
      </c>
      <c r="R56" s="58">
        <f t="shared" si="28"/>
        <v>9.2233009708737865E-2</v>
      </c>
      <c r="S56" s="58">
        <f t="shared" si="28"/>
        <v>9.5652173913043481E-2</v>
      </c>
      <c r="T56" s="58">
        <f t="shared" si="28"/>
        <v>8.9361702127659579E-2</v>
      </c>
    </row>
    <row r="57" spans="1:20" x14ac:dyDescent="0.2">
      <c r="A57" s="116"/>
      <c r="B57" s="13">
        <v>2</v>
      </c>
      <c r="C57" s="66">
        <v>52</v>
      </c>
      <c r="D57" s="66">
        <v>46</v>
      </c>
      <c r="E57" s="66">
        <v>25</v>
      </c>
      <c r="F57" s="13">
        <v>46</v>
      </c>
      <c r="G57" s="13">
        <v>32</v>
      </c>
      <c r="H57" s="13">
        <v>30</v>
      </c>
      <c r="I57" s="13">
        <v>32</v>
      </c>
      <c r="J57" s="13">
        <v>36</v>
      </c>
      <c r="K57" s="13">
        <v>42</v>
      </c>
      <c r="L57" s="58">
        <f t="shared" ref="L57:T57" si="29">C57/C63</f>
        <v>0.23008849557522124</v>
      </c>
      <c r="M57" s="58">
        <f t="shared" si="29"/>
        <v>0.22439024390243903</v>
      </c>
      <c r="N57" s="58">
        <f t="shared" si="29"/>
        <v>0.16666666666666666</v>
      </c>
      <c r="O57" s="58">
        <f t="shared" si="29"/>
        <v>0.2</v>
      </c>
      <c r="P57" s="58">
        <f t="shared" si="29"/>
        <v>0.18390804597701149</v>
      </c>
      <c r="Q57" s="58">
        <f t="shared" si="29"/>
        <v>0.16853932584269662</v>
      </c>
      <c r="R57" s="58">
        <f t="shared" si="29"/>
        <v>0.1553398058252427</v>
      </c>
      <c r="S57" s="58">
        <f t="shared" si="29"/>
        <v>0.15652173913043479</v>
      </c>
      <c r="T57" s="58">
        <f t="shared" si="29"/>
        <v>0.17872340425531916</v>
      </c>
    </row>
    <row r="58" spans="1:20" x14ac:dyDescent="0.2">
      <c r="A58" s="116"/>
      <c r="B58" s="13">
        <v>4</v>
      </c>
      <c r="C58" s="66">
        <v>87</v>
      </c>
      <c r="D58" s="66">
        <v>72</v>
      </c>
      <c r="E58" s="66">
        <v>54</v>
      </c>
      <c r="F58" s="13">
        <v>87</v>
      </c>
      <c r="G58" s="13">
        <v>65</v>
      </c>
      <c r="H58" s="13">
        <v>68</v>
      </c>
      <c r="I58" s="13">
        <v>76</v>
      </c>
      <c r="J58" s="13">
        <v>87</v>
      </c>
      <c r="K58" s="13">
        <v>89</v>
      </c>
      <c r="L58" s="58">
        <f t="shared" ref="L58:T58" si="30">C58/C63</f>
        <v>0.38495575221238937</v>
      </c>
      <c r="M58" s="58">
        <f t="shared" si="30"/>
        <v>0.35121951219512193</v>
      </c>
      <c r="N58" s="58">
        <f t="shared" si="30"/>
        <v>0.36</v>
      </c>
      <c r="O58" s="58">
        <f t="shared" si="30"/>
        <v>0.37826086956521737</v>
      </c>
      <c r="P58" s="58">
        <f t="shared" si="30"/>
        <v>0.37356321839080459</v>
      </c>
      <c r="Q58" s="58">
        <f t="shared" si="30"/>
        <v>0.38202247191011235</v>
      </c>
      <c r="R58" s="58">
        <f t="shared" si="30"/>
        <v>0.36893203883495146</v>
      </c>
      <c r="S58" s="58">
        <f t="shared" si="30"/>
        <v>0.37826086956521737</v>
      </c>
      <c r="T58" s="58">
        <f t="shared" si="30"/>
        <v>0.37872340425531914</v>
      </c>
    </row>
    <row r="59" spans="1:20" x14ac:dyDescent="0.2">
      <c r="A59" s="116"/>
      <c r="B59" s="13">
        <v>8</v>
      </c>
      <c r="C59" s="66">
        <v>56</v>
      </c>
      <c r="D59" s="66">
        <v>61</v>
      </c>
      <c r="E59" s="66">
        <v>46</v>
      </c>
      <c r="F59" s="13">
        <v>65</v>
      </c>
      <c r="G59" s="13">
        <v>52</v>
      </c>
      <c r="H59" s="13">
        <v>55</v>
      </c>
      <c r="I59" s="13">
        <v>69</v>
      </c>
      <c r="J59" s="13">
        <v>75</v>
      </c>
      <c r="K59" s="13">
        <v>71</v>
      </c>
      <c r="L59" s="58">
        <f t="shared" ref="L59:T59" si="31">C59/C63</f>
        <v>0.24778761061946902</v>
      </c>
      <c r="M59" s="58">
        <f t="shared" si="31"/>
        <v>0.29756097560975608</v>
      </c>
      <c r="N59" s="58">
        <f t="shared" si="31"/>
        <v>0.30666666666666664</v>
      </c>
      <c r="O59" s="58">
        <f t="shared" si="31"/>
        <v>0.28260869565217389</v>
      </c>
      <c r="P59" s="58">
        <f t="shared" si="31"/>
        <v>0.2988505747126437</v>
      </c>
      <c r="Q59" s="58">
        <f t="shared" si="31"/>
        <v>0.3089887640449438</v>
      </c>
      <c r="R59" s="58">
        <f t="shared" si="31"/>
        <v>0.33495145631067963</v>
      </c>
      <c r="S59" s="58">
        <f t="shared" si="31"/>
        <v>0.32608695652173914</v>
      </c>
      <c r="T59" s="58">
        <f t="shared" si="31"/>
        <v>0.30212765957446808</v>
      </c>
    </row>
    <row r="60" spans="1:20" x14ac:dyDescent="0.2">
      <c r="A60" s="116"/>
      <c r="B60" s="13">
        <v>16</v>
      </c>
      <c r="C60" s="66">
        <v>9</v>
      </c>
      <c r="D60" s="66">
        <v>0</v>
      </c>
      <c r="E60" s="66">
        <v>7</v>
      </c>
      <c r="F60" s="13">
        <v>10</v>
      </c>
      <c r="G60" s="13">
        <v>7</v>
      </c>
      <c r="H60" s="13">
        <v>9</v>
      </c>
      <c r="I60" s="13">
        <v>10</v>
      </c>
      <c r="J60" s="13">
        <v>10</v>
      </c>
      <c r="K60" s="13">
        <v>12</v>
      </c>
      <c r="L60" s="58">
        <f>C60/C63</f>
        <v>3.9823008849557522E-2</v>
      </c>
      <c r="M60" s="58">
        <f t="shared" ref="M60:T60" si="32">D60/D63</f>
        <v>0</v>
      </c>
      <c r="N60" s="58">
        <f t="shared" si="32"/>
        <v>4.6666666666666669E-2</v>
      </c>
      <c r="O60" s="58">
        <f t="shared" si="32"/>
        <v>4.3478260869565216E-2</v>
      </c>
      <c r="P60" s="58">
        <f t="shared" si="32"/>
        <v>4.0229885057471264E-2</v>
      </c>
      <c r="Q60" s="58">
        <f t="shared" si="32"/>
        <v>5.0561797752808987E-2</v>
      </c>
      <c r="R60" s="58">
        <f t="shared" si="32"/>
        <v>4.8543689320388349E-2</v>
      </c>
      <c r="S60" s="58">
        <f t="shared" si="32"/>
        <v>4.3478260869565216E-2</v>
      </c>
      <c r="T60" s="58">
        <f t="shared" si="32"/>
        <v>5.106382978723404E-2</v>
      </c>
    </row>
    <row r="61" spans="1:20" ht="15" x14ac:dyDescent="0.2">
      <c r="A61" s="116"/>
      <c r="B61" s="13">
        <v>32</v>
      </c>
      <c r="C61" s="13"/>
      <c r="D61" s="13"/>
      <c r="E61" s="13"/>
      <c r="F61" s="13"/>
      <c r="G61" s="13"/>
      <c r="H61" s="13"/>
      <c r="I61" s="13"/>
      <c r="J61" s="13"/>
      <c r="K61" s="13"/>
      <c r="L61" s="58">
        <f>C61/157</f>
        <v>0</v>
      </c>
      <c r="M61" s="58">
        <f>D61/162</f>
        <v>0</v>
      </c>
      <c r="N61" s="58">
        <f>E61/153</f>
        <v>0</v>
      </c>
      <c r="O61" s="31"/>
      <c r="P61" s="31"/>
      <c r="Q61" s="31"/>
      <c r="R61" s="31"/>
      <c r="S61" s="31"/>
      <c r="T61" s="31"/>
    </row>
    <row r="62" spans="1:20" ht="15" x14ac:dyDescent="0.2">
      <c r="A62" s="116"/>
      <c r="B62" s="13">
        <v>64</v>
      </c>
      <c r="C62" s="13"/>
      <c r="D62" s="13"/>
      <c r="E62" s="13"/>
      <c r="F62" s="13"/>
      <c r="G62" s="13"/>
      <c r="H62" s="13"/>
      <c r="I62" s="13"/>
      <c r="J62" s="13"/>
      <c r="K62" s="13"/>
      <c r="L62" s="58">
        <f>C62/157</f>
        <v>0</v>
      </c>
      <c r="M62" s="58">
        <f>D62/162</f>
        <v>0</v>
      </c>
      <c r="N62" s="58">
        <f>E62/153</f>
        <v>0</v>
      </c>
      <c r="O62" s="31"/>
      <c r="P62" s="31"/>
      <c r="Q62" s="31"/>
      <c r="R62" s="31"/>
      <c r="S62" s="31"/>
      <c r="T62" s="31"/>
    </row>
    <row r="63" spans="1:20" x14ac:dyDescent="0.2">
      <c r="A63" s="116"/>
      <c r="B63" s="13" t="s">
        <v>14</v>
      </c>
      <c r="C63" s="13">
        <f>SUM(C56:C62)</f>
        <v>226</v>
      </c>
      <c r="D63" s="13">
        <f>SUM(D56:D62)</f>
        <v>205</v>
      </c>
      <c r="E63" s="13">
        <f>SUM(E56:E62)</f>
        <v>150</v>
      </c>
      <c r="F63" s="13">
        <f t="shared" ref="F63:K63" si="33">SUM(F56:F62)</f>
        <v>230</v>
      </c>
      <c r="G63" s="13">
        <f t="shared" si="33"/>
        <v>174</v>
      </c>
      <c r="H63" s="13">
        <f t="shared" si="33"/>
        <v>178</v>
      </c>
      <c r="I63" s="13">
        <f t="shared" si="33"/>
        <v>206</v>
      </c>
      <c r="J63" s="13">
        <f t="shared" si="33"/>
        <v>230</v>
      </c>
      <c r="K63" s="13">
        <f t="shared" si="33"/>
        <v>235</v>
      </c>
      <c r="L63" s="58">
        <f>SUM(L56:L61)</f>
        <v>1</v>
      </c>
      <c r="M63" s="58">
        <f t="shared" ref="M63:T63" si="34">SUM(M56:M61)</f>
        <v>1</v>
      </c>
      <c r="N63" s="58">
        <f t="shared" si="34"/>
        <v>0.99999999999999989</v>
      </c>
      <c r="O63" s="58">
        <f t="shared" si="34"/>
        <v>1</v>
      </c>
      <c r="P63" s="58">
        <f t="shared" si="34"/>
        <v>1</v>
      </c>
      <c r="Q63" s="58">
        <f t="shared" si="34"/>
        <v>1</v>
      </c>
      <c r="R63" s="58">
        <f t="shared" si="34"/>
        <v>1</v>
      </c>
      <c r="S63" s="58">
        <f t="shared" si="34"/>
        <v>0.99999999999999989</v>
      </c>
      <c r="T63" s="58">
        <f t="shared" si="34"/>
        <v>1</v>
      </c>
    </row>
    <row r="64" spans="1:20" x14ac:dyDescent="0.2">
      <c r="A64" s="116"/>
    </row>
    <row r="65" spans="1:20" x14ac:dyDescent="0.2">
      <c r="A65" s="116"/>
    </row>
    <row r="66" spans="1:20" ht="15" x14ac:dyDescent="0.2">
      <c r="A66" s="116"/>
      <c r="B66" s="11" t="s">
        <v>21</v>
      </c>
      <c r="C66" s="12"/>
      <c r="D66" s="13"/>
      <c r="E66" s="13"/>
      <c r="F66" s="13"/>
      <c r="G66" s="13"/>
      <c r="H66" s="13"/>
      <c r="I66" s="13"/>
      <c r="J66" s="13"/>
      <c r="K66" s="13"/>
      <c r="L66" s="14"/>
      <c r="M66" s="13"/>
      <c r="N66" s="13"/>
      <c r="O66" s="31"/>
      <c r="P66" s="31"/>
      <c r="Q66" s="31"/>
      <c r="R66" s="31"/>
      <c r="S66" s="31"/>
      <c r="T66" s="31"/>
    </row>
    <row r="67" spans="1:20" ht="15" x14ac:dyDescent="0.2">
      <c r="A67" s="116"/>
      <c r="B67" s="13"/>
      <c r="C67" s="76" t="s">
        <v>169</v>
      </c>
      <c r="D67" s="77"/>
      <c r="E67" s="78"/>
      <c r="F67" s="76" t="s">
        <v>170</v>
      </c>
      <c r="G67" s="77"/>
      <c r="H67" s="78"/>
      <c r="I67" s="76" t="s">
        <v>171</v>
      </c>
      <c r="J67" s="77"/>
      <c r="K67" s="78"/>
      <c r="L67" s="13"/>
      <c r="M67" s="13"/>
      <c r="N67" s="13"/>
      <c r="O67" s="31"/>
      <c r="P67" s="31"/>
      <c r="Q67" s="31"/>
      <c r="R67" s="31"/>
      <c r="S67" s="31"/>
      <c r="T67" s="31"/>
    </row>
    <row r="68" spans="1:20" x14ac:dyDescent="0.2">
      <c r="A68" s="116"/>
      <c r="B68" s="13">
        <v>1</v>
      </c>
      <c r="C68" s="69">
        <v>36</v>
      </c>
      <c r="D68" s="66">
        <v>15</v>
      </c>
      <c r="E68" s="65">
        <v>32</v>
      </c>
      <c r="F68" s="13">
        <v>18</v>
      </c>
      <c r="G68" s="13">
        <v>22</v>
      </c>
      <c r="H68" s="13">
        <v>21</v>
      </c>
      <c r="I68" s="13">
        <v>26</v>
      </c>
      <c r="J68" s="13">
        <v>22</v>
      </c>
      <c r="K68" s="13">
        <v>21</v>
      </c>
      <c r="L68" s="58">
        <f t="shared" ref="L68:T68" si="35">C68/C75</f>
        <v>0.27272727272727271</v>
      </c>
      <c r="M68" s="58">
        <f t="shared" si="35"/>
        <v>0.17241379310344829</v>
      </c>
      <c r="N68" s="58">
        <f t="shared" si="35"/>
        <v>0.2711864406779661</v>
      </c>
      <c r="O68" s="58">
        <f t="shared" si="35"/>
        <v>0.16513761467889909</v>
      </c>
      <c r="P68" s="58">
        <f t="shared" si="35"/>
        <v>0.17741935483870969</v>
      </c>
      <c r="Q68" s="58">
        <f t="shared" si="35"/>
        <v>0.19444444444444445</v>
      </c>
      <c r="R68" s="58">
        <f t="shared" si="35"/>
        <v>0.20155038759689922</v>
      </c>
      <c r="S68" s="58">
        <f t="shared" si="35"/>
        <v>0.17599999999999999</v>
      </c>
      <c r="T68" s="58">
        <f t="shared" si="35"/>
        <v>0.16935483870967741</v>
      </c>
    </row>
    <row r="69" spans="1:20" x14ac:dyDescent="0.2">
      <c r="A69" s="116"/>
      <c r="B69" s="13">
        <v>2</v>
      </c>
      <c r="C69" s="69">
        <v>62</v>
      </c>
      <c r="D69" s="66">
        <v>42</v>
      </c>
      <c r="E69" s="65">
        <v>65</v>
      </c>
      <c r="F69" s="13">
        <v>65</v>
      </c>
      <c r="G69" s="13">
        <v>65</v>
      </c>
      <c r="H69" s="13">
        <v>60</v>
      </c>
      <c r="I69" s="13">
        <v>72</v>
      </c>
      <c r="J69" s="13">
        <v>68</v>
      </c>
      <c r="K69" s="13">
        <v>65</v>
      </c>
      <c r="L69" s="58">
        <f t="shared" ref="L69:T69" si="36">C69/C75</f>
        <v>0.46969696969696972</v>
      </c>
      <c r="M69" s="58">
        <f t="shared" si="36"/>
        <v>0.48275862068965519</v>
      </c>
      <c r="N69" s="58">
        <f t="shared" si="36"/>
        <v>0.55084745762711862</v>
      </c>
      <c r="O69" s="58">
        <f t="shared" si="36"/>
        <v>0.59633027522935778</v>
      </c>
      <c r="P69" s="58">
        <f t="shared" si="36"/>
        <v>0.52419354838709675</v>
      </c>
      <c r="Q69" s="58">
        <f t="shared" si="36"/>
        <v>0.55555555555555558</v>
      </c>
      <c r="R69" s="58">
        <f t="shared" si="36"/>
        <v>0.55813953488372092</v>
      </c>
      <c r="S69" s="58">
        <f t="shared" si="36"/>
        <v>0.54400000000000004</v>
      </c>
      <c r="T69" s="58">
        <f t="shared" si="36"/>
        <v>0.52419354838709675</v>
      </c>
    </row>
    <row r="70" spans="1:20" x14ac:dyDescent="0.2">
      <c r="A70" s="116"/>
      <c r="B70" s="13">
        <v>4</v>
      </c>
      <c r="C70" s="69">
        <v>32</v>
      </c>
      <c r="D70" s="66">
        <v>28</v>
      </c>
      <c r="E70" s="65">
        <v>21</v>
      </c>
      <c r="F70" s="13">
        <v>20</v>
      </c>
      <c r="G70" s="13">
        <v>32</v>
      </c>
      <c r="H70" s="13">
        <v>26</v>
      </c>
      <c r="I70" s="13">
        <v>29</v>
      </c>
      <c r="J70" s="13">
        <v>32</v>
      </c>
      <c r="K70" s="13">
        <v>35</v>
      </c>
      <c r="L70" s="58">
        <f t="shared" ref="L70:T70" si="37">C70/C75</f>
        <v>0.24242424242424243</v>
      </c>
      <c r="M70" s="58">
        <f t="shared" si="37"/>
        <v>0.32183908045977011</v>
      </c>
      <c r="N70" s="58">
        <f t="shared" si="37"/>
        <v>0.17796610169491525</v>
      </c>
      <c r="O70" s="58">
        <f t="shared" si="37"/>
        <v>0.1834862385321101</v>
      </c>
      <c r="P70" s="58">
        <f t="shared" si="37"/>
        <v>0.25806451612903225</v>
      </c>
      <c r="Q70" s="58">
        <f t="shared" si="37"/>
        <v>0.24074074074074073</v>
      </c>
      <c r="R70" s="58">
        <f t="shared" si="37"/>
        <v>0.22480620155038761</v>
      </c>
      <c r="S70" s="58">
        <f t="shared" si="37"/>
        <v>0.25600000000000001</v>
      </c>
      <c r="T70" s="58">
        <f t="shared" si="37"/>
        <v>0.28225806451612906</v>
      </c>
    </row>
    <row r="71" spans="1:20" x14ac:dyDescent="0.2">
      <c r="A71" s="116"/>
      <c r="B71" s="13">
        <v>8</v>
      </c>
      <c r="C71" s="66">
        <v>2</v>
      </c>
      <c r="D71" s="66">
        <v>2</v>
      </c>
      <c r="E71" s="65">
        <v>0</v>
      </c>
      <c r="F71" s="13">
        <v>6</v>
      </c>
      <c r="G71" s="13">
        <v>5</v>
      </c>
      <c r="H71" s="13">
        <v>1</v>
      </c>
      <c r="I71" s="13">
        <v>2</v>
      </c>
      <c r="J71" s="13">
        <v>3</v>
      </c>
      <c r="K71" s="13">
        <v>3</v>
      </c>
      <c r="L71" s="58">
        <f t="shared" ref="L71:T71" si="38">C71/C75</f>
        <v>1.5151515151515152E-2</v>
      </c>
      <c r="M71" s="58">
        <f t="shared" si="38"/>
        <v>2.2988505747126436E-2</v>
      </c>
      <c r="N71" s="58">
        <f t="shared" si="38"/>
        <v>0</v>
      </c>
      <c r="O71" s="58">
        <f t="shared" si="38"/>
        <v>5.5045871559633031E-2</v>
      </c>
      <c r="P71" s="58">
        <f t="shared" si="38"/>
        <v>4.0322580645161289E-2</v>
      </c>
      <c r="Q71" s="58">
        <f t="shared" si="38"/>
        <v>9.2592592592592587E-3</v>
      </c>
      <c r="R71" s="58">
        <f t="shared" si="38"/>
        <v>1.5503875968992248E-2</v>
      </c>
      <c r="S71" s="58">
        <f t="shared" si="38"/>
        <v>2.4E-2</v>
      </c>
      <c r="T71" s="58">
        <f t="shared" si="38"/>
        <v>2.4193548387096774E-2</v>
      </c>
    </row>
    <row r="72" spans="1:20" x14ac:dyDescent="0.2">
      <c r="A72" s="116"/>
      <c r="B72" s="13">
        <v>16</v>
      </c>
      <c r="C72" s="13"/>
      <c r="D72" s="65"/>
      <c r="E72" s="13"/>
      <c r="F72" s="13"/>
      <c r="G72" s="13"/>
      <c r="H72" s="13"/>
      <c r="I72" s="13"/>
      <c r="J72" s="13"/>
      <c r="K72" s="13"/>
      <c r="L72" s="58">
        <f>C72/C75</f>
        <v>0</v>
      </c>
      <c r="M72" s="58">
        <f t="shared" ref="M72:T72" si="39">D72/D75</f>
        <v>0</v>
      </c>
      <c r="N72" s="58">
        <f t="shared" si="39"/>
        <v>0</v>
      </c>
      <c r="O72" s="58">
        <f t="shared" si="39"/>
        <v>0</v>
      </c>
      <c r="P72" s="58">
        <f t="shared" si="39"/>
        <v>0</v>
      </c>
      <c r="Q72" s="58">
        <f t="shared" si="39"/>
        <v>0</v>
      </c>
      <c r="R72" s="58">
        <f t="shared" si="39"/>
        <v>0</v>
      </c>
      <c r="S72" s="58">
        <f t="shared" si="39"/>
        <v>0</v>
      </c>
      <c r="T72" s="58">
        <f t="shared" si="39"/>
        <v>0</v>
      </c>
    </row>
    <row r="73" spans="1:20" ht="15" x14ac:dyDescent="0.2">
      <c r="A73" s="116"/>
      <c r="B73" s="13">
        <v>32</v>
      </c>
      <c r="C73" s="66"/>
      <c r="D73" s="66"/>
      <c r="E73" s="66"/>
      <c r="F73" s="13"/>
      <c r="G73" s="13"/>
      <c r="H73" s="13"/>
      <c r="I73" s="13"/>
      <c r="J73" s="13"/>
      <c r="K73" s="13"/>
      <c r="L73" s="58">
        <f>C73/157</f>
        <v>0</v>
      </c>
      <c r="M73" s="58">
        <f>D73/162</f>
        <v>0</v>
      </c>
      <c r="N73" s="58">
        <f>E73/153</f>
        <v>0</v>
      </c>
      <c r="O73" s="31"/>
      <c r="P73" s="31"/>
      <c r="Q73" s="31"/>
      <c r="R73" s="31"/>
      <c r="S73" s="31"/>
      <c r="T73" s="31"/>
    </row>
    <row r="74" spans="1:20" ht="15" x14ac:dyDescent="0.2">
      <c r="A74" s="116"/>
      <c r="B74" s="13">
        <v>64</v>
      </c>
      <c r="C74" s="13"/>
      <c r="D74" s="13"/>
      <c r="E74" s="13"/>
      <c r="F74" s="13"/>
      <c r="G74" s="13"/>
      <c r="H74" s="13"/>
      <c r="I74" s="13"/>
      <c r="J74" s="13"/>
      <c r="K74" s="13"/>
      <c r="L74" s="58">
        <f>C74/157</f>
        <v>0</v>
      </c>
      <c r="M74" s="58">
        <f>D74/162</f>
        <v>0</v>
      </c>
      <c r="N74" s="58">
        <f>E74/153</f>
        <v>0</v>
      </c>
      <c r="O74" s="31"/>
      <c r="P74" s="31"/>
      <c r="Q74" s="31"/>
      <c r="R74" s="31"/>
      <c r="S74" s="31"/>
      <c r="T74" s="31"/>
    </row>
    <row r="75" spans="1:20" x14ac:dyDescent="0.2">
      <c r="A75" s="116"/>
      <c r="B75" s="13" t="s">
        <v>14</v>
      </c>
      <c r="C75" s="13">
        <f>SUM(C68:C74)</f>
        <v>132</v>
      </c>
      <c r="D75" s="13">
        <f>SUM(D68:D74)</f>
        <v>87</v>
      </c>
      <c r="E75" s="13">
        <f>SUM(E68:E74)</f>
        <v>118</v>
      </c>
      <c r="F75" s="13">
        <f t="shared" ref="F75:K75" si="40">SUM(F68:F74)</f>
        <v>109</v>
      </c>
      <c r="G75" s="13">
        <f t="shared" si="40"/>
        <v>124</v>
      </c>
      <c r="H75" s="13">
        <f t="shared" si="40"/>
        <v>108</v>
      </c>
      <c r="I75" s="13">
        <f t="shared" si="40"/>
        <v>129</v>
      </c>
      <c r="J75" s="13">
        <f t="shared" si="40"/>
        <v>125</v>
      </c>
      <c r="K75" s="13">
        <f t="shared" si="40"/>
        <v>124</v>
      </c>
      <c r="L75" s="58">
        <f>SUM(L68:L73)</f>
        <v>1</v>
      </c>
      <c r="M75" s="58">
        <f t="shared" ref="M75:T75" si="41">SUM(M68:M73)</f>
        <v>1</v>
      </c>
      <c r="N75" s="58">
        <f t="shared" si="41"/>
        <v>1</v>
      </c>
      <c r="O75" s="58">
        <f t="shared" si="41"/>
        <v>1</v>
      </c>
      <c r="P75" s="58">
        <f t="shared" si="41"/>
        <v>1</v>
      </c>
      <c r="Q75" s="58">
        <f t="shared" si="41"/>
        <v>1</v>
      </c>
      <c r="R75" s="58">
        <f t="shared" si="41"/>
        <v>1</v>
      </c>
      <c r="S75" s="58">
        <f t="shared" si="41"/>
        <v>1</v>
      </c>
      <c r="T75" s="58">
        <f t="shared" si="41"/>
        <v>1</v>
      </c>
    </row>
    <row r="78" spans="1:20" ht="15" x14ac:dyDescent="0.2">
      <c r="A78" s="116" t="s">
        <v>223</v>
      </c>
      <c r="B78" s="11" t="s">
        <v>11</v>
      </c>
      <c r="C78" s="12"/>
      <c r="D78" s="13"/>
      <c r="E78" s="13"/>
      <c r="F78" s="13"/>
      <c r="G78" s="13"/>
      <c r="H78" s="13"/>
      <c r="I78" s="13"/>
      <c r="J78" s="13"/>
      <c r="K78" s="13"/>
      <c r="L78" s="14"/>
      <c r="M78" s="13"/>
      <c r="N78" s="13"/>
      <c r="O78" s="31"/>
      <c r="P78" s="31"/>
      <c r="Q78" s="31"/>
      <c r="R78" s="31"/>
      <c r="S78" s="31"/>
      <c r="T78" s="31"/>
    </row>
    <row r="79" spans="1:20" ht="15" x14ac:dyDescent="0.2">
      <c r="A79" s="116"/>
      <c r="B79" s="13"/>
      <c r="C79" s="76" t="s">
        <v>169</v>
      </c>
      <c r="D79" s="77"/>
      <c r="E79" s="78"/>
      <c r="F79" s="76" t="s">
        <v>170</v>
      </c>
      <c r="G79" s="77"/>
      <c r="H79" s="78"/>
      <c r="I79" s="76" t="s">
        <v>171</v>
      </c>
      <c r="J79" s="77"/>
      <c r="K79" s="78"/>
      <c r="L79" s="13"/>
      <c r="M79" s="13"/>
      <c r="N79" s="13"/>
      <c r="O79" s="31"/>
      <c r="P79" s="31"/>
      <c r="Q79" s="31"/>
      <c r="R79" s="31"/>
      <c r="S79" s="31"/>
      <c r="T79" s="31"/>
    </row>
    <row r="80" spans="1:20" x14ac:dyDescent="0.2">
      <c r="A80" s="116"/>
      <c r="B80" s="13">
        <v>1</v>
      </c>
      <c r="C80" s="66">
        <v>75</v>
      </c>
      <c r="D80" s="66">
        <v>45</v>
      </c>
      <c r="E80" s="13">
        <v>69</v>
      </c>
      <c r="F80" s="13">
        <v>89</v>
      </c>
      <c r="G80" s="13">
        <v>36</v>
      </c>
      <c r="H80" s="13">
        <v>85</v>
      </c>
      <c r="I80" s="13">
        <v>65</v>
      </c>
      <c r="J80" s="13">
        <v>56</v>
      </c>
      <c r="K80" s="13">
        <v>69</v>
      </c>
      <c r="L80" s="58">
        <f t="shared" ref="L80:T80" si="42">C80/C87</f>
        <v>0.2862595419847328</v>
      </c>
      <c r="M80" s="58">
        <f t="shared" si="42"/>
        <v>0.29801324503311261</v>
      </c>
      <c r="N80" s="58">
        <f t="shared" si="42"/>
        <v>0.29741379310344829</v>
      </c>
      <c r="O80" s="58">
        <f t="shared" si="42"/>
        <v>0.2976588628762542</v>
      </c>
      <c r="P80" s="58">
        <f t="shared" si="42"/>
        <v>0.26470588235294118</v>
      </c>
      <c r="Q80" s="58">
        <f t="shared" si="42"/>
        <v>0.27777777777777779</v>
      </c>
      <c r="R80" s="58">
        <f t="shared" si="42"/>
        <v>0.29816513761467889</v>
      </c>
      <c r="S80" s="58">
        <f t="shared" si="42"/>
        <v>0.27053140096618356</v>
      </c>
      <c r="T80" s="58">
        <f t="shared" si="42"/>
        <v>0.30530973451327431</v>
      </c>
    </row>
    <row r="81" spans="1:20" x14ac:dyDescent="0.2">
      <c r="A81" s="116"/>
      <c r="B81" s="13">
        <v>2</v>
      </c>
      <c r="C81" s="66">
        <v>89</v>
      </c>
      <c r="D81" s="66">
        <v>48</v>
      </c>
      <c r="E81" s="13">
        <v>78</v>
      </c>
      <c r="F81" s="13">
        <v>112</v>
      </c>
      <c r="G81" s="13">
        <v>47</v>
      </c>
      <c r="H81" s="13">
        <v>116</v>
      </c>
      <c r="I81" s="13">
        <v>75</v>
      </c>
      <c r="J81" s="13">
        <v>85</v>
      </c>
      <c r="K81" s="13">
        <v>78</v>
      </c>
      <c r="L81" s="58">
        <f t="shared" ref="L81:T81" si="43">C81/C87</f>
        <v>0.33969465648854963</v>
      </c>
      <c r="M81" s="58">
        <f t="shared" si="43"/>
        <v>0.31788079470198677</v>
      </c>
      <c r="N81" s="58">
        <f t="shared" si="43"/>
        <v>0.33620689655172414</v>
      </c>
      <c r="O81" s="58">
        <f t="shared" si="43"/>
        <v>0.37458193979933108</v>
      </c>
      <c r="P81" s="58">
        <f t="shared" si="43"/>
        <v>0.34558823529411764</v>
      </c>
      <c r="Q81" s="58">
        <f t="shared" si="43"/>
        <v>0.37908496732026142</v>
      </c>
      <c r="R81" s="58">
        <f t="shared" si="43"/>
        <v>0.34403669724770641</v>
      </c>
      <c r="S81" s="58">
        <f t="shared" si="43"/>
        <v>0.41062801932367149</v>
      </c>
      <c r="T81" s="58">
        <f t="shared" si="43"/>
        <v>0.34513274336283184</v>
      </c>
    </row>
    <row r="82" spans="1:20" x14ac:dyDescent="0.2">
      <c r="A82" s="116"/>
      <c r="B82" s="13">
        <v>4</v>
      </c>
      <c r="C82" s="66">
        <v>86</v>
      </c>
      <c r="D82" s="66">
        <v>42</v>
      </c>
      <c r="E82" s="13">
        <v>69</v>
      </c>
      <c r="F82" s="13">
        <v>86</v>
      </c>
      <c r="G82" s="13">
        <v>39</v>
      </c>
      <c r="H82" s="13">
        <v>87</v>
      </c>
      <c r="I82" s="13">
        <v>56</v>
      </c>
      <c r="J82" s="13">
        <v>56</v>
      </c>
      <c r="K82" s="13">
        <v>65</v>
      </c>
      <c r="L82" s="58">
        <f t="shared" ref="L82:T82" si="44">C82/C87</f>
        <v>0.3282442748091603</v>
      </c>
      <c r="M82" s="58">
        <f t="shared" si="44"/>
        <v>0.27814569536423839</v>
      </c>
      <c r="N82" s="58">
        <f t="shared" si="44"/>
        <v>0.29741379310344829</v>
      </c>
      <c r="O82" s="58">
        <f t="shared" si="44"/>
        <v>0.28762541806020064</v>
      </c>
      <c r="P82" s="58">
        <f t="shared" si="44"/>
        <v>0.28676470588235292</v>
      </c>
      <c r="Q82" s="58">
        <f t="shared" si="44"/>
        <v>0.28431372549019607</v>
      </c>
      <c r="R82" s="58">
        <f t="shared" si="44"/>
        <v>0.25688073394495414</v>
      </c>
      <c r="S82" s="58">
        <f t="shared" si="44"/>
        <v>0.27053140096618356</v>
      </c>
      <c r="T82" s="58">
        <f t="shared" si="44"/>
        <v>0.28761061946902655</v>
      </c>
    </row>
    <row r="83" spans="1:20" x14ac:dyDescent="0.2">
      <c r="A83" s="116"/>
      <c r="B83" s="13">
        <v>8</v>
      </c>
      <c r="C83" s="66">
        <v>12</v>
      </c>
      <c r="D83" s="66">
        <v>16</v>
      </c>
      <c r="E83" s="13">
        <v>16</v>
      </c>
      <c r="F83" s="13">
        <v>12</v>
      </c>
      <c r="G83" s="13">
        <v>14</v>
      </c>
      <c r="H83" s="13">
        <v>18</v>
      </c>
      <c r="I83" s="13">
        <v>22</v>
      </c>
      <c r="J83" s="13">
        <v>10</v>
      </c>
      <c r="K83" s="13">
        <v>14</v>
      </c>
      <c r="L83" s="58">
        <f t="shared" ref="L83:T83" si="45">C83/C87</f>
        <v>4.5801526717557252E-2</v>
      </c>
      <c r="M83" s="58">
        <f t="shared" si="45"/>
        <v>0.10596026490066225</v>
      </c>
      <c r="N83" s="58">
        <f t="shared" si="45"/>
        <v>6.8965517241379309E-2</v>
      </c>
      <c r="O83" s="58">
        <f t="shared" si="45"/>
        <v>4.0133779264214048E-2</v>
      </c>
      <c r="P83" s="58">
        <f t="shared" si="45"/>
        <v>0.10294117647058823</v>
      </c>
      <c r="Q83" s="58">
        <f t="shared" si="45"/>
        <v>5.8823529411764705E-2</v>
      </c>
      <c r="R83" s="58">
        <f t="shared" si="45"/>
        <v>0.10091743119266056</v>
      </c>
      <c r="S83" s="58">
        <f t="shared" si="45"/>
        <v>4.8309178743961352E-2</v>
      </c>
      <c r="T83" s="58">
        <f t="shared" si="45"/>
        <v>6.1946902654867256E-2</v>
      </c>
    </row>
    <row r="84" spans="1:20" ht="15" x14ac:dyDescent="0.2">
      <c r="A84" s="116"/>
      <c r="B84" s="13">
        <v>16</v>
      </c>
      <c r="C84" s="67"/>
      <c r="D84" s="67"/>
      <c r="E84" s="13"/>
      <c r="F84" s="13"/>
      <c r="G84" s="13"/>
      <c r="H84" s="13"/>
      <c r="I84" s="13"/>
      <c r="J84" s="13"/>
      <c r="K84" s="13"/>
      <c r="L84" s="58">
        <f>C84/157</f>
        <v>0</v>
      </c>
      <c r="M84" s="58">
        <f>D84/162</f>
        <v>0</v>
      </c>
      <c r="N84" s="58">
        <f>E84/153</f>
        <v>0</v>
      </c>
      <c r="O84" s="31"/>
      <c r="P84" s="31"/>
      <c r="Q84" s="31"/>
      <c r="R84" s="31"/>
      <c r="S84" s="31"/>
      <c r="T84" s="31"/>
    </row>
    <row r="85" spans="1:20" ht="15" x14ac:dyDescent="0.2">
      <c r="A85" s="116"/>
      <c r="B85" s="13">
        <v>32</v>
      </c>
      <c r="C85" s="13"/>
      <c r="D85" s="13"/>
      <c r="E85" s="13"/>
      <c r="F85" s="13"/>
      <c r="G85" s="13"/>
      <c r="H85" s="13"/>
      <c r="I85" s="13"/>
      <c r="J85" s="13"/>
      <c r="K85" s="13"/>
      <c r="L85" s="58">
        <f>C85/157</f>
        <v>0</v>
      </c>
      <c r="M85" s="58">
        <f>D85/162</f>
        <v>0</v>
      </c>
      <c r="N85" s="58">
        <f>E85/153</f>
        <v>0</v>
      </c>
      <c r="O85" s="31"/>
      <c r="P85" s="31"/>
      <c r="Q85" s="31"/>
      <c r="R85" s="31"/>
      <c r="S85" s="31"/>
      <c r="T85" s="31"/>
    </row>
    <row r="86" spans="1:20" ht="15" x14ac:dyDescent="0.2">
      <c r="A86" s="116"/>
      <c r="B86" s="13">
        <v>64</v>
      </c>
      <c r="C86" s="13"/>
      <c r="D86" s="13"/>
      <c r="E86" s="13"/>
      <c r="F86" s="13"/>
      <c r="G86" s="13"/>
      <c r="H86" s="13"/>
      <c r="I86" s="13"/>
      <c r="J86" s="13"/>
      <c r="K86" s="13"/>
      <c r="L86" s="58">
        <f>C86/157</f>
        <v>0</v>
      </c>
      <c r="M86" s="58">
        <f>D86/162</f>
        <v>0</v>
      </c>
      <c r="N86" s="58">
        <f>E86/153</f>
        <v>0</v>
      </c>
      <c r="O86" s="31"/>
      <c r="P86" s="31"/>
      <c r="Q86" s="31"/>
      <c r="R86" s="31"/>
      <c r="S86" s="31"/>
      <c r="T86" s="31"/>
    </row>
    <row r="87" spans="1:20" x14ac:dyDescent="0.2">
      <c r="A87" s="116"/>
      <c r="B87" s="13" t="s">
        <v>14</v>
      </c>
      <c r="C87" s="13">
        <f>SUM(C80:C86)</f>
        <v>262</v>
      </c>
      <c r="D87" s="13">
        <f>SUM(D80:D86)</f>
        <v>151</v>
      </c>
      <c r="E87" s="13">
        <f>SUM(E80:E86)</f>
        <v>232</v>
      </c>
      <c r="F87" s="13">
        <f t="shared" ref="F87:K87" si="46">SUM(F80:F86)</f>
        <v>299</v>
      </c>
      <c r="G87" s="13">
        <f t="shared" si="46"/>
        <v>136</v>
      </c>
      <c r="H87" s="13">
        <f t="shared" si="46"/>
        <v>306</v>
      </c>
      <c r="I87" s="13">
        <f t="shared" si="46"/>
        <v>218</v>
      </c>
      <c r="J87" s="13">
        <f t="shared" si="46"/>
        <v>207</v>
      </c>
      <c r="K87" s="13">
        <f t="shared" si="46"/>
        <v>226</v>
      </c>
      <c r="L87" s="58">
        <f>SUM(L80:L85)</f>
        <v>0.99999999999999989</v>
      </c>
      <c r="M87" s="58">
        <f t="shared" ref="M87:T87" si="47">SUM(M80:M85)</f>
        <v>1</v>
      </c>
      <c r="N87" s="58">
        <f t="shared" si="47"/>
        <v>1</v>
      </c>
      <c r="O87" s="58">
        <f t="shared" si="47"/>
        <v>1</v>
      </c>
      <c r="P87" s="58">
        <f t="shared" si="47"/>
        <v>1</v>
      </c>
      <c r="Q87" s="58">
        <f t="shared" si="47"/>
        <v>1</v>
      </c>
      <c r="R87" s="58">
        <f t="shared" si="47"/>
        <v>1</v>
      </c>
      <c r="S87" s="58">
        <f t="shared" si="47"/>
        <v>0.99999999999999989</v>
      </c>
      <c r="T87" s="58">
        <f t="shared" si="47"/>
        <v>1</v>
      </c>
    </row>
    <row r="88" spans="1:20" x14ac:dyDescent="0.2">
      <c r="A88" s="116"/>
    </row>
    <row r="89" spans="1:20" x14ac:dyDescent="0.2">
      <c r="A89" s="116"/>
    </row>
    <row r="90" spans="1:20" ht="15" x14ac:dyDescent="0.2">
      <c r="A90" s="116"/>
      <c r="B90" s="11" t="s">
        <v>21</v>
      </c>
      <c r="C90" s="12"/>
      <c r="D90" s="13"/>
      <c r="E90" s="13"/>
      <c r="F90" s="13"/>
      <c r="G90" s="13"/>
      <c r="H90" s="13"/>
      <c r="I90" s="13"/>
      <c r="J90" s="13"/>
      <c r="K90" s="13"/>
      <c r="L90" s="14"/>
      <c r="M90" s="13"/>
      <c r="N90" s="13"/>
      <c r="O90" s="31"/>
      <c r="P90" s="31"/>
      <c r="Q90" s="31"/>
      <c r="R90" s="31"/>
      <c r="S90" s="31"/>
      <c r="T90" s="31"/>
    </row>
    <row r="91" spans="1:20" ht="15" x14ac:dyDescent="0.2">
      <c r="A91" s="116"/>
      <c r="B91" s="13"/>
      <c r="C91" s="76" t="s">
        <v>169</v>
      </c>
      <c r="D91" s="77"/>
      <c r="E91" s="78"/>
      <c r="F91" s="76" t="s">
        <v>170</v>
      </c>
      <c r="G91" s="77"/>
      <c r="H91" s="78"/>
      <c r="I91" s="76" t="s">
        <v>171</v>
      </c>
      <c r="J91" s="77"/>
      <c r="K91" s="78"/>
      <c r="L91" s="13"/>
      <c r="M91" s="13"/>
      <c r="N91" s="13"/>
      <c r="O91" s="31"/>
      <c r="P91" s="31"/>
      <c r="Q91" s="31"/>
      <c r="R91" s="31"/>
      <c r="S91" s="31"/>
      <c r="T91" s="31"/>
    </row>
    <row r="92" spans="1:20" x14ac:dyDescent="0.2">
      <c r="A92" s="116"/>
      <c r="B92" s="13">
        <v>1</v>
      </c>
      <c r="C92" s="66">
        <v>98</v>
      </c>
      <c r="D92" s="66">
        <v>48</v>
      </c>
      <c r="E92" s="65">
        <v>78</v>
      </c>
      <c r="F92" s="13">
        <v>45</v>
      </c>
      <c r="G92" s="13">
        <v>44</v>
      </c>
      <c r="H92" s="13">
        <v>85</v>
      </c>
      <c r="I92" s="13">
        <v>65</v>
      </c>
      <c r="J92" s="13">
        <v>56</v>
      </c>
      <c r="K92" s="13">
        <v>105</v>
      </c>
      <c r="L92" s="58">
        <f t="shared" ref="L92:T92" si="48">C92/C99</f>
        <v>0.4375</v>
      </c>
      <c r="M92" s="58">
        <f t="shared" si="48"/>
        <v>0.37209302325581395</v>
      </c>
      <c r="N92" s="58">
        <f t="shared" si="48"/>
        <v>0.36792452830188677</v>
      </c>
      <c r="O92" s="58">
        <f t="shared" si="48"/>
        <v>0.36585365853658536</v>
      </c>
      <c r="P92" s="58">
        <f t="shared" si="48"/>
        <v>0.35772357723577236</v>
      </c>
      <c r="Q92" s="58">
        <f t="shared" si="48"/>
        <v>0.48571428571428571</v>
      </c>
      <c r="R92" s="58">
        <f t="shared" si="48"/>
        <v>0.52</v>
      </c>
      <c r="S92" s="58">
        <f t="shared" si="48"/>
        <v>0.5490196078431373</v>
      </c>
      <c r="T92" s="58">
        <f t="shared" si="48"/>
        <v>0.4251012145748988</v>
      </c>
    </row>
    <row r="93" spans="1:20" x14ac:dyDescent="0.2">
      <c r="A93" s="116"/>
      <c r="B93" s="13">
        <v>2</v>
      </c>
      <c r="C93" s="66">
        <v>78</v>
      </c>
      <c r="D93" s="66">
        <v>56</v>
      </c>
      <c r="E93" s="65">
        <v>98</v>
      </c>
      <c r="F93" s="13">
        <v>65</v>
      </c>
      <c r="G93" s="13">
        <v>62</v>
      </c>
      <c r="H93" s="13">
        <v>76</v>
      </c>
      <c r="I93" s="13">
        <v>46</v>
      </c>
      <c r="J93" s="13">
        <v>36</v>
      </c>
      <c r="K93" s="13">
        <v>118</v>
      </c>
      <c r="L93" s="58">
        <f t="shared" ref="L93:T93" si="49">C93/C99</f>
        <v>0.3482142857142857</v>
      </c>
      <c r="M93" s="58">
        <f t="shared" si="49"/>
        <v>0.43410852713178294</v>
      </c>
      <c r="N93" s="58">
        <f t="shared" si="49"/>
        <v>0.46226415094339623</v>
      </c>
      <c r="O93" s="58">
        <f t="shared" si="49"/>
        <v>0.52845528455284552</v>
      </c>
      <c r="P93" s="58">
        <f t="shared" si="49"/>
        <v>0.50406504065040647</v>
      </c>
      <c r="Q93" s="58">
        <f t="shared" si="49"/>
        <v>0.43428571428571427</v>
      </c>
      <c r="R93" s="58">
        <f t="shared" si="49"/>
        <v>0.36799999999999999</v>
      </c>
      <c r="S93" s="58">
        <f t="shared" si="49"/>
        <v>0.35294117647058826</v>
      </c>
      <c r="T93" s="58">
        <f t="shared" si="49"/>
        <v>0.47773279352226722</v>
      </c>
    </row>
    <row r="94" spans="1:20" x14ac:dyDescent="0.2">
      <c r="A94" s="116"/>
      <c r="B94" s="13">
        <v>4</v>
      </c>
      <c r="C94" s="66">
        <v>48</v>
      </c>
      <c r="D94" s="66">
        <v>25</v>
      </c>
      <c r="E94" s="65">
        <v>36</v>
      </c>
      <c r="F94" s="13">
        <v>13</v>
      </c>
      <c r="G94" s="13">
        <v>17</v>
      </c>
      <c r="H94" s="13">
        <v>14</v>
      </c>
      <c r="I94" s="13">
        <v>14</v>
      </c>
      <c r="J94" s="13">
        <v>10</v>
      </c>
      <c r="K94" s="13">
        <v>24</v>
      </c>
      <c r="L94" s="58">
        <f t="shared" ref="L94:T94" si="50">C94/C99</f>
        <v>0.21428571428571427</v>
      </c>
      <c r="M94" s="58">
        <f t="shared" si="50"/>
        <v>0.19379844961240311</v>
      </c>
      <c r="N94" s="58">
        <f t="shared" si="50"/>
        <v>0.16981132075471697</v>
      </c>
      <c r="O94" s="58">
        <f t="shared" si="50"/>
        <v>0.10569105691056911</v>
      </c>
      <c r="P94" s="58">
        <f t="shared" si="50"/>
        <v>0.13821138211382114</v>
      </c>
      <c r="Q94" s="58">
        <f t="shared" si="50"/>
        <v>0.08</v>
      </c>
      <c r="R94" s="58">
        <f t="shared" si="50"/>
        <v>0.112</v>
      </c>
      <c r="S94" s="58">
        <f t="shared" si="50"/>
        <v>9.8039215686274508E-2</v>
      </c>
      <c r="T94" s="58">
        <f t="shared" si="50"/>
        <v>9.7165991902834009E-2</v>
      </c>
    </row>
    <row r="95" spans="1:20" x14ac:dyDescent="0.2">
      <c r="A95" s="116"/>
      <c r="B95" s="13">
        <v>8</v>
      </c>
      <c r="C95" s="66"/>
      <c r="D95" s="66"/>
      <c r="E95" s="65">
        <v>0</v>
      </c>
      <c r="F95" s="13"/>
      <c r="G95" s="13"/>
      <c r="H95" s="13"/>
      <c r="I95" s="13"/>
      <c r="J95" s="13"/>
      <c r="K95" s="13"/>
      <c r="L95" s="58">
        <f t="shared" ref="L95:T95" si="51">C95/C99</f>
        <v>0</v>
      </c>
      <c r="M95" s="58">
        <f t="shared" si="51"/>
        <v>0</v>
      </c>
      <c r="N95" s="58">
        <f t="shared" si="51"/>
        <v>0</v>
      </c>
      <c r="O95" s="58">
        <f t="shared" si="51"/>
        <v>0</v>
      </c>
      <c r="P95" s="58">
        <f t="shared" si="51"/>
        <v>0</v>
      </c>
      <c r="Q95" s="58">
        <f t="shared" si="51"/>
        <v>0</v>
      </c>
      <c r="R95" s="58">
        <f t="shared" si="51"/>
        <v>0</v>
      </c>
      <c r="S95" s="58">
        <f t="shared" si="51"/>
        <v>0</v>
      </c>
      <c r="T95" s="58">
        <f t="shared" si="51"/>
        <v>0</v>
      </c>
    </row>
    <row r="96" spans="1:20" ht="15" x14ac:dyDescent="0.2">
      <c r="A96" s="116"/>
      <c r="B96" s="13">
        <v>16</v>
      </c>
      <c r="C96" s="67"/>
      <c r="D96" s="66"/>
      <c r="E96" s="65"/>
      <c r="F96" s="13"/>
      <c r="G96" s="13"/>
      <c r="H96" s="13"/>
      <c r="I96" s="13"/>
      <c r="J96" s="13"/>
      <c r="K96" s="13"/>
      <c r="L96" s="58">
        <f>C96/157</f>
        <v>0</v>
      </c>
      <c r="M96" s="58">
        <f>D96/162</f>
        <v>0</v>
      </c>
      <c r="N96" s="58">
        <f>E96/153</f>
        <v>0</v>
      </c>
      <c r="O96" s="31"/>
      <c r="P96" s="31"/>
      <c r="Q96" s="31"/>
      <c r="R96" s="31"/>
      <c r="S96" s="31"/>
      <c r="T96" s="31"/>
    </row>
    <row r="97" spans="1:20" ht="15" x14ac:dyDescent="0.2">
      <c r="A97" s="116"/>
      <c r="B97" s="13">
        <v>32</v>
      </c>
      <c r="C97" s="66"/>
      <c r="D97" s="66"/>
      <c r="E97" s="66"/>
      <c r="F97" s="13"/>
      <c r="G97" s="13"/>
      <c r="H97" s="13"/>
      <c r="I97" s="13"/>
      <c r="J97" s="13"/>
      <c r="K97" s="13"/>
      <c r="L97" s="58">
        <f>C97/157</f>
        <v>0</v>
      </c>
      <c r="M97" s="58">
        <f>D97/162</f>
        <v>0</v>
      </c>
      <c r="N97" s="58">
        <f>E97/153</f>
        <v>0</v>
      </c>
      <c r="O97" s="31"/>
      <c r="P97" s="31"/>
      <c r="Q97" s="31"/>
      <c r="R97" s="31"/>
      <c r="S97" s="31"/>
      <c r="T97" s="31"/>
    </row>
    <row r="98" spans="1:20" ht="15" x14ac:dyDescent="0.2">
      <c r="A98" s="116"/>
      <c r="B98" s="13">
        <v>64</v>
      </c>
      <c r="C98" s="13"/>
      <c r="D98" s="13"/>
      <c r="E98" s="13"/>
      <c r="F98" s="13"/>
      <c r="G98" s="13"/>
      <c r="H98" s="13"/>
      <c r="I98" s="13"/>
      <c r="J98" s="13"/>
      <c r="K98" s="13"/>
      <c r="L98" s="58">
        <f>C98/157</f>
        <v>0</v>
      </c>
      <c r="M98" s="58">
        <f>D98/162</f>
        <v>0</v>
      </c>
      <c r="N98" s="58">
        <f>E98/153</f>
        <v>0</v>
      </c>
      <c r="O98" s="31"/>
      <c r="P98" s="31"/>
      <c r="Q98" s="31"/>
      <c r="R98" s="31"/>
      <c r="S98" s="31"/>
      <c r="T98" s="31"/>
    </row>
    <row r="99" spans="1:20" x14ac:dyDescent="0.2">
      <c r="A99" s="116"/>
      <c r="B99" s="13" t="s">
        <v>14</v>
      </c>
      <c r="C99" s="13">
        <f>SUM(C92:C98)</f>
        <v>224</v>
      </c>
      <c r="D99" s="13">
        <f>SUM(D92:D98)</f>
        <v>129</v>
      </c>
      <c r="E99" s="13">
        <f>SUM(E92:E98)</f>
        <v>212</v>
      </c>
      <c r="F99" s="13">
        <f t="shared" ref="F99:K99" si="52">SUM(F92:F98)</f>
        <v>123</v>
      </c>
      <c r="G99" s="13">
        <f t="shared" si="52"/>
        <v>123</v>
      </c>
      <c r="H99" s="13">
        <f t="shared" si="52"/>
        <v>175</v>
      </c>
      <c r="I99" s="13">
        <f t="shared" si="52"/>
        <v>125</v>
      </c>
      <c r="J99" s="13">
        <f t="shared" si="52"/>
        <v>102</v>
      </c>
      <c r="K99" s="13">
        <f t="shared" si="52"/>
        <v>247</v>
      </c>
      <c r="L99" s="58">
        <f>SUM(L92:L97)</f>
        <v>1</v>
      </c>
      <c r="M99" s="58">
        <f t="shared" ref="M99:T99" si="53">SUM(M92:M97)</f>
        <v>1</v>
      </c>
      <c r="N99" s="58">
        <f t="shared" si="53"/>
        <v>1</v>
      </c>
      <c r="O99" s="58">
        <f t="shared" si="53"/>
        <v>1</v>
      </c>
      <c r="P99" s="58">
        <f t="shared" si="53"/>
        <v>1</v>
      </c>
      <c r="Q99" s="58">
        <f t="shared" si="53"/>
        <v>0.99999999999999989</v>
      </c>
      <c r="R99" s="58">
        <f t="shared" si="53"/>
        <v>1</v>
      </c>
      <c r="S99" s="58">
        <f t="shared" si="53"/>
        <v>1.0000000000000002</v>
      </c>
      <c r="T99" s="58">
        <f t="shared" si="53"/>
        <v>1</v>
      </c>
    </row>
  </sheetData>
  <mergeCells count="29">
    <mergeCell ref="A78:A99"/>
    <mergeCell ref="C79:E79"/>
    <mergeCell ref="F79:H79"/>
    <mergeCell ref="I79:K79"/>
    <mergeCell ref="C91:E91"/>
    <mergeCell ref="F91:H91"/>
    <mergeCell ref="I91:K91"/>
    <mergeCell ref="A54:A75"/>
    <mergeCell ref="C55:E55"/>
    <mergeCell ref="F55:H55"/>
    <mergeCell ref="I55:K55"/>
    <mergeCell ref="C67:E67"/>
    <mergeCell ref="F67:H67"/>
    <mergeCell ref="I67:K67"/>
    <mergeCell ref="A30:A51"/>
    <mergeCell ref="C31:E31"/>
    <mergeCell ref="F31:H31"/>
    <mergeCell ref="I31:K31"/>
    <mergeCell ref="C43:E43"/>
    <mergeCell ref="F43:H43"/>
    <mergeCell ref="I43:K43"/>
    <mergeCell ref="B2:O4"/>
    <mergeCell ref="A6:A27"/>
    <mergeCell ref="C7:E7"/>
    <mergeCell ref="F7:H7"/>
    <mergeCell ref="I7:K7"/>
    <mergeCell ref="C19:E19"/>
    <mergeCell ref="F19:H19"/>
    <mergeCell ref="I19:K19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33</vt:i4>
      </vt:variant>
    </vt:vector>
  </HeadingPairs>
  <TitlesOfParts>
    <vt:vector size="33" baseType="lpstr">
      <vt:lpstr>Fig. 1a-b</vt:lpstr>
      <vt:lpstr>Fig. 1f</vt:lpstr>
      <vt:lpstr> Fig 2e and 2f</vt:lpstr>
      <vt:lpstr>Fig 2g</vt:lpstr>
      <vt:lpstr>Fig. 3a</vt:lpstr>
      <vt:lpstr>Fig. 3b</vt:lpstr>
      <vt:lpstr>Fig.3c</vt:lpstr>
      <vt:lpstr>Fig. 3e</vt:lpstr>
      <vt:lpstr>Fig. 3f</vt:lpstr>
      <vt:lpstr>Fig. 3g</vt:lpstr>
      <vt:lpstr>Fig. 3i</vt:lpstr>
      <vt:lpstr>Fig. 3k</vt:lpstr>
      <vt:lpstr>Fig.5b</vt:lpstr>
      <vt:lpstr>Fig. 5c</vt:lpstr>
      <vt:lpstr>Fig. 6a</vt:lpstr>
      <vt:lpstr>Fig.6d</vt:lpstr>
      <vt:lpstr>Fig. 6e</vt:lpstr>
      <vt:lpstr>Fig. 7b</vt:lpstr>
      <vt:lpstr>Fig. 7d</vt:lpstr>
      <vt:lpstr>Suppl Fig. 5b</vt:lpstr>
      <vt:lpstr>Suppl Fig. 5c</vt:lpstr>
      <vt:lpstr>Suppl Fig. 6a</vt:lpstr>
      <vt:lpstr>Suppl. Fig. 6c</vt:lpstr>
      <vt:lpstr>Suppl Fig. 6g</vt:lpstr>
      <vt:lpstr>Suppl Fig 6h</vt:lpstr>
      <vt:lpstr>Suppl Fig 8a</vt:lpstr>
      <vt:lpstr>Suppl Fig 8b</vt:lpstr>
      <vt:lpstr>Suppl Fig. 8c</vt:lpstr>
      <vt:lpstr>Suppl Fig. 8e</vt:lpstr>
      <vt:lpstr>Suppl Fig.10-TIR1</vt:lpstr>
      <vt:lpstr>Suppl Fig. 10-EPS15-AID</vt:lpstr>
      <vt:lpstr>Suppl Fig. 10-AID-K13</vt:lpstr>
      <vt:lpstr>Suppl Fig. 10-tKD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龙少军</dc:creator>
  <cp:lastModifiedBy>SL</cp:lastModifiedBy>
  <dcterms:created xsi:type="dcterms:W3CDTF">2022-06-26T08:52:13Z</dcterms:created>
  <dcterms:modified xsi:type="dcterms:W3CDTF">2023-02-03T07:12:17Z</dcterms:modified>
</cp:coreProperties>
</file>