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mc:AlternateContent xmlns:mc="http://schemas.openxmlformats.org/markup-compatibility/2006">
    <mc:Choice Requires="x15">
      <x15ac:absPath xmlns:x15ac="http://schemas.microsoft.com/office/spreadsheetml/2010/11/ac" url="C:\Users\s.lambert\Dropbox\Adoption_Land\Adoption_Land_science\soumission finale\"/>
    </mc:Choice>
  </mc:AlternateContent>
  <xr:revisionPtr revIDLastSave="0" documentId="13_ncr:1_{6167FF00-E8CF-45EE-97FC-7EEA96BA8AD0}" xr6:coauthVersionLast="36" xr6:coauthVersionMax="36" xr10:uidLastSave="{00000000-0000-0000-0000-000000000000}"/>
  <bookViews>
    <workbookView xWindow="0" yWindow="0" windowWidth="25200" windowHeight="11175" tabRatio="389" xr2:uid="{00000000-000D-0000-FFFF-FFFF00000000}"/>
  </bookViews>
  <sheets>
    <sheet name="read me" sheetId="11" r:id="rId1"/>
    <sheet name="Figure 1" sheetId="1" r:id="rId2"/>
    <sheet name="Figure 3" sheetId="10" r:id="rId3"/>
    <sheet name="Figure 4" sheetId="9" r:id="rId4"/>
    <sheet name="Figure 5" sheetId="7" r:id="rId5"/>
  </sheets>
  <externalReferences>
    <externalReference r:id="rId6"/>
    <externalReference r:id="rId7"/>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 i="10" l="1"/>
  <c r="N6" i="10"/>
  <c r="M6" i="10"/>
  <c r="L6" i="10"/>
  <c r="K6" i="10"/>
  <c r="I6" i="10"/>
  <c r="H6" i="10"/>
  <c r="G6" i="10"/>
  <c r="F6" i="10"/>
  <c r="E6" i="10"/>
  <c r="O5" i="10"/>
  <c r="N5" i="10"/>
  <c r="M5" i="10"/>
  <c r="L5" i="10"/>
  <c r="K5" i="10"/>
  <c r="I5" i="10"/>
  <c r="H5" i="10"/>
  <c r="G5" i="10"/>
  <c r="F5" i="10"/>
  <c r="E5" i="10"/>
  <c r="H7" i="9"/>
  <c r="G7" i="9"/>
  <c r="F7" i="9"/>
  <c r="D7" i="9"/>
  <c r="C7" i="9"/>
  <c r="B7" i="9"/>
  <c r="H6" i="9"/>
  <c r="G6" i="9"/>
  <c r="F6" i="9"/>
  <c r="D6" i="9"/>
  <c r="C6" i="9"/>
  <c r="B6" i="9"/>
  <c r="H5" i="9"/>
  <c r="G5" i="9"/>
  <c r="F5" i="9"/>
  <c r="D5" i="9"/>
  <c r="C5" i="9"/>
  <c r="B5" i="9"/>
  <c r="H4" i="9"/>
  <c r="G4" i="9"/>
  <c r="F4" i="9"/>
  <c r="D4" i="9"/>
  <c r="C4" i="9"/>
  <c r="B4" i="9"/>
  <c r="M6" i="7" l="1"/>
  <c r="L6" i="7"/>
  <c r="K6" i="7"/>
  <c r="J6" i="7"/>
  <c r="H6" i="7"/>
  <c r="G6" i="7"/>
  <c r="F6" i="7"/>
  <c r="E6" i="7"/>
  <c r="M5" i="7"/>
  <c r="L5" i="7"/>
  <c r="K5" i="7"/>
  <c r="J5" i="7"/>
  <c r="H5" i="7"/>
  <c r="G5" i="7"/>
  <c r="F5" i="7"/>
  <c r="E5" i="7"/>
  <c r="M4" i="7"/>
  <c r="L4" i="7"/>
  <c r="K4" i="7"/>
  <c r="J4" i="7"/>
  <c r="H4" i="7"/>
  <c r="G4" i="7"/>
  <c r="F4" i="7"/>
  <c r="E4" i="7"/>
  <c r="M3" i="7"/>
  <c r="L3" i="7"/>
  <c r="K3" i="7"/>
  <c r="J3" i="7"/>
  <c r="H3" i="7"/>
  <c r="G3" i="7"/>
  <c r="F3" i="7"/>
  <c r="E3" i="7"/>
  <c r="D6" i="1" l="1"/>
  <c r="E6" i="1"/>
  <c r="D7" i="1"/>
  <c r="E7" i="1"/>
  <c r="D8" i="1"/>
  <c r="E8" i="1"/>
  <c r="D9" i="1"/>
  <c r="E9" i="1"/>
  <c r="C7" i="1"/>
  <c r="C8" i="1"/>
  <c r="C9" i="1"/>
  <c r="C6" i="1"/>
</calcChain>
</file>

<file path=xl/sharedStrings.xml><?xml version="1.0" encoding="utf-8"?>
<sst xmlns="http://schemas.openxmlformats.org/spreadsheetml/2006/main" count="38" uniqueCount="30">
  <si>
    <t>Maize is grown on this plot</t>
  </si>
  <si>
    <t>Rice is grown on plot</t>
  </si>
  <si>
    <t>Already cultivated land</t>
  </si>
  <si>
    <t>Secondary forest</t>
  </si>
  <si>
    <t>Primary forest</t>
  </si>
  <si>
    <t>Fallow</t>
  </si>
  <si>
    <t>Savanna or other</t>
  </si>
  <si>
    <t>Legumes are grown on plot</t>
  </si>
  <si>
    <t>VILLAGE LEVEL, SATELLITE</t>
  </si>
  <si>
    <t>HOUSEHOLD LEVEL</t>
  </si>
  <si>
    <t>2013-2016</t>
  </si>
  <si>
    <t>Primary Forest 2014</t>
  </si>
  <si>
    <t>Secondary Forest 2014</t>
  </si>
  <si>
    <t>Forest 2014</t>
  </si>
  <si>
    <t>Control</t>
  </si>
  <si>
    <t>X*Std err</t>
  </si>
  <si>
    <t>Subsidies with no truck delivery</t>
  </si>
  <si>
    <t>Subsidies with truck delivery</t>
  </si>
  <si>
    <t>Primary Forest</t>
  </si>
  <si>
    <t>Secondary Forest</t>
  </si>
  <si>
    <t>Total Area</t>
  </si>
  <si>
    <t>low subsidy with no truck delivery</t>
  </si>
  <si>
    <t>high subsidy with no truck delivery</t>
  </si>
  <si>
    <t>low subsidy with truck delivery</t>
  </si>
  <si>
    <t>high subsidy with truck delivery</t>
  </si>
  <si>
    <t xml:space="preserve">Total agriculture wage labor income 
(1000CDF) </t>
  </si>
  <si>
    <t>Number of household members working on farm</t>
  </si>
  <si>
    <t>Total labor sharing for land preparation 
(man-days)</t>
  </si>
  <si>
    <t>Total household labor
(man-days)</t>
  </si>
  <si>
    <t xml:space="preserve">The figures are based on regression estimates given in this file. The regressions are presented in full in the appendix tables. Data underlying those regression estimates, as well as all code, are available in the open repository.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</si>
</sst>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2" fontId="0" fillId="0" borderId="0" xfId="0" applyNumberFormat="1"/>
    <xf numFmtId="164" fontId="0" fillId="0" borderId="0" xfId="0" applyNumberFormat="1"/>
    <xf numFmtId="0" fontId="0" fillId="0" borderId="0" xfId="0" applyAlignment="1">
      <alignment horizont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1'!$B$5</c:f>
              <c:strCache>
                <c:ptCount val="1"/>
                <c:pt idx="0">
                  <c:v>Already cultivated land</c:v>
                </c:pt>
              </c:strCache>
            </c:strRef>
          </c:tx>
          <c:spPr>
            <a:solidFill>
              <a:schemeClr val="accent2"/>
            </a:solidFill>
            <a:ln>
              <a:noFill/>
            </a:ln>
            <a:effectLst/>
          </c:spPr>
          <c:invertIfNegative val="0"/>
          <c:errBars>
            <c:errBarType val="both"/>
            <c:errValType val="cust"/>
            <c:noEndCap val="0"/>
            <c:plus>
              <c:numRef>
                <c:f>'Figure 1'!$F$5:$H$5</c:f>
                <c:numCache>
                  <c:formatCode>General</c:formatCode>
                  <c:ptCount val="3"/>
                  <c:pt idx="0">
                    <c:v>1.4999999999999999E-2</c:v>
                  </c:pt>
                  <c:pt idx="1">
                    <c:v>2E-3</c:v>
                  </c:pt>
                  <c:pt idx="2">
                    <c:v>1.2999999999999999E-2</c:v>
                  </c:pt>
                </c:numCache>
              </c:numRef>
            </c:plus>
            <c:minus>
              <c:numRef>
                <c:f>'Figure 1'!$F$5:$H$5</c:f>
                <c:numCache>
                  <c:formatCode>General</c:formatCode>
                  <c:ptCount val="3"/>
                  <c:pt idx="0">
                    <c:v>1.4999999999999999E-2</c:v>
                  </c:pt>
                  <c:pt idx="1">
                    <c:v>2E-3</c:v>
                  </c:pt>
                  <c:pt idx="2">
                    <c:v>1.2999999999999999E-2</c:v>
                  </c:pt>
                </c:numCache>
              </c:numRef>
            </c:minus>
            <c:spPr>
              <a:noFill/>
              <a:ln w="9525" cap="flat" cmpd="sng" algn="ctr">
                <a:solidFill>
                  <a:schemeClr val="tx1">
                    <a:lumMod val="65000"/>
                    <a:lumOff val="35000"/>
                  </a:schemeClr>
                </a:solidFill>
                <a:prstDash val="solid"/>
                <a:round/>
              </a:ln>
              <a:effectLst/>
            </c:spPr>
          </c:errBars>
          <c:cat>
            <c:strRef>
              <c:f>'Figure 1'!$C$4:$E$4</c:f>
              <c:strCache>
                <c:ptCount val="3"/>
                <c:pt idx="0">
                  <c:v>Maize is grown on this plot</c:v>
                </c:pt>
                <c:pt idx="1">
                  <c:v>Rice is grown on plot</c:v>
                </c:pt>
                <c:pt idx="2">
                  <c:v>Legumes are grown on plot</c:v>
                </c:pt>
              </c:strCache>
            </c:strRef>
          </c:cat>
          <c:val>
            <c:numRef>
              <c:f>'Figure 1'!$C$5:$E$5</c:f>
              <c:numCache>
                <c:formatCode>General</c:formatCode>
                <c:ptCount val="3"/>
                <c:pt idx="0">
                  <c:v>0.127</c:v>
                </c:pt>
                <c:pt idx="1">
                  <c:v>1.14E-2</c:v>
                </c:pt>
                <c:pt idx="2">
                  <c:v>0.115</c:v>
                </c:pt>
              </c:numCache>
            </c:numRef>
          </c:val>
          <c:extLst>
            <c:ext xmlns:c16="http://schemas.microsoft.com/office/drawing/2014/chart" uri="{C3380CC4-5D6E-409C-BE32-E72D297353CC}">
              <c16:uniqueId val="{00000000-4C7A-4ACD-BF17-DB1988DA7F31}"/>
            </c:ext>
          </c:extLst>
        </c:ser>
        <c:ser>
          <c:idx val="1"/>
          <c:order val="1"/>
          <c:tx>
            <c:strRef>
              <c:f>'Figure 1'!$B$6</c:f>
              <c:strCache>
                <c:ptCount val="1"/>
                <c:pt idx="0">
                  <c:v>Primary forest</c:v>
                </c:pt>
              </c:strCache>
            </c:strRef>
          </c:tx>
          <c:spPr>
            <a:solidFill>
              <a:schemeClr val="accent6">
                <a:lumMod val="75000"/>
              </a:schemeClr>
            </a:solidFill>
            <a:ln>
              <a:noFill/>
            </a:ln>
            <a:effectLst/>
          </c:spPr>
          <c:invertIfNegative val="0"/>
          <c:errBars>
            <c:errBarType val="both"/>
            <c:errValType val="cust"/>
            <c:noEndCap val="0"/>
            <c:plus>
              <c:numRef>
                <c:f>'Figure 1'!$F$6:$H$6</c:f>
                <c:numCache>
                  <c:formatCode>General</c:formatCode>
                  <c:ptCount val="3"/>
                  <c:pt idx="0">
                    <c:v>4.2000000000000003E-2</c:v>
                  </c:pt>
                  <c:pt idx="1">
                    <c:v>5.0999999999999997E-2</c:v>
                  </c:pt>
                  <c:pt idx="2">
                    <c:v>2.4E-2</c:v>
                  </c:pt>
                </c:numCache>
              </c:numRef>
            </c:plus>
            <c:minus>
              <c:numRef>
                <c:f>'Figure 1'!$F$6:$H$6</c:f>
                <c:numCache>
                  <c:formatCode>General</c:formatCode>
                  <c:ptCount val="3"/>
                  <c:pt idx="0">
                    <c:v>4.2000000000000003E-2</c:v>
                  </c:pt>
                  <c:pt idx="1">
                    <c:v>5.0999999999999997E-2</c:v>
                  </c:pt>
                  <c:pt idx="2">
                    <c:v>2.4E-2</c:v>
                  </c:pt>
                </c:numCache>
              </c:numRef>
            </c:minus>
            <c:spPr>
              <a:noFill/>
              <a:ln w="9525" cap="flat" cmpd="sng" algn="ctr">
                <a:solidFill>
                  <a:schemeClr val="tx1">
                    <a:lumMod val="65000"/>
                    <a:lumOff val="35000"/>
                  </a:schemeClr>
                </a:solidFill>
                <a:prstDash val="solid"/>
                <a:round/>
              </a:ln>
              <a:effectLst/>
            </c:spPr>
          </c:errBars>
          <c:cat>
            <c:strRef>
              <c:f>'Figure 1'!$C$4:$E$4</c:f>
              <c:strCache>
                <c:ptCount val="3"/>
                <c:pt idx="0">
                  <c:v>Maize is grown on this plot</c:v>
                </c:pt>
                <c:pt idx="1">
                  <c:v>Rice is grown on plot</c:v>
                </c:pt>
                <c:pt idx="2">
                  <c:v>Legumes are grown on plot</c:v>
                </c:pt>
              </c:strCache>
            </c:strRef>
          </c:cat>
          <c:val>
            <c:numRef>
              <c:f>'Figure 1'!$C$6:$E$6</c:f>
              <c:numCache>
                <c:formatCode>General</c:formatCode>
                <c:ptCount val="3"/>
                <c:pt idx="0">
                  <c:v>0.46800000000000003</c:v>
                </c:pt>
                <c:pt idx="1">
                  <c:v>0.55099999999999993</c:v>
                </c:pt>
                <c:pt idx="2">
                  <c:v>0.14419999999999999</c:v>
                </c:pt>
              </c:numCache>
            </c:numRef>
          </c:val>
          <c:extLst>
            <c:ext xmlns:c16="http://schemas.microsoft.com/office/drawing/2014/chart" uri="{C3380CC4-5D6E-409C-BE32-E72D297353CC}">
              <c16:uniqueId val="{00000001-4C7A-4ACD-BF17-DB1988DA7F31}"/>
            </c:ext>
          </c:extLst>
        </c:ser>
        <c:ser>
          <c:idx val="2"/>
          <c:order val="2"/>
          <c:tx>
            <c:strRef>
              <c:f>'Figure 1'!$B$7</c:f>
              <c:strCache>
                <c:ptCount val="1"/>
                <c:pt idx="0">
                  <c:v>Secondary forest</c:v>
                </c:pt>
              </c:strCache>
            </c:strRef>
          </c:tx>
          <c:spPr>
            <a:solidFill>
              <a:schemeClr val="accent6"/>
            </a:solidFill>
            <a:ln>
              <a:noFill/>
            </a:ln>
            <a:effectLst/>
          </c:spPr>
          <c:invertIfNegative val="0"/>
          <c:errBars>
            <c:errBarType val="both"/>
            <c:errValType val="cust"/>
            <c:noEndCap val="0"/>
            <c:plus>
              <c:numRef>
                <c:f>'Figure 1'!$F$7:$H$7</c:f>
                <c:numCache>
                  <c:formatCode>General</c:formatCode>
                  <c:ptCount val="3"/>
                  <c:pt idx="0">
                    <c:v>2.8000000000000001E-2</c:v>
                  </c:pt>
                  <c:pt idx="1">
                    <c:v>3.9E-2</c:v>
                  </c:pt>
                  <c:pt idx="2">
                    <c:v>1.9E-2</c:v>
                  </c:pt>
                </c:numCache>
              </c:numRef>
            </c:plus>
            <c:minus>
              <c:numRef>
                <c:f>'Figure 1'!$F$7:$H$7</c:f>
                <c:numCache>
                  <c:formatCode>General</c:formatCode>
                  <c:ptCount val="3"/>
                  <c:pt idx="0">
                    <c:v>2.8000000000000001E-2</c:v>
                  </c:pt>
                  <c:pt idx="1">
                    <c:v>3.9E-2</c:v>
                  </c:pt>
                  <c:pt idx="2">
                    <c:v>1.9E-2</c:v>
                  </c:pt>
                </c:numCache>
              </c:numRef>
            </c:minus>
            <c:spPr>
              <a:noFill/>
              <a:ln w="9525" cap="flat" cmpd="sng" algn="ctr">
                <a:solidFill>
                  <a:schemeClr val="tx1">
                    <a:lumMod val="65000"/>
                    <a:lumOff val="35000"/>
                  </a:schemeClr>
                </a:solidFill>
                <a:prstDash val="solid"/>
                <a:round/>
              </a:ln>
              <a:effectLst/>
            </c:spPr>
          </c:errBars>
          <c:cat>
            <c:strRef>
              <c:f>'Figure 1'!$C$4:$E$4</c:f>
              <c:strCache>
                <c:ptCount val="3"/>
                <c:pt idx="0">
                  <c:v>Maize is grown on this plot</c:v>
                </c:pt>
                <c:pt idx="1">
                  <c:v>Rice is grown on plot</c:v>
                </c:pt>
                <c:pt idx="2">
                  <c:v>Legumes are grown on plot</c:v>
                </c:pt>
              </c:strCache>
            </c:strRef>
          </c:cat>
          <c:val>
            <c:numRef>
              <c:f>'Figure 1'!$C$7:$E$7</c:f>
              <c:numCache>
                <c:formatCode>General</c:formatCode>
                <c:ptCount val="3"/>
                <c:pt idx="0">
                  <c:v>0.71099999999999997</c:v>
                </c:pt>
                <c:pt idx="1">
                  <c:v>0.40500000000000003</c:v>
                </c:pt>
                <c:pt idx="2">
                  <c:v>0.24199999999999999</c:v>
                </c:pt>
              </c:numCache>
            </c:numRef>
          </c:val>
          <c:extLst>
            <c:ext xmlns:c16="http://schemas.microsoft.com/office/drawing/2014/chart" uri="{C3380CC4-5D6E-409C-BE32-E72D297353CC}">
              <c16:uniqueId val="{00000002-4C7A-4ACD-BF17-DB1988DA7F31}"/>
            </c:ext>
          </c:extLst>
        </c:ser>
        <c:ser>
          <c:idx val="3"/>
          <c:order val="3"/>
          <c:tx>
            <c:strRef>
              <c:f>'Figure 1'!$B$8</c:f>
              <c:strCache>
                <c:ptCount val="1"/>
                <c:pt idx="0">
                  <c:v>Fallow</c:v>
                </c:pt>
              </c:strCache>
            </c:strRef>
          </c:tx>
          <c:spPr>
            <a:solidFill>
              <a:schemeClr val="accent2">
                <a:lumMod val="60000"/>
              </a:schemeClr>
            </a:solidFill>
            <a:ln>
              <a:noFill/>
            </a:ln>
            <a:effectLst/>
          </c:spPr>
          <c:invertIfNegative val="0"/>
          <c:errBars>
            <c:errBarType val="both"/>
            <c:errValType val="cust"/>
            <c:noEndCap val="0"/>
            <c:plus>
              <c:numRef>
                <c:f>'Figure 1'!$F$8:$H$8</c:f>
                <c:numCache>
                  <c:formatCode>General</c:formatCode>
                  <c:ptCount val="3"/>
                  <c:pt idx="0">
                    <c:v>2.3E-2</c:v>
                  </c:pt>
                  <c:pt idx="1">
                    <c:v>3.4000000000000002E-2</c:v>
                  </c:pt>
                  <c:pt idx="2">
                    <c:v>2.5999999999999999E-2</c:v>
                  </c:pt>
                </c:numCache>
              </c:numRef>
            </c:plus>
            <c:minus>
              <c:numRef>
                <c:f>'Figure 1'!$F$8:$H$8</c:f>
                <c:numCache>
                  <c:formatCode>General</c:formatCode>
                  <c:ptCount val="3"/>
                  <c:pt idx="0">
                    <c:v>2.3E-2</c:v>
                  </c:pt>
                  <c:pt idx="1">
                    <c:v>3.4000000000000002E-2</c:v>
                  </c:pt>
                  <c:pt idx="2">
                    <c:v>2.5999999999999999E-2</c:v>
                  </c:pt>
                </c:numCache>
              </c:numRef>
            </c:minus>
            <c:spPr>
              <a:noFill/>
              <a:ln w="9525" cap="flat" cmpd="sng" algn="ctr">
                <a:solidFill>
                  <a:schemeClr val="tx1">
                    <a:lumMod val="65000"/>
                    <a:lumOff val="35000"/>
                  </a:schemeClr>
                </a:solidFill>
                <a:prstDash val="solid"/>
                <a:round/>
              </a:ln>
              <a:effectLst/>
            </c:spPr>
          </c:errBars>
          <c:cat>
            <c:strRef>
              <c:f>'Figure 1'!$C$4:$E$4</c:f>
              <c:strCache>
                <c:ptCount val="3"/>
                <c:pt idx="0">
                  <c:v>Maize is grown on this plot</c:v>
                </c:pt>
                <c:pt idx="1">
                  <c:v>Rice is grown on plot</c:v>
                </c:pt>
                <c:pt idx="2">
                  <c:v>Legumes are grown on plot</c:v>
                </c:pt>
              </c:strCache>
            </c:strRef>
          </c:cat>
          <c:val>
            <c:numRef>
              <c:f>'Figure 1'!$C$8:$E$8</c:f>
              <c:numCache>
                <c:formatCode>General</c:formatCode>
                <c:ptCount val="3"/>
                <c:pt idx="0">
                  <c:v>0.65900000000000003</c:v>
                </c:pt>
                <c:pt idx="1">
                  <c:v>0.308</c:v>
                </c:pt>
                <c:pt idx="2">
                  <c:v>0.42</c:v>
                </c:pt>
              </c:numCache>
            </c:numRef>
          </c:val>
          <c:extLst>
            <c:ext xmlns:c16="http://schemas.microsoft.com/office/drawing/2014/chart" uri="{C3380CC4-5D6E-409C-BE32-E72D297353CC}">
              <c16:uniqueId val="{00000001-62EF-4D95-ADA2-C991CB77D75A}"/>
            </c:ext>
          </c:extLst>
        </c:ser>
        <c:ser>
          <c:idx val="4"/>
          <c:order val="4"/>
          <c:tx>
            <c:strRef>
              <c:f>'Figure 1'!$B$9</c:f>
              <c:strCache>
                <c:ptCount val="1"/>
                <c:pt idx="0">
                  <c:v>Savanna or other</c:v>
                </c:pt>
              </c:strCache>
            </c:strRef>
          </c:tx>
          <c:spPr>
            <a:solidFill>
              <a:schemeClr val="accent4"/>
            </a:solidFill>
            <a:ln>
              <a:noFill/>
            </a:ln>
            <a:effectLst/>
          </c:spPr>
          <c:invertIfNegative val="0"/>
          <c:errBars>
            <c:errBarType val="both"/>
            <c:errValType val="cust"/>
            <c:noEndCap val="0"/>
            <c:plus>
              <c:numRef>
                <c:f>'Figure 1'!$F$9:$H$9</c:f>
                <c:numCache>
                  <c:formatCode>General</c:formatCode>
                  <c:ptCount val="3"/>
                  <c:pt idx="0">
                    <c:v>5.5E-2</c:v>
                  </c:pt>
                  <c:pt idx="1">
                    <c:v>1.2999999999999999E-2</c:v>
                  </c:pt>
                  <c:pt idx="2">
                    <c:v>0.06</c:v>
                  </c:pt>
                </c:numCache>
              </c:numRef>
            </c:plus>
            <c:minus>
              <c:numRef>
                <c:f>'Figure 1'!$F$9:$H$9</c:f>
                <c:numCache>
                  <c:formatCode>General</c:formatCode>
                  <c:ptCount val="3"/>
                  <c:pt idx="0">
                    <c:v>5.5E-2</c:v>
                  </c:pt>
                  <c:pt idx="1">
                    <c:v>1.2999999999999999E-2</c:v>
                  </c:pt>
                  <c:pt idx="2">
                    <c:v>0.06</c:v>
                  </c:pt>
                </c:numCache>
              </c:numRef>
            </c:minus>
            <c:spPr>
              <a:noFill/>
              <a:ln w="9525" cap="flat" cmpd="sng" algn="ctr">
                <a:solidFill>
                  <a:schemeClr val="tx1">
                    <a:lumMod val="65000"/>
                    <a:lumOff val="35000"/>
                  </a:schemeClr>
                </a:solidFill>
                <a:prstDash val="solid"/>
                <a:round/>
              </a:ln>
              <a:effectLst/>
            </c:spPr>
          </c:errBars>
          <c:cat>
            <c:strRef>
              <c:f>'Figure 1'!$C$4:$E$4</c:f>
              <c:strCache>
                <c:ptCount val="3"/>
                <c:pt idx="0">
                  <c:v>Maize is grown on this plot</c:v>
                </c:pt>
                <c:pt idx="1">
                  <c:v>Rice is grown on plot</c:v>
                </c:pt>
                <c:pt idx="2">
                  <c:v>Legumes are grown on plot</c:v>
                </c:pt>
              </c:strCache>
            </c:strRef>
          </c:cat>
          <c:val>
            <c:numRef>
              <c:f>'Figure 1'!$C$9:$E$9</c:f>
              <c:numCache>
                <c:formatCode>General</c:formatCode>
                <c:ptCount val="3"/>
                <c:pt idx="0">
                  <c:v>0.51300000000000001</c:v>
                </c:pt>
                <c:pt idx="1">
                  <c:v>0.15229999999999999</c:v>
                </c:pt>
                <c:pt idx="2">
                  <c:v>0.55600000000000005</c:v>
                </c:pt>
              </c:numCache>
            </c:numRef>
          </c:val>
          <c:extLst>
            <c:ext xmlns:c16="http://schemas.microsoft.com/office/drawing/2014/chart" uri="{C3380CC4-5D6E-409C-BE32-E72D297353CC}">
              <c16:uniqueId val="{00000002-62EF-4D95-ADA2-C991CB77D75A}"/>
            </c:ext>
          </c:extLst>
        </c:ser>
        <c:dLbls>
          <c:showLegendKey val="0"/>
          <c:showVal val="0"/>
          <c:showCatName val="0"/>
          <c:showSerName val="0"/>
          <c:showPercent val="0"/>
          <c:showBubbleSize val="0"/>
        </c:dLbls>
        <c:gapWidth val="219"/>
        <c:overlap val="-27"/>
        <c:axId val="113346432"/>
        <c:axId val="113347968"/>
      </c:barChart>
      <c:catAx>
        <c:axId val="113346432"/>
        <c:scaling>
          <c:orientation val="minMax"/>
        </c:scaling>
        <c:delete val="0"/>
        <c:axPos val="b"/>
        <c:numFmt formatCode="General" sourceLinked="1"/>
        <c:majorTickMark val="out"/>
        <c:minorTickMark val="none"/>
        <c:tickLblPos val="nextTo"/>
        <c:spPr>
          <a:noFill/>
          <a:ln w="9525" cap="flat" cmpd="sng" algn="ctr">
            <a:solidFill>
              <a:schemeClr val="tx1"/>
            </a:solidFill>
            <a:prstDash val="solid"/>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13347968"/>
        <c:crosses val="autoZero"/>
        <c:auto val="1"/>
        <c:lblAlgn val="ctr"/>
        <c:lblOffset val="100"/>
        <c:noMultiLvlLbl val="0"/>
      </c:catAx>
      <c:valAx>
        <c:axId val="113347968"/>
        <c:scaling>
          <c:orientation val="minMax"/>
        </c:scaling>
        <c:delete val="0"/>
        <c:axPos val="l"/>
        <c:numFmt formatCode="General" sourceLinked="1"/>
        <c:majorTickMark val="out"/>
        <c:minorTickMark val="none"/>
        <c:tickLblPos val="nextTo"/>
        <c:spPr>
          <a:noFill/>
          <a:ln w="6350" cap="flat" cmpd="sng" algn="ctr">
            <a:solidFill>
              <a:schemeClr val="tx1"/>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346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prstDash val="solid"/>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8.7103709018565303E-2"/>
          <c:y val="2.3787129466564982E-2"/>
          <c:w val="0.79879923397197561"/>
          <c:h val="0.82658618178507981"/>
        </c:manualLayout>
      </c:layout>
      <c:barChart>
        <c:barDir val="col"/>
        <c:grouping val="clustered"/>
        <c:varyColors val="0"/>
        <c:ser>
          <c:idx val="0"/>
          <c:order val="0"/>
          <c:tx>
            <c:strRef>
              <c:f>[1]deforestation_hh_v!$D$4</c:f>
              <c:strCache>
                <c:ptCount val="1"/>
                <c:pt idx="0">
                  <c:v>Control</c:v>
                </c:pt>
              </c:strCache>
            </c:strRef>
          </c:tx>
          <c:invertIfNegative val="0"/>
          <c:cat>
            <c:multiLvlStrRef>
              <c:f>[1]deforestation_hh_v!$E$2:$I$3</c:f>
              <c:multiLvlStrCache>
                <c:ptCount val="5"/>
                <c:lvl>
                  <c:pt idx="0">
                    <c:v>2013-2016</c:v>
                  </c:pt>
                  <c:pt idx="1">
                    <c:v>2014</c:v>
                  </c:pt>
                  <c:pt idx="2">
                    <c:v>Primary Forest 2014</c:v>
                  </c:pt>
                  <c:pt idx="3">
                    <c:v>Secondary Forest 2014</c:v>
                  </c:pt>
                  <c:pt idx="4">
                    <c:v>Forest 2014</c:v>
                  </c:pt>
                </c:lvl>
                <c:lvl>
                  <c:pt idx="0">
                    <c:v>VILLAGE LEVEL, SATELLITE</c:v>
                  </c:pt>
                  <c:pt idx="2">
                    <c:v>HOUSEHOLD LEVEL</c:v>
                  </c:pt>
                </c:lvl>
              </c:multiLvlStrCache>
            </c:multiLvlStrRef>
          </c:cat>
          <c:val>
            <c:numRef>
              <c:f>[1]deforestation_hh_v!$E$4:$I$4</c:f>
              <c:numCache>
                <c:formatCode>General</c:formatCode>
                <c:ptCount val="5"/>
                <c:pt idx="0">
                  <c:v>0.71</c:v>
                </c:pt>
                <c:pt idx="1">
                  <c:v>0.28999999999999998</c:v>
                </c:pt>
                <c:pt idx="2">
                  <c:v>0.08</c:v>
                </c:pt>
                <c:pt idx="3">
                  <c:v>0.42</c:v>
                </c:pt>
                <c:pt idx="4">
                  <c:v>0.49</c:v>
                </c:pt>
              </c:numCache>
            </c:numRef>
          </c:val>
          <c:extLst>
            <c:ext xmlns:c16="http://schemas.microsoft.com/office/drawing/2014/chart" uri="{C3380CC4-5D6E-409C-BE32-E72D297353CC}">
              <c16:uniqueId val="{00000000-5E7D-4542-8BAD-D4CB6FB7C1DA}"/>
            </c:ext>
          </c:extLst>
        </c:ser>
        <c:ser>
          <c:idx val="1"/>
          <c:order val="1"/>
          <c:tx>
            <c:strRef>
              <c:f>[1]deforestation_hh_v!$D$5</c:f>
              <c:strCache>
                <c:ptCount val="1"/>
                <c:pt idx="0">
                  <c:v>Subsidies with no truck delivery</c:v>
                </c:pt>
              </c:strCache>
            </c:strRef>
          </c:tx>
          <c:invertIfNegative val="0"/>
          <c:errBars>
            <c:errBarType val="both"/>
            <c:errValType val="cust"/>
            <c:noEndCap val="0"/>
            <c:plus>
              <c:numRef>
                <c:f>[1]deforestation_hh_v!$K$5:$O$5</c:f>
                <c:numCache>
                  <c:formatCode>General</c:formatCode>
                  <c:ptCount val="5"/>
                  <c:pt idx="0">
                    <c:v>0.29938999999999999</c:v>
                  </c:pt>
                  <c:pt idx="1">
                    <c:v>0.15462999999999999</c:v>
                  </c:pt>
                  <c:pt idx="2">
                    <c:v>6.2509999999999996E-2</c:v>
                  </c:pt>
                  <c:pt idx="3">
                    <c:v>0.123375</c:v>
                  </c:pt>
                  <c:pt idx="4">
                    <c:v>0.10199</c:v>
                  </c:pt>
                </c:numCache>
              </c:numRef>
            </c:plus>
            <c:minus>
              <c:numRef>
                <c:f>[1]deforestation_hh_v!$K$5:$O$5</c:f>
                <c:numCache>
                  <c:formatCode>General</c:formatCode>
                  <c:ptCount val="5"/>
                  <c:pt idx="0">
                    <c:v>0.29938999999999999</c:v>
                  </c:pt>
                  <c:pt idx="1">
                    <c:v>0.15462999999999999</c:v>
                  </c:pt>
                  <c:pt idx="2">
                    <c:v>6.2509999999999996E-2</c:v>
                  </c:pt>
                  <c:pt idx="3">
                    <c:v>0.123375</c:v>
                  </c:pt>
                  <c:pt idx="4">
                    <c:v>0.10199</c:v>
                  </c:pt>
                </c:numCache>
              </c:numRef>
            </c:minus>
            <c:spPr>
              <a:ln w="25400"/>
            </c:spPr>
          </c:errBars>
          <c:cat>
            <c:multiLvlStrRef>
              <c:f>[1]deforestation_hh_v!$E$2:$I$3</c:f>
              <c:multiLvlStrCache>
                <c:ptCount val="5"/>
                <c:lvl>
                  <c:pt idx="0">
                    <c:v>2013-2016</c:v>
                  </c:pt>
                  <c:pt idx="1">
                    <c:v>2014</c:v>
                  </c:pt>
                  <c:pt idx="2">
                    <c:v>Primary Forest 2014</c:v>
                  </c:pt>
                  <c:pt idx="3">
                    <c:v>Secondary Forest 2014</c:v>
                  </c:pt>
                  <c:pt idx="4">
                    <c:v>Forest 2014</c:v>
                  </c:pt>
                </c:lvl>
                <c:lvl>
                  <c:pt idx="0">
                    <c:v>VILLAGE LEVEL, SATELLITE</c:v>
                  </c:pt>
                  <c:pt idx="2">
                    <c:v>HOUSEHOLD LEVEL</c:v>
                  </c:pt>
                </c:lvl>
              </c:multiLvlStrCache>
            </c:multiLvlStrRef>
          </c:cat>
          <c:val>
            <c:numRef>
              <c:f>[1]deforestation_hh_v!$E$5:$I$5</c:f>
              <c:numCache>
                <c:formatCode>General</c:formatCode>
                <c:ptCount val="5"/>
                <c:pt idx="0">
                  <c:v>0.70399999999999996</c:v>
                </c:pt>
                <c:pt idx="1">
                  <c:v>0.19899999999999998</c:v>
                </c:pt>
                <c:pt idx="2">
                  <c:v>0.188</c:v>
                </c:pt>
                <c:pt idx="3">
                  <c:v>0.33999999999999997</c:v>
                </c:pt>
                <c:pt idx="4">
                  <c:v>0.51</c:v>
                </c:pt>
              </c:numCache>
            </c:numRef>
          </c:val>
          <c:extLst>
            <c:ext xmlns:c16="http://schemas.microsoft.com/office/drawing/2014/chart" uri="{C3380CC4-5D6E-409C-BE32-E72D297353CC}">
              <c16:uniqueId val="{00000001-5E7D-4542-8BAD-D4CB6FB7C1DA}"/>
            </c:ext>
          </c:extLst>
        </c:ser>
        <c:ser>
          <c:idx val="2"/>
          <c:order val="2"/>
          <c:tx>
            <c:strRef>
              <c:f>[1]deforestation_hh_v!$D$6</c:f>
              <c:strCache>
                <c:ptCount val="1"/>
                <c:pt idx="0">
                  <c:v>Subsidies with truck delivery</c:v>
                </c:pt>
              </c:strCache>
            </c:strRef>
          </c:tx>
          <c:spPr>
            <a:solidFill>
              <a:schemeClr val="accent4"/>
            </a:solidFill>
          </c:spPr>
          <c:invertIfNegative val="0"/>
          <c:errBars>
            <c:errBarType val="both"/>
            <c:errValType val="cust"/>
            <c:noEndCap val="0"/>
            <c:plus>
              <c:numRef>
                <c:f>[1]deforestation_hh_v!$K$6:$O$6</c:f>
                <c:numCache>
                  <c:formatCode>General</c:formatCode>
                  <c:ptCount val="5"/>
                  <c:pt idx="0">
                    <c:v>0.27307000000000003</c:v>
                  </c:pt>
                  <c:pt idx="1">
                    <c:v>0.14146999999999998</c:v>
                  </c:pt>
                  <c:pt idx="2">
                    <c:v>5.0994999999999999E-2</c:v>
                  </c:pt>
                  <c:pt idx="3">
                    <c:v>0.11350500000000001</c:v>
                  </c:pt>
                  <c:pt idx="4">
                    <c:v>9.3765000000000001E-2</c:v>
                  </c:pt>
                </c:numCache>
              </c:numRef>
            </c:plus>
            <c:minus>
              <c:numRef>
                <c:f>[1]deforestation_hh_v!$K$6:$O$6</c:f>
                <c:numCache>
                  <c:formatCode>General</c:formatCode>
                  <c:ptCount val="5"/>
                  <c:pt idx="0">
                    <c:v>0.27307000000000003</c:v>
                  </c:pt>
                  <c:pt idx="1">
                    <c:v>0.14146999999999998</c:v>
                  </c:pt>
                  <c:pt idx="2">
                    <c:v>5.0994999999999999E-2</c:v>
                  </c:pt>
                  <c:pt idx="3">
                    <c:v>0.11350500000000001</c:v>
                  </c:pt>
                  <c:pt idx="4">
                    <c:v>9.3765000000000001E-2</c:v>
                  </c:pt>
                </c:numCache>
              </c:numRef>
            </c:minus>
            <c:spPr>
              <a:ln w="25400"/>
            </c:spPr>
          </c:errBars>
          <c:cat>
            <c:multiLvlStrRef>
              <c:f>[1]deforestation_hh_v!$E$2:$I$3</c:f>
              <c:multiLvlStrCache>
                <c:ptCount val="5"/>
                <c:lvl>
                  <c:pt idx="0">
                    <c:v>2013-2016</c:v>
                  </c:pt>
                  <c:pt idx="1">
                    <c:v>2014</c:v>
                  </c:pt>
                  <c:pt idx="2">
                    <c:v>Primary Forest 2014</c:v>
                  </c:pt>
                  <c:pt idx="3">
                    <c:v>Secondary Forest 2014</c:v>
                  </c:pt>
                  <c:pt idx="4">
                    <c:v>Forest 2014</c:v>
                  </c:pt>
                </c:lvl>
                <c:lvl>
                  <c:pt idx="0">
                    <c:v>VILLAGE LEVEL, SATELLITE</c:v>
                  </c:pt>
                  <c:pt idx="2">
                    <c:v>HOUSEHOLD LEVEL</c:v>
                  </c:pt>
                </c:lvl>
              </c:multiLvlStrCache>
            </c:multiLvlStrRef>
          </c:cat>
          <c:val>
            <c:numRef>
              <c:f>[1]deforestation_hh_v!$E$6:$I$6</c:f>
              <c:numCache>
                <c:formatCode>General</c:formatCode>
                <c:ptCount val="5"/>
                <c:pt idx="0">
                  <c:v>0.55999999999999994</c:v>
                </c:pt>
                <c:pt idx="1">
                  <c:v>0.14599999999999999</c:v>
                </c:pt>
                <c:pt idx="2">
                  <c:v>0.14100000000000001</c:v>
                </c:pt>
                <c:pt idx="3">
                  <c:v>0.41699999999999998</c:v>
                </c:pt>
                <c:pt idx="4">
                  <c:v>0.54600000000000004</c:v>
                </c:pt>
              </c:numCache>
            </c:numRef>
          </c:val>
          <c:extLst>
            <c:ext xmlns:c16="http://schemas.microsoft.com/office/drawing/2014/chart" uri="{C3380CC4-5D6E-409C-BE32-E72D297353CC}">
              <c16:uniqueId val="{00000002-5E7D-4542-8BAD-D4CB6FB7C1DA}"/>
            </c:ext>
          </c:extLst>
        </c:ser>
        <c:dLbls>
          <c:showLegendKey val="0"/>
          <c:showVal val="0"/>
          <c:showCatName val="0"/>
          <c:showSerName val="0"/>
          <c:showPercent val="0"/>
          <c:showBubbleSize val="0"/>
        </c:dLbls>
        <c:gapWidth val="150"/>
        <c:axId val="171922560"/>
        <c:axId val="171924096"/>
      </c:barChart>
      <c:catAx>
        <c:axId val="171922560"/>
        <c:scaling>
          <c:orientation val="minMax"/>
        </c:scaling>
        <c:delete val="0"/>
        <c:axPos val="b"/>
        <c:majorGridlines>
          <c:spPr>
            <a:ln>
              <a:noFill/>
            </a:ln>
          </c:spPr>
        </c:majorGridlines>
        <c:numFmt formatCode="General" sourceLinked="0"/>
        <c:majorTickMark val="out"/>
        <c:minorTickMark val="none"/>
        <c:tickLblPos val="nextTo"/>
        <c:txPr>
          <a:bodyPr/>
          <a:lstStyle/>
          <a:p>
            <a:pPr>
              <a:defRPr sz="2000"/>
            </a:pPr>
            <a:endParaRPr lang="en-US"/>
          </a:p>
        </c:txPr>
        <c:crossAx val="171924096"/>
        <c:crosses val="autoZero"/>
        <c:auto val="1"/>
        <c:lblAlgn val="ctr"/>
        <c:lblOffset val="100"/>
        <c:noMultiLvlLbl val="0"/>
      </c:catAx>
      <c:valAx>
        <c:axId val="171924096"/>
        <c:scaling>
          <c:orientation val="minMax"/>
        </c:scaling>
        <c:delete val="0"/>
        <c:axPos val="l"/>
        <c:title>
          <c:tx>
            <c:rich>
              <a:bodyPr/>
              <a:lstStyle/>
              <a:p>
                <a:pPr>
                  <a:defRPr/>
                </a:pPr>
                <a:r>
                  <a:rPr lang="fr-FR" sz="2400" b="1"/>
                  <a:t>Deforested</a:t>
                </a:r>
                <a:r>
                  <a:rPr lang="fr-FR" sz="2400" b="1" baseline="0"/>
                  <a:t> area, in hectares</a:t>
                </a:r>
                <a:endParaRPr lang="fr-FR" sz="2400" b="1"/>
              </a:p>
            </c:rich>
          </c:tx>
          <c:layout>
            <c:manualLayout>
              <c:xMode val="edge"/>
              <c:yMode val="edge"/>
              <c:x val="2.6260468269280905E-2"/>
              <c:y val="0.24933416380366333"/>
            </c:manualLayout>
          </c:layout>
          <c:overlay val="0"/>
        </c:title>
        <c:numFmt formatCode="0.0" sourceLinked="0"/>
        <c:majorTickMark val="out"/>
        <c:minorTickMark val="none"/>
        <c:tickLblPos val="nextTo"/>
        <c:spPr>
          <a:ln>
            <a:solidFill>
              <a:schemeClr val="accent1">
                <a:alpha val="96000"/>
              </a:schemeClr>
            </a:solidFill>
          </a:ln>
        </c:spPr>
        <c:txPr>
          <a:bodyPr/>
          <a:lstStyle/>
          <a:p>
            <a:pPr>
              <a:defRPr sz="2000" baseline="0"/>
            </a:pPr>
            <a:endParaRPr lang="en-US"/>
          </a:p>
        </c:txPr>
        <c:crossAx val="171922560"/>
        <c:crosses val="autoZero"/>
        <c:crossBetween val="between"/>
      </c:valAx>
      <c:spPr>
        <a:ln w="3175">
          <a:solidFill>
            <a:schemeClr val="tx2">
              <a:lumMod val="20000"/>
              <a:lumOff val="80000"/>
            </a:schemeClr>
          </a:solidFill>
        </a:ln>
      </c:spPr>
    </c:plotArea>
    <c:legend>
      <c:legendPos val="b"/>
      <c:overlay val="0"/>
      <c:txPr>
        <a:bodyPr/>
        <a:lstStyle/>
        <a:p>
          <a:pPr>
            <a:defRPr sz="2000"/>
          </a:pPr>
          <a:endParaRPr lang="en-US"/>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9.7407440048380672E-2"/>
          <c:y val="5.0526936560114449E-2"/>
          <c:w val="0.79879923397197516"/>
          <c:h val="0.82658618178508025"/>
        </c:manualLayout>
      </c:layout>
      <c:barChart>
        <c:barDir val="col"/>
        <c:grouping val="clustered"/>
        <c:varyColors val="0"/>
        <c:ser>
          <c:idx val="0"/>
          <c:order val="0"/>
          <c:tx>
            <c:strRef>
              <c:f>[2]deforestation_14_area!$D$4</c:f>
              <c:strCache>
                <c:ptCount val="1"/>
                <c:pt idx="0">
                  <c:v>Control</c:v>
                </c:pt>
              </c:strCache>
            </c:strRef>
          </c:tx>
          <c:invertIfNegative val="0"/>
          <c:cat>
            <c:strRef>
              <c:f>[2]deforestation_14_area!$E$2:$G$3</c:f>
              <c:strCache>
                <c:ptCount val="3"/>
                <c:pt idx="0">
                  <c:v>Primary Forest</c:v>
                </c:pt>
                <c:pt idx="1">
                  <c:v>Secondary Forest</c:v>
                </c:pt>
                <c:pt idx="2">
                  <c:v>Total Area</c:v>
                </c:pt>
              </c:strCache>
            </c:strRef>
          </c:cat>
          <c:val>
            <c:numRef>
              <c:f>[2]deforestation_14_area!$E$4:$G$4</c:f>
              <c:numCache>
                <c:formatCode>General</c:formatCode>
                <c:ptCount val="3"/>
                <c:pt idx="0">
                  <c:v>0.08</c:v>
                </c:pt>
                <c:pt idx="1">
                  <c:v>0.42</c:v>
                </c:pt>
                <c:pt idx="2">
                  <c:v>1.52</c:v>
                </c:pt>
              </c:numCache>
            </c:numRef>
          </c:val>
          <c:extLst>
            <c:ext xmlns:c16="http://schemas.microsoft.com/office/drawing/2014/chart" uri="{C3380CC4-5D6E-409C-BE32-E72D297353CC}">
              <c16:uniqueId val="{00000000-BAAB-49E5-ABBC-8EC25599FC2F}"/>
            </c:ext>
          </c:extLst>
        </c:ser>
        <c:ser>
          <c:idx val="1"/>
          <c:order val="1"/>
          <c:tx>
            <c:strRef>
              <c:f>[2]deforestation_14_area!$D$5</c:f>
              <c:strCache>
                <c:ptCount val="1"/>
                <c:pt idx="0">
                  <c:v>low subsidy with no truck delivery</c:v>
                </c:pt>
              </c:strCache>
            </c:strRef>
          </c:tx>
          <c:invertIfNegative val="0"/>
          <c:errBars>
            <c:errBarType val="both"/>
            <c:errValType val="cust"/>
            <c:noEndCap val="0"/>
            <c:plus>
              <c:numRef>
                <c:f>[2]deforestation_14_area!$I$5:$M$5</c:f>
                <c:numCache>
                  <c:formatCode>General</c:formatCode>
                  <c:ptCount val="5"/>
                  <c:pt idx="0">
                    <c:v>6.4155000000000004E-2</c:v>
                  </c:pt>
                  <c:pt idx="1">
                    <c:v>0.10857</c:v>
                  </c:pt>
                  <c:pt idx="2">
                    <c:v>0.15134</c:v>
                  </c:pt>
                </c:numCache>
              </c:numRef>
            </c:plus>
            <c:minus>
              <c:numRef>
                <c:f>[2]deforestation_14_area!$I$5:$M$5</c:f>
                <c:numCache>
                  <c:formatCode>General</c:formatCode>
                  <c:ptCount val="5"/>
                  <c:pt idx="0">
                    <c:v>6.4155000000000004E-2</c:v>
                  </c:pt>
                  <c:pt idx="1">
                    <c:v>0.10857</c:v>
                  </c:pt>
                  <c:pt idx="2">
                    <c:v>0.15134</c:v>
                  </c:pt>
                </c:numCache>
              </c:numRef>
            </c:minus>
            <c:spPr>
              <a:ln w="25400" cmpd="sng">
                <a:solidFill>
                  <a:sysClr val="windowText" lastClr="000000"/>
                </a:solidFill>
              </a:ln>
            </c:spPr>
          </c:errBars>
          <c:cat>
            <c:strRef>
              <c:f>[2]deforestation_14_area!$E$2:$G$3</c:f>
              <c:strCache>
                <c:ptCount val="3"/>
                <c:pt idx="0">
                  <c:v>Primary Forest</c:v>
                </c:pt>
                <c:pt idx="1">
                  <c:v>Secondary Forest</c:v>
                </c:pt>
                <c:pt idx="2">
                  <c:v>Total Area</c:v>
                </c:pt>
              </c:strCache>
            </c:strRef>
          </c:cat>
          <c:val>
            <c:numRef>
              <c:f>[2]deforestation_14_area!$E$5:$G$5</c:f>
              <c:numCache>
                <c:formatCode>General</c:formatCode>
                <c:ptCount val="3"/>
                <c:pt idx="0">
                  <c:v>0.16599999999999998</c:v>
                </c:pt>
                <c:pt idx="1">
                  <c:v>0.375</c:v>
                </c:pt>
                <c:pt idx="2">
                  <c:v>1.4419999999999999</c:v>
                </c:pt>
              </c:numCache>
            </c:numRef>
          </c:val>
          <c:extLst>
            <c:ext xmlns:c16="http://schemas.microsoft.com/office/drawing/2014/chart" uri="{C3380CC4-5D6E-409C-BE32-E72D297353CC}">
              <c16:uniqueId val="{00000001-BAAB-49E5-ABBC-8EC25599FC2F}"/>
            </c:ext>
          </c:extLst>
        </c:ser>
        <c:ser>
          <c:idx val="2"/>
          <c:order val="2"/>
          <c:tx>
            <c:strRef>
              <c:f>[2]deforestation_14_area!$D$6</c:f>
              <c:strCache>
                <c:ptCount val="1"/>
                <c:pt idx="0">
                  <c:v>high subsidy with no truck delivery</c:v>
                </c:pt>
              </c:strCache>
            </c:strRef>
          </c:tx>
          <c:invertIfNegative val="0"/>
          <c:errBars>
            <c:errBarType val="both"/>
            <c:errValType val="cust"/>
            <c:noEndCap val="0"/>
            <c:plus>
              <c:numRef>
                <c:f>[2]deforestation_14_area!$I$6:$M$6</c:f>
                <c:numCache>
                  <c:formatCode>General</c:formatCode>
                  <c:ptCount val="5"/>
                  <c:pt idx="0">
                    <c:v>8.060500000000001E-2</c:v>
                  </c:pt>
                  <c:pt idx="1">
                    <c:v>0.116795</c:v>
                  </c:pt>
                  <c:pt idx="2">
                    <c:v>0.17766000000000001</c:v>
                  </c:pt>
                </c:numCache>
              </c:numRef>
            </c:plus>
            <c:minus>
              <c:numRef>
                <c:f>[2]deforestation_14_area!$I$6:$M$6</c:f>
                <c:numCache>
                  <c:formatCode>General</c:formatCode>
                  <c:ptCount val="5"/>
                  <c:pt idx="0">
                    <c:v>8.060500000000001E-2</c:v>
                  </c:pt>
                  <c:pt idx="1">
                    <c:v>0.116795</c:v>
                  </c:pt>
                  <c:pt idx="2">
                    <c:v>0.17766000000000001</c:v>
                  </c:pt>
                </c:numCache>
              </c:numRef>
            </c:minus>
            <c:spPr>
              <a:ln w="25400"/>
            </c:spPr>
          </c:errBars>
          <c:cat>
            <c:strRef>
              <c:f>[2]deforestation_14_area!$E$2:$G$3</c:f>
              <c:strCache>
                <c:ptCount val="3"/>
                <c:pt idx="0">
                  <c:v>Primary Forest</c:v>
                </c:pt>
                <c:pt idx="1">
                  <c:v>Secondary Forest</c:v>
                </c:pt>
                <c:pt idx="2">
                  <c:v>Total Area</c:v>
                </c:pt>
              </c:strCache>
            </c:strRef>
          </c:cat>
          <c:val>
            <c:numRef>
              <c:f>[2]deforestation_14_area!$E$6:$G$6</c:f>
              <c:numCache>
                <c:formatCode>General</c:formatCode>
                <c:ptCount val="3"/>
                <c:pt idx="0">
                  <c:v>0.20600000000000002</c:v>
                </c:pt>
                <c:pt idx="1">
                  <c:v>0.31</c:v>
                </c:pt>
                <c:pt idx="2">
                  <c:v>1.494</c:v>
                </c:pt>
              </c:numCache>
            </c:numRef>
          </c:val>
          <c:extLst>
            <c:ext xmlns:c16="http://schemas.microsoft.com/office/drawing/2014/chart" uri="{C3380CC4-5D6E-409C-BE32-E72D297353CC}">
              <c16:uniqueId val="{00000002-BAAB-49E5-ABBC-8EC25599FC2F}"/>
            </c:ext>
          </c:extLst>
        </c:ser>
        <c:ser>
          <c:idx val="3"/>
          <c:order val="3"/>
          <c:tx>
            <c:strRef>
              <c:f>[2]deforestation_14_area!$D$7</c:f>
              <c:strCache>
                <c:ptCount val="1"/>
                <c:pt idx="0">
                  <c:v>low subsidy with truck delivery</c:v>
                </c:pt>
              </c:strCache>
            </c:strRef>
          </c:tx>
          <c:invertIfNegative val="0"/>
          <c:errBars>
            <c:errBarType val="both"/>
            <c:errValType val="cust"/>
            <c:noEndCap val="0"/>
            <c:plus>
              <c:numRef>
                <c:f>[2]deforestation_14_area!$I$7:$K$7</c:f>
                <c:numCache>
                  <c:formatCode>General</c:formatCode>
                  <c:ptCount val="3"/>
                  <c:pt idx="0">
                    <c:v>6.4155000000000004E-2</c:v>
                  </c:pt>
                  <c:pt idx="1">
                    <c:v>0.10199</c:v>
                  </c:pt>
                  <c:pt idx="2">
                    <c:v>0.156275</c:v>
                  </c:pt>
                </c:numCache>
              </c:numRef>
            </c:plus>
            <c:minus>
              <c:numRef>
                <c:f>[2]deforestation_14_area!$I$7:$K$7</c:f>
                <c:numCache>
                  <c:formatCode>General</c:formatCode>
                  <c:ptCount val="3"/>
                  <c:pt idx="0">
                    <c:v>6.4155000000000004E-2</c:v>
                  </c:pt>
                  <c:pt idx="1">
                    <c:v>0.10199</c:v>
                  </c:pt>
                  <c:pt idx="2">
                    <c:v>0.156275</c:v>
                  </c:pt>
                </c:numCache>
              </c:numRef>
            </c:minus>
            <c:spPr>
              <a:ln w="25400"/>
            </c:spPr>
          </c:errBars>
          <c:cat>
            <c:strRef>
              <c:f>[2]deforestation_14_area!$E$2:$G$3</c:f>
              <c:strCache>
                <c:ptCount val="3"/>
                <c:pt idx="0">
                  <c:v>Primary Forest</c:v>
                </c:pt>
                <c:pt idx="1">
                  <c:v>Secondary Forest</c:v>
                </c:pt>
                <c:pt idx="2">
                  <c:v>Total Area</c:v>
                </c:pt>
              </c:strCache>
            </c:strRef>
          </c:cat>
          <c:val>
            <c:numRef>
              <c:f>[2]deforestation_14_area!$E$7:$G$7</c:f>
              <c:numCache>
                <c:formatCode>General</c:formatCode>
                <c:ptCount val="3"/>
                <c:pt idx="0">
                  <c:v>0.151</c:v>
                </c:pt>
                <c:pt idx="1">
                  <c:v>0.376</c:v>
                </c:pt>
                <c:pt idx="2">
                  <c:v>1.413</c:v>
                </c:pt>
              </c:numCache>
            </c:numRef>
          </c:val>
          <c:extLst>
            <c:ext xmlns:c16="http://schemas.microsoft.com/office/drawing/2014/chart" uri="{C3380CC4-5D6E-409C-BE32-E72D297353CC}">
              <c16:uniqueId val="{00000003-BAAB-49E5-ABBC-8EC25599FC2F}"/>
            </c:ext>
          </c:extLst>
        </c:ser>
        <c:ser>
          <c:idx val="4"/>
          <c:order val="4"/>
          <c:tx>
            <c:strRef>
              <c:f>[2]deforestation_14_area!$D$8</c:f>
              <c:strCache>
                <c:ptCount val="1"/>
                <c:pt idx="0">
                  <c:v>high subsidy with truck delivery</c:v>
                </c:pt>
              </c:strCache>
            </c:strRef>
          </c:tx>
          <c:invertIfNegative val="0"/>
          <c:errBars>
            <c:errBarType val="both"/>
            <c:errValType val="cust"/>
            <c:noEndCap val="0"/>
            <c:plus>
              <c:numRef>
                <c:f>[2]deforestation_14_area!$I$8:$K$8</c:f>
                <c:numCache>
                  <c:formatCode>General</c:formatCode>
                  <c:ptCount val="3"/>
                  <c:pt idx="0">
                    <c:v>5.0994999999999999E-2</c:v>
                  </c:pt>
                  <c:pt idx="1">
                    <c:v>0.103635</c:v>
                  </c:pt>
                  <c:pt idx="2">
                    <c:v>0.13818</c:v>
                  </c:pt>
                </c:numCache>
              </c:numRef>
            </c:plus>
            <c:minus>
              <c:numRef>
                <c:f>[2]deforestation_14_area!$I$8:$K$8</c:f>
                <c:numCache>
                  <c:formatCode>General</c:formatCode>
                  <c:ptCount val="3"/>
                  <c:pt idx="0">
                    <c:v>5.0994999999999999E-2</c:v>
                  </c:pt>
                  <c:pt idx="1">
                    <c:v>0.103635</c:v>
                  </c:pt>
                  <c:pt idx="2">
                    <c:v>0.13818</c:v>
                  </c:pt>
                </c:numCache>
              </c:numRef>
            </c:minus>
            <c:spPr>
              <a:ln w="25400"/>
            </c:spPr>
          </c:errBars>
          <c:cat>
            <c:strRef>
              <c:f>[2]deforestation_14_area!$E$3:$G$3</c:f>
              <c:strCache>
                <c:ptCount val="3"/>
                <c:pt idx="0">
                  <c:v>Primary Forest</c:v>
                </c:pt>
                <c:pt idx="1">
                  <c:v>Secondary Forest</c:v>
                </c:pt>
                <c:pt idx="2">
                  <c:v>Total Area</c:v>
                </c:pt>
              </c:strCache>
            </c:strRef>
          </c:cat>
          <c:val>
            <c:numRef>
              <c:f>[2]deforestation_14_area!$E$8:$G$8</c:f>
              <c:numCache>
                <c:formatCode>General</c:formatCode>
                <c:ptCount val="3"/>
                <c:pt idx="0">
                  <c:v>0.13300000000000001</c:v>
                </c:pt>
                <c:pt idx="1">
                  <c:v>0.44900000000000001</c:v>
                </c:pt>
                <c:pt idx="2">
                  <c:v>1.6040000000000001</c:v>
                </c:pt>
              </c:numCache>
            </c:numRef>
          </c:val>
          <c:extLst>
            <c:ext xmlns:c16="http://schemas.microsoft.com/office/drawing/2014/chart" uri="{C3380CC4-5D6E-409C-BE32-E72D297353CC}">
              <c16:uniqueId val="{00000004-BAAB-49E5-ABBC-8EC25599FC2F}"/>
            </c:ext>
          </c:extLst>
        </c:ser>
        <c:dLbls>
          <c:showLegendKey val="0"/>
          <c:showVal val="0"/>
          <c:showCatName val="0"/>
          <c:showSerName val="0"/>
          <c:showPercent val="0"/>
          <c:showBubbleSize val="0"/>
        </c:dLbls>
        <c:gapWidth val="150"/>
        <c:axId val="172061824"/>
        <c:axId val="172063360"/>
      </c:barChart>
      <c:catAx>
        <c:axId val="172061824"/>
        <c:scaling>
          <c:orientation val="minMax"/>
        </c:scaling>
        <c:delete val="0"/>
        <c:axPos val="b"/>
        <c:numFmt formatCode="General" sourceLinked="0"/>
        <c:majorTickMark val="out"/>
        <c:minorTickMark val="none"/>
        <c:tickLblPos val="nextTo"/>
        <c:txPr>
          <a:bodyPr/>
          <a:lstStyle/>
          <a:p>
            <a:pPr>
              <a:defRPr sz="2000" baseline="0"/>
            </a:pPr>
            <a:endParaRPr lang="en-US"/>
          </a:p>
        </c:txPr>
        <c:crossAx val="172063360"/>
        <c:crosses val="autoZero"/>
        <c:auto val="1"/>
        <c:lblAlgn val="ctr"/>
        <c:lblOffset val="100"/>
        <c:noMultiLvlLbl val="0"/>
      </c:catAx>
      <c:valAx>
        <c:axId val="172063360"/>
        <c:scaling>
          <c:orientation val="minMax"/>
        </c:scaling>
        <c:delete val="0"/>
        <c:axPos val="l"/>
        <c:title>
          <c:tx>
            <c:rich>
              <a:bodyPr rot="-5400000" vert="horz"/>
              <a:lstStyle/>
              <a:p>
                <a:pPr>
                  <a:defRPr sz="2400"/>
                </a:pPr>
                <a:r>
                  <a:rPr lang="en-US" sz="2400" b="1"/>
                  <a:t>Area Cultivated in 2014 (hectares</a:t>
                </a:r>
                <a:r>
                  <a:rPr lang="en-US" sz="2400"/>
                  <a:t>)</a:t>
                </a:r>
              </a:p>
            </c:rich>
          </c:tx>
          <c:layout>
            <c:manualLayout>
              <c:xMode val="edge"/>
              <c:yMode val="edge"/>
              <c:x val="2.5619220048056231E-2"/>
              <c:y val="0.28488165314287173"/>
            </c:manualLayout>
          </c:layout>
          <c:overlay val="0"/>
        </c:title>
        <c:numFmt formatCode="#,##0.0" sourceLinked="0"/>
        <c:majorTickMark val="out"/>
        <c:minorTickMark val="none"/>
        <c:tickLblPos val="nextTo"/>
        <c:txPr>
          <a:bodyPr/>
          <a:lstStyle/>
          <a:p>
            <a:pPr>
              <a:defRPr sz="2000" baseline="0"/>
            </a:pPr>
            <a:endParaRPr lang="en-US"/>
          </a:p>
        </c:txPr>
        <c:crossAx val="172061824"/>
        <c:crosses val="autoZero"/>
        <c:crossBetween val="between"/>
      </c:valAx>
    </c:plotArea>
    <c:legend>
      <c:legendPos val="b"/>
      <c:overlay val="0"/>
      <c:txPr>
        <a:bodyPr/>
        <a:lstStyle/>
        <a:p>
          <a:pPr>
            <a:defRPr sz="2000"/>
          </a:pPr>
          <a:endParaRPr lang="en-US"/>
        </a:p>
      </c:txPr>
    </c:legend>
    <c:plotVisOnly val="1"/>
    <c:dispBlanksAs val="gap"/>
    <c:showDLblsOverMax val="0"/>
  </c:chart>
  <c:txPr>
    <a:bodyPr/>
    <a:lstStyle/>
    <a:p>
      <a:pPr>
        <a:defRPr sz="1400" baseline="0"/>
      </a:pPr>
      <a:endParaRPr lang="en-US"/>
    </a:p>
  </c:txPr>
  <c:printSettings>
    <c:headerFooter/>
    <c:pageMargins b="0.75000000000000111" l="0.70000000000000062" r="0.70000000000000062" t="0.750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6.4316159162870812E-2"/>
          <c:y val="1.1312379243107585E-2"/>
          <c:w val="0.82409683164604419"/>
          <c:h val="0.74508716095889893"/>
        </c:manualLayout>
      </c:layout>
      <c:barChart>
        <c:barDir val="col"/>
        <c:grouping val="clustered"/>
        <c:varyColors val="0"/>
        <c:ser>
          <c:idx val="0"/>
          <c:order val="0"/>
          <c:tx>
            <c:strRef>
              <c:f>[3]activities_x!$D$4</c:f>
              <c:strCache>
                <c:ptCount val="1"/>
                <c:pt idx="0">
                  <c:v>Control</c:v>
                </c:pt>
              </c:strCache>
            </c:strRef>
          </c:tx>
          <c:invertIfNegative val="0"/>
          <c:cat>
            <c:strRef>
              <c:f>[3]activities_x!$E$3:$H$3</c:f>
              <c:strCache>
                <c:ptCount val="4"/>
                <c:pt idx="0">
                  <c:v>Total agriculture wage labor income 
(1000CDF) </c:v>
                </c:pt>
                <c:pt idx="1">
                  <c:v>Number of household members working on farm</c:v>
                </c:pt>
                <c:pt idx="2">
                  <c:v>Total labor sharing for land preparation 
(man-days)</c:v>
                </c:pt>
                <c:pt idx="3">
                  <c:v>Total household labor
(man-days)</c:v>
                </c:pt>
              </c:strCache>
            </c:strRef>
          </c:cat>
          <c:val>
            <c:numRef>
              <c:f>[3]activities_x!$E$4:$H$4</c:f>
              <c:numCache>
                <c:formatCode>General</c:formatCode>
                <c:ptCount val="4"/>
                <c:pt idx="0">
                  <c:v>1.73</c:v>
                </c:pt>
                <c:pt idx="1">
                  <c:v>2.2999999999999998</c:v>
                </c:pt>
                <c:pt idx="2">
                  <c:v>1.68</c:v>
                </c:pt>
                <c:pt idx="3">
                  <c:v>3.35</c:v>
                </c:pt>
              </c:numCache>
            </c:numRef>
          </c:val>
          <c:extLst>
            <c:ext xmlns:c16="http://schemas.microsoft.com/office/drawing/2014/chart" uri="{C3380CC4-5D6E-409C-BE32-E72D297353CC}">
              <c16:uniqueId val="{00000000-1B49-4162-8D69-1FE4BCE69B2C}"/>
            </c:ext>
          </c:extLst>
        </c:ser>
        <c:ser>
          <c:idx val="1"/>
          <c:order val="1"/>
          <c:tx>
            <c:strRef>
              <c:f>[3]activities_x!$D$5</c:f>
              <c:strCache>
                <c:ptCount val="1"/>
                <c:pt idx="0">
                  <c:v>low subsidy with no truck delivery</c:v>
                </c:pt>
              </c:strCache>
            </c:strRef>
          </c:tx>
          <c:invertIfNegative val="0"/>
          <c:errBars>
            <c:errBarType val="both"/>
            <c:errValType val="cust"/>
            <c:noEndCap val="0"/>
            <c:plus>
              <c:numRef>
                <c:f>[3]activities_x!$J$5:$N$5</c:f>
                <c:numCache>
                  <c:formatCode>General</c:formatCode>
                  <c:ptCount val="5"/>
                  <c:pt idx="0">
                    <c:v>0.77315</c:v>
                  </c:pt>
                  <c:pt idx="1">
                    <c:v>0.10528</c:v>
                  </c:pt>
                  <c:pt idx="2">
                    <c:v>0.41289500000000001</c:v>
                  </c:pt>
                  <c:pt idx="3">
                    <c:v>0.39788000000000001</c:v>
                  </c:pt>
                </c:numCache>
              </c:numRef>
            </c:plus>
            <c:minus>
              <c:numRef>
                <c:f>[3]activities_x!$J$5:$N$5</c:f>
                <c:numCache>
                  <c:formatCode>General</c:formatCode>
                  <c:ptCount val="5"/>
                  <c:pt idx="0">
                    <c:v>0.77315</c:v>
                  </c:pt>
                  <c:pt idx="1">
                    <c:v>0.10528</c:v>
                  </c:pt>
                  <c:pt idx="2">
                    <c:v>0.41289500000000001</c:v>
                  </c:pt>
                  <c:pt idx="3">
                    <c:v>0.39788000000000001</c:v>
                  </c:pt>
                </c:numCache>
              </c:numRef>
            </c:minus>
            <c:spPr>
              <a:ln w="25400"/>
            </c:spPr>
          </c:errBars>
          <c:cat>
            <c:strRef>
              <c:f>[3]activities_x!$E$3:$H$3</c:f>
              <c:strCache>
                <c:ptCount val="4"/>
                <c:pt idx="0">
                  <c:v>Total agriculture wage labor income 
(1000CDF) </c:v>
                </c:pt>
                <c:pt idx="1">
                  <c:v>Number of household members working on farm</c:v>
                </c:pt>
                <c:pt idx="2">
                  <c:v>Total labor sharing for land preparation 
(man-days)</c:v>
                </c:pt>
                <c:pt idx="3">
                  <c:v>Total household labor
(man-days)</c:v>
                </c:pt>
              </c:strCache>
            </c:strRef>
          </c:cat>
          <c:val>
            <c:numRef>
              <c:f>[3]activities_x!$E$5:$H$5</c:f>
              <c:numCache>
                <c:formatCode>General</c:formatCode>
                <c:ptCount val="4"/>
                <c:pt idx="0">
                  <c:v>1.4769999999999999</c:v>
                </c:pt>
                <c:pt idx="1">
                  <c:v>2.4619999999999997</c:v>
                </c:pt>
                <c:pt idx="2">
                  <c:v>1.9669999999999999</c:v>
                </c:pt>
                <c:pt idx="3">
                  <c:v>3.165</c:v>
                </c:pt>
              </c:numCache>
            </c:numRef>
          </c:val>
          <c:extLst>
            <c:ext xmlns:c16="http://schemas.microsoft.com/office/drawing/2014/chart" uri="{C3380CC4-5D6E-409C-BE32-E72D297353CC}">
              <c16:uniqueId val="{00000001-1B49-4162-8D69-1FE4BCE69B2C}"/>
            </c:ext>
          </c:extLst>
        </c:ser>
        <c:ser>
          <c:idx val="2"/>
          <c:order val="2"/>
          <c:tx>
            <c:strRef>
              <c:f>[3]activities_x!$D$6</c:f>
              <c:strCache>
                <c:ptCount val="1"/>
                <c:pt idx="0">
                  <c:v>high subsidy with no truck delivery</c:v>
                </c:pt>
              </c:strCache>
            </c:strRef>
          </c:tx>
          <c:invertIfNegative val="0"/>
          <c:errBars>
            <c:errBarType val="both"/>
            <c:errValType val="cust"/>
            <c:noEndCap val="0"/>
            <c:plus>
              <c:numRef>
                <c:f>[3]activities_x!$J$6:$N$6</c:f>
                <c:numCache>
                  <c:formatCode>General</c:formatCode>
                  <c:ptCount val="5"/>
                  <c:pt idx="0">
                    <c:v>0.77808499999999992</c:v>
                  </c:pt>
                  <c:pt idx="1">
                    <c:v>0.103635</c:v>
                  </c:pt>
                  <c:pt idx="2">
                    <c:v>0.41783000000000003</c:v>
                  </c:pt>
                  <c:pt idx="3">
                    <c:v>0.46843999999999997</c:v>
                  </c:pt>
                </c:numCache>
              </c:numRef>
            </c:plus>
            <c:minus>
              <c:numRef>
                <c:f>[3]activities_x!$J$6:$N$6</c:f>
                <c:numCache>
                  <c:formatCode>General</c:formatCode>
                  <c:ptCount val="5"/>
                  <c:pt idx="0">
                    <c:v>0.77808499999999992</c:v>
                  </c:pt>
                  <c:pt idx="1">
                    <c:v>0.103635</c:v>
                  </c:pt>
                  <c:pt idx="2">
                    <c:v>0.41783000000000003</c:v>
                  </c:pt>
                  <c:pt idx="3">
                    <c:v>0.46843999999999997</c:v>
                  </c:pt>
                </c:numCache>
              </c:numRef>
            </c:minus>
            <c:spPr>
              <a:ln w="25400"/>
            </c:spPr>
          </c:errBars>
          <c:cat>
            <c:strRef>
              <c:f>[3]activities_x!$E$3:$H$3</c:f>
              <c:strCache>
                <c:ptCount val="4"/>
                <c:pt idx="0">
                  <c:v>Total agriculture wage labor income 
(1000CDF) </c:v>
                </c:pt>
                <c:pt idx="1">
                  <c:v>Number of household members working on farm</c:v>
                </c:pt>
                <c:pt idx="2">
                  <c:v>Total labor sharing for land preparation 
(man-days)</c:v>
                </c:pt>
                <c:pt idx="3">
                  <c:v>Total household labor
(man-days)</c:v>
                </c:pt>
              </c:strCache>
            </c:strRef>
          </c:cat>
          <c:val>
            <c:numRef>
              <c:f>[3]activities_x!$E$6:$H$6</c:f>
              <c:numCache>
                <c:formatCode>General</c:formatCode>
                <c:ptCount val="4"/>
                <c:pt idx="0">
                  <c:v>1.589</c:v>
                </c:pt>
                <c:pt idx="1">
                  <c:v>2.4489999999999998</c:v>
                </c:pt>
                <c:pt idx="2">
                  <c:v>2.1379999999999999</c:v>
                </c:pt>
                <c:pt idx="3">
                  <c:v>3.1659999999999999</c:v>
                </c:pt>
              </c:numCache>
            </c:numRef>
          </c:val>
          <c:extLst>
            <c:ext xmlns:c16="http://schemas.microsoft.com/office/drawing/2014/chart" uri="{C3380CC4-5D6E-409C-BE32-E72D297353CC}">
              <c16:uniqueId val="{00000002-1B49-4162-8D69-1FE4BCE69B2C}"/>
            </c:ext>
          </c:extLst>
        </c:ser>
        <c:ser>
          <c:idx val="3"/>
          <c:order val="3"/>
          <c:tx>
            <c:strRef>
              <c:f>[3]activities_x!$D$7</c:f>
              <c:strCache>
                <c:ptCount val="1"/>
                <c:pt idx="0">
                  <c:v>low subsidy with truck delivery</c:v>
                </c:pt>
              </c:strCache>
            </c:strRef>
          </c:tx>
          <c:invertIfNegative val="0"/>
          <c:errBars>
            <c:errBarType val="both"/>
            <c:errValType val="cust"/>
            <c:noEndCap val="0"/>
            <c:plus>
              <c:numRef>
                <c:f>[3]activities_x!$J$7:$M$7</c:f>
                <c:numCache>
                  <c:formatCode>General</c:formatCode>
                  <c:ptCount val="4"/>
                  <c:pt idx="0">
                    <c:v>0.55765500000000001</c:v>
                  </c:pt>
                  <c:pt idx="1">
                    <c:v>0.11350500000000001</c:v>
                  </c:pt>
                  <c:pt idx="2">
                    <c:v>0.409605</c:v>
                  </c:pt>
                  <c:pt idx="3">
                    <c:v>0.39983999999999997</c:v>
                  </c:pt>
                </c:numCache>
              </c:numRef>
            </c:plus>
            <c:minus>
              <c:numRef>
                <c:f>[3]activities_x!$J$7:$M$7</c:f>
                <c:numCache>
                  <c:formatCode>General</c:formatCode>
                  <c:ptCount val="4"/>
                  <c:pt idx="0">
                    <c:v>0.55765500000000001</c:v>
                  </c:pt>
                  <c:pt idx="1">
                    <c:v>0.11350500000000001</c:v>
                  </c:pt>
                  <c:pt idx="2">
                    <c:v>0.409605</c:v>
                  </c:pt>
                  <c:pt idx="3">
                    <c:v>0.39983999999999997</c:v>
                  </c:pt>
                </c:numCache>
              </c:numRef>
            </c:minus>
            <c:spPr>
              <a:ln w="25400"/>
            </c:spPr>
          </c:errBars>
          <c:cat>
            <c:strRef>
              <c:f>[3]activities_x!$E$3:$H$3</c:f>
              <c:strCache>
                <c:ptCount val="4"/>
                <c:pt idx="0">
                  <c:v>Total agriculture wage labor income 
(1000CDF) </c:v>
                </c:pt>
                <c:pt idx="1">
                  <c:v>Number of household members working on farm</c:v>
                </c:pt>
                <c:pt idx="2">
                  <c:v>Total labor sharing for land preparation 
(man-days)</c:v>
                </c:pt>
                <c:pt idx="3">
                  <c:v>Total household labor
(man-days)</c:v>
                </c:pt>
              </c:strCache>
            </c:strRef>
          </c:cat>
          <c:val>
            <c:numRef>
              <c:f>[3]activities_x!$E$7:$H$7</c:f>
              <c:numCache>
                <c:formatCode>General</c:formatCode>
                <c:ptCount val="4"/>
                <c:pt idx="0">
                  <c:v>1.0960000000000001</c:v>
                </c:pt>
                <c:pt idx="1">
                  <c:v>2.4509999999999996</c:v>
                </c:pt>
                <c:pt idx="2">
                  <c:v>2.1619999999999999</c:v>
                </c:pt>
                <c:pt idx="3">
                  <c:v>3.2</c:v>
                </c:pt>
              </c:numCache>
            </c:numRef>
          </c:val>
          <c:extLst>
            <c:ext xmlns:c16="http://schemas.microsoft.com/office/drawing/2014/chart" uri="{C3380CC4-5D6E-409C-BE32-E72D297353CC}">
              <c16:uniqueId val="{00000003-1B49-4162-8D69-1FE4BCE69B2C}"/>
            </c:ext>
          </c:extLst>
        </c:ser>
        <c:ser>
          <c:idx val="4"/>
          <c:order val="4"/>
          <c:tx>
            <c:strRef>
              <c:f>[3]activities_x!$D$8</c:f>
              <c:strCache>
                <c:ptCount val="1"/>
                <c:pt idx="0">
                  <c:v>high subsidy with truck delivery</c:v>
                </c:pt>
              </c:strCache>
            </c:strRef>
          </c:tx>
          <c:invertIfNegative val="0"/>
          <c:errBars>
            <c:errBarType val="both"/>
            <c:errValType val="cust"/>
            <c:noEndCap val="0"/>
            <c:plus>
              <c:numRef>
                <c:f>[3]activities_x!$J$8:$M$8</c:f>
                <c:numCache>
                  <c:formatCode>General</c:formatCode>
                  <c:ptCount val="4"/>
                  <c:pt idx="0">
                    <c:v>0.59877999999999998</c:v>
                  </c:pt>
                  <c:pt idx="1">
                    <c:v>0.11186000000000001</c:v>
                  </c:pt>
                  <c:pt idx="2">
                    <c:v>0.34215999999999996</c:v>
                  </c:pt>
                  <c:pt idx="3">
                    <c:v>0.32340000000000002</c:v>
                  </c:pt>
                </c:numCache>
              </c:numRef>
            </c:plus>
            <c:minus>
              <c:numRef>
                <c:f>[3]activities_x!$J$8:$M$8</c:f>
                <c:numCache>
                  <c:formatCode>General</c:formatCode>
                  <c:ptCount val="4"/>
                  <c:pt idx="0">
                    <c:v>0.59877999999999998</c:v>
                  </c:pt>
                  <c:pt idx="1">
                    <c:v>0.11186000000000001</c:v>
                  </c:pt>
                  <c:pt idx="2">
                    <c:v>0.34215999999999996</c:v>
                  </c:pt>
                  <c:pt idx="3">
                    <c:v>0.32340000000000002</c:v>
                  </c:pt>
                </c:numCache>
              </c:numRef>
            </c:minus>
            <c:spPr>
              <a:ln w="25400"/>
            </c:spPr>
          </c:errBars>
          <c:cat>
            <c:strRef>
              <c:f>[3]activities_x!$E$3:$H$3</c:f>
              <c:strCache>
                <c:ptCount val="4"/>
                <c:pt idx="0">
                  <c:v>Total agriculture wage labor income 
(1000CDF) </c:v>
                </c:pt>
                <c:pt idx="1">
                  <c:v>Number of household members working on farm</c:v>
                </c:pt>
                <c:pt idx="2">
                  <c:v>Total labor sharing for land preparation 
(man-days)</c:v>
                </c:pt>
                <c:pt idx="3">
                  <c:v>Total household labor
(man-days)</c:v>
                </c:pt>
              </c:strCache>
            </c:strRef>
          </c:cat>
          <c:val>
            <c:numRef>
              <c:f>[3]activities_x!$E$8:$H$8</c:f>
              <c:numCache>
                <c:formatCode>General</c:formatCode>
                <c:ptCount val="4"/>
                <c:pt idx="0">
                  <c:v>1.4969999999999999</c:v>
                </c:pt>
                <c:pt idx="1">
                  <c:v>2.431</c:v>
                </c:pt>
                <c:pt idx="2">
                  <c:v>1.8199999999999998</c:v>
                </c:pt>
                <c:pt idx="3">
                  <c:v>3.238</c:v>
                </c:pt>
              </c:numCache>
            </c:numRef>
          </c:val>
          <c:extLst>
            <c:ext xmlns:c16="http://schemas.microsoft.com/office/drawing/2014/chart" uri="{C3380CC4-5D6E-409C-BE32-E72D297353CC}">
              <c16:uniqueId val="{00000004-1B49-4162-8D69-1FE4BCE69B2C}"/>
            </c:ext>
          </c:extLst>
        </c:ser>
        <c:dLbls>
          <c:showLegendKey val="0"/>
          <c:showVal val="0"/>
          <c:showCatName val="0"/>
          <c:showSerName val="0"/>
          <c:showPercent val="0"/>
          <c:showBubbleSize val="0"/>
        </c:dLbls>
        <c:gapWidth val="150"/>
        <c:axId val="172287872"/>
        <c:axId val="172289408"/>
      </c:barChart>
      <c:catAx>
        <c:axId val="172287872"/>
        <c:scaling>
          <c:orientation val="minMax"/>
        </c:scaling>
        <c:delete val="0"/>
        <c:axPos val="b"/>
        <c:numFmt formatCode="General" sourceLinked="0"/>
        <c:majorTickMark val="out"/>
        <c:minorTickMark val="none"/>
        <c:tickLblPos val="nextTo"/>
        <c:txPr>
          <a:bodyPr/>
          <a:lstStyle/>
          <a:p>
            <a:pPr>
              <a:defRPr sz="2000" baseline="0"/>
            </a:pPr>
            <a:endParaRPr lang="en-US"/>
          </a:p>
        </c:txPr>
        <c:crossAx val="172289408"/>
        <c:crosses val="autoZero"/>
        <c:auto val="1"/>
        <c:lblAlgn val="ctr"/>
        <c:lblOffset val="100"/>
        <c:tickLblSkip val="1"/>
        <c:noMultiLvlLbl val="0"/>
      </c:catAx>
      <c:valAx>
        <c:axId val="172289408"/>
        <c:scaling>
          <c:orientation val="minMax"/>
          <c:max val="4"/>
        </c:scaling>
        <c:delete val="0"/>
        <c:axPos val="l"/>
        <c:title>
          <c:tx>
            <c:rich>
              <a:bodyPr rot="-5400000" vert="horz"/>
              <a:lstStyle/>
              <a:p>
                <a:pPr>
                  <a:defRPr sz="2400"/>
                </a:pPr>
                <a:r>
                  <a:rPr lang="en-US" sz="2400"/>
                  <a:t>Sources of revenue and households' labor allocation in 2014</a:t>
                </a:r>
              </a:p>
            </c:rich>
          </c:tx>
          <c:layout>
            <c:manualLayout>
              <c:xMode val="edge"/>
              <c:yMode val="edge"/>
              <c:x val="6.7789913357604458E-4"/>
              <c:y val="0.12762015313019692"/>
            </c:manualLayout>
          </c:layout>
          <c:overlay val="0"/>
        </c:title>
        <c:numFmt formatCode="0.0" sourceLinked="0"/>
        <c:majorTickMark val="out"/>
        <c:minorTickMark val="none"/>
        <c:tickLblPos val="nextTo"/>
        <c:txPr>
          <a:bodyPr/>
          <a:lstStyle/>
          <a:p>
            <a:pPr>
              <a:defRPr sz="2000"/>
            </a:pPr>
            <a:endParaRPr lang="en-US"/>
          </a:p>
        </c:txPr>
        <c:crossAx val="172287872"/>
        <c:crosses val="autoZero"/>
        <c:crossBetween val="between"/>
      </c:valAx>
    </c:plotArea>
    <c:legend>
      <c:legendPos val="b"/>
      <c:layout>
        <c:manualLayout>
          <c:xMode val="edge"/>
          <c:yMode val="edge"/>
          <c:x val="6.7399385175645574E-2"/>
          <c:y val="0.84845776319449517"/>
          <c:w val="0.79057025391035785"/>
          <c:h val="5.8668354330025207E-2"/>
        </c:manualLayout>
      </c:layout>
      <c:overlay val="0"/>
      <c:txPr>
        <a:bodyPr/>
        <a:lstStyle/>
        <a:p>
          <a:pPr>
            <a:defRPr sz="2000"/>
          </a:pPr>
          <a:endParaRPr lang="en-US"/>
        </a:p>
      </c:txPr>
    </c:legend>
    <c:plotVisOnly val="1"/>
    <c:dispBlanksAs val="gap"/>
    <c:showDLblsOverMax val="0"/>
  </c:chart>
  <c:txPr>
    <a:bodyPr/>
    <a:lstStyle/>
    <a:p>
      <a:pPr>
        <a:defRPr sz="1200" baseline="0"/>
      </a:pPr>
      <a:endParaRPr lang="en-US"/>
    </a:p>
  </c:txPr>
  <c:printSettings>
    <c:headerFooter/>
    <c:pageMargins b="0.75000000000000111" l="0.70000000000000062" r="0.70000000000000062" t="0.75000000000000111" header="0.30000000000000032" footer="0.30000000000000032"/>
    <c:pageSetup/>
  </c:printSettings>
  <c:userShapes r:id="rId1"/>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1">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8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2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1209675</xdr:colOff>
      <xdr:row>17</xdr:row>
      <xdr:rowOff>180975</xdr:rowOff>
    </xdr:from>
    <xdr:to>
      <xdr:col>5</xdr:col>
      <xdr:colOff>179069</xdr:colOff>
      <xdr:row>38</xdr:row>
      <xdr:rowOff>74294</xdr:rowOff>
    </xdr:to>
    <xdr:graphicFrame macro="">
      <xdr:nvGraphicFramePr>
        <xdr:cNvPr id="3" name="Chart 2">
          <a:extLst>
            <a:ext uri="{FF2B5EF4-FFF2-40B4-BE49-F238E27FC236}">
              <a16:creationId xmlns:a16="http://schemas.microsoft.com/office/drawing/2014/main" id="{58DA0C30-08B5-453C-987A-5ADA8F77EE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209550</xdr:colOff>
      <xdr:row>13</xdr:row>
      <xdr:rowOff>19050</xdr:rowOff>
    </xdr:from>
    <xdr:to>
      <xdr:col>27</xdr:col>
      <xdr:colOff>129964</xdr:colOff>
      <xdr:row>72</xdr:row>
      <xdr:rowOff>77046</xdr:rowOff>
    </xdr:to>
    <xdr:graphicFrame macro="">
      <xdr:nvGraphicFramePr>
        <xdr:cNvPr id="2" name="Graphique 1">
          <a:extLst>
            <a:ext uri="{FF2B5EF4-FFF2-40B4-BE49-F238E27FC236}">
              <a16:creationId xmlns:a16="http://schemas.microsoft.com/office/drawing/2014/main" id="{611413D5-0A78-4E6F-B736-AD570C7BC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0.24495</cdr:x>
      <cdr:y>0.00824</cdr:y>
    </cdr:from>
    <cdr:to>
      <cdr:x>0.2459</cdr:x>
      <cdr:y>0.88358</cdr:y>
    </cdr:to>
    <cdr:cxnSp macro="">
      <cdr:nvCxnSpPr>
        <cdr:cNvPr id="3" name="Connecteur droit 2">
          <a:extLst xmlns:a="http://schemas.openxmlformats.org/drawingml/2006/main">
            <a:ext uri="{FF2B5EF4-FFF2-40B4-BE49-F238E27FC236}">
              <a16:creationId xmlns:a16="http://schemas.microsoft.com/office/drawing/2014/main" id="{BF494906-C512-4E87-9856-1F578C239B93}"/>
            </a:ext>
          </a:extLst>
        </cdr:cNvPr>
        <cdr:cNvCxnSpPr/>
      </cdr:nvCxnSpPr>
      <cdr:spPr>
        <a:xfrm xmlns:a="http://schemas.openxmlformats.org/drawingml/2006/main" flipH="1" flipV="1">
          <a:off x="4497458" y="93146"/>
          <a:ext cx="17392" cy="9889054"/>
        </a:xfrm>
        <a:prstGeom xmlns:a="http://schemas.openxmlformats.org/drawingml/2006/main" prst="line">
          <a:avLst/>
        </a:prstGeom>
      </cdr:spPr>
      <cdr:style>
        <a:lnRef xmlns:a="http://schemas.openxmlformats.org/drawingml/2006/main" idx="2">
          <a:schemeClr val="accent5"/>
        </a:lnRef>
        <a:fillRef xmlns:a="http://schemas.openxmlformats.org/drawingml/2006/main" idx="0">
          <a:schemeClr val="accent5"/>
        </a:fillRef>
        <a:effectRef xmlns:a="http://schemas.openxmlformats.org/drawingml/2006/main" idx="1">
          <a:schemeClr val="accent5"/>
        </a:effectRef>
        <a:fontRef xmlns:a="http://schemas.openxmlformats.org/drawingml/2006/main" idx="minor">
          <a:schemeClr val="tx1"/>
        </a:fontRef>
      </cdr:style>
    </cdr:cxnSp>
  </cdr:relSizeAnchor>
  <cdr:relSizeAnchor xmlns:cdr="http://schemas.openxmlformats.org/drawingml/2006/chartDrawing">
    <cdr:from>
      <cdr:x>0.47312</cdr:x>
      <cdr:y>0.64751</cdr:y>
    </cdr:from>
    <cdr:to>
      <cdr:x>0.52396</cdr:x>
      <cdr:y>0.67449</cdr:y>
    </cdr:to>
    <cdr:sp macro="" textlink="">
      <cdr:nvSpPr>
        <cdr:cNvPr id="13" name="ZoneTexte 12">
          <a:extLst xmlns:a="http://schemas.openxmlformats.org/drawingml/2006/main">
            <a:ext uri="{FF2B5EF4-FFF2-40B4-BE49-F238E27FC236}">
              <a16:creationId xmlns:a16="http://schemas.microsoft.com/office/drawing/2014/main" id="{C892CF56-CFE6-4C50-8B1B-EB0D827244CC}"/>
            </a:ext>
          </a:extLst>
        </cdr:cNvPr>
        <cdr:cNvSpPr txBox="1"/>
      </cdr:nvSpPr>
      <cdr:spPr>
        <a:xfrm xmlns:a="http://schemas.openxmlformats.org/drawingml/2006/main">
          <a:off x="8686800" y="7315200"/>
          <a:ext cx="933450" cy="3048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0.51358</cdr:x>
      <cdr:y>0.68798</cdr:y>
    </cdr:from>
    <cdr:to>
      <cdr:x>0.53744</cdr:x>
      <cdr:y>0.72507</cdr:y>
    </cdr:to>
    <cdr:sp macro="" textlink="">
      <cdr:nvSpPr>
        <cdr:cNvPr id="14" name="ZoneTexte 13">
          <a:extLst xmlns:a="http://schemas.openxmlformats.org/drawingml/2006/main">
            <a:ext uri="{FF2B5EF4-FFF2-40B4-BE49-F238E27FC236}">
              <a16:creationId xmlns:a16="http://schemas.microsoft.com/office/drawing/2014/main" id="{9126495B-1B84-4991-B9B1-2AB782C33080}"/>
            </a:ext>
          </a:extLst>
        </cdr:cNvPr>
        <cdr:cNvSpPr txBox="1"/>
      </cdr:nvSpPr>
      <cdr:spPr>
        <a:xfrm xmlns:a="http://schemas.openxmlformats.org/drawingml/2006/main">
          <a:off x="9429750" y="7772400"/>
          <a:ext cx="438150" cy="419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dr:relSizeAnchor xmlns:cdr="http://schemas.openxmlformats.org/drawingml/2006/chartDrawing">
    <cdr:from>
      <cdr:x>0.3538</cdr:x>
      <cdr:y>0.61715</cdr:y>
    </cdr:from>
    <cdr:to>
      <cdr:x>0.39426</cdr:x>
      <cdr:y>0.65762</cdr:y>
    </cdr:to>
    <cdr:sp macro="" textlink="">
      <cdr:nvSpPr>
        <cdr:cNvPr id="15" name="ZoneTexte 14">
          <a:extLst xmlns:a="http://schemas.openxmlformats.org/drawingml/2006/main">
            <a:ext uri="{FF2B5EF4-FFF2-40B4-BE49-F238E27FC236}">
              <a16:creationId xmlns:a16="http://schemas.microsoft.com/office/drawing/2014/main" id="{A077E206-1E1C-430A-9E8D-18EC3EB83083}"/>
            </a:ext>
          </a:extLst>
        </cdr:cNvPr>
        <cdr:cNvSpPr txBox="1"/>
      </cdr:nvSpPr>
      <cdr:spPr>
        <a:xfrm xmlns:a="http://schemas.openxmlformats.org/drawingml/2006/main">
          <a:off x="6496050" y="6972300"/>
          <a:ext cx="742950" cy="4572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223520</xdr:colOff>
      <xdr:row>11</xdr:row>
      <xdr:rowOff>57468</xdr:rowOff>
    </xdr:from>
    <xdr:to>
      <xdr:col>22</xdr:col>
      <xdr:colOff>579120</xdr:colOff>
      <xdr:row>68</xdr:row>
      <xdr:rowOff>187008</xdr:rowOff>
    </xdr:to>
    <xdr:graphicFrame macro="">
      <xdr:nvGraphicFramePr>
        <xdr:cNvPr id="2" name="Graphique 1">
          <a:extLst>
            <a:ext uri="{FF2B5EF4-FFF2-40B4-BE49-F238E27FC236}">
              <a16:creationId xmlns:a16="http://schemas.microsoft.com/office/drawing/2014/main" id="{70BC7C16-04C5-44B0-8241-12DF65744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cdr:y>
    </cdr:from>
    <cdr:to>
      <cdr:x>0.10964</cdr:x>
      <cdr:y>0.04239</cdr:y>
    </cdr:to>
    <cdr:sp macro="" textlink="">
      <cdr:nvSpPr>
        <cdr:cNvPr id="3" name="ZoneTexte 1"/>
        <cdr:cNvSpPr txBox="1"/>
      </cdr:nvSpPr>
      <cdr:spPr>
        <a:xfrm xmlns:a="http://schemas.openxmlformats.org/drawingml/2006/main">
          <a:off x="0" y="0"/>
          <a:ext cx="1849120" cy="4470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US" sz="1800"/>
        </a:p>
      </cdr:txBody>
    </cdr:sp>
  </cdr:relSizeAnchor>
  <cdr:relSizeAnchor xmlns:cdr="http://schemas.openxmlformats.org/drawingml/2006/chartDrawing">
    <cdr:from>
      <cdr:x>0.17632</cdr:x>
      <cdr:y>0.73679</cdr:y>
    </cdr:from>
    <cdr:to>
      <cdr:x>0.21251</cdr:x>
      <cdr:y>0.7628</cdr:y>
    </cdr:to>
    <cdr:sp macro="" textlink="">
      <cdr:nvSpPr>
        <cdr:cNvPr id="4" name="ZoneTexte 3">
          <a:extLst xmlns:a="http://schemas.openxmlformats.org/drawingml/2006/main">
            <a:ext uri="{FF2B5EF4-FFF2-40B4-BE49-F238E27FC236}">
              <a16:creationId xmlns:a16="http://schemas.microsoft.com/office/drawing/2014/main" id="{F7A1D0A8-8B60-49AD-A1F3-41EE8B7CA91F}"/>
            </a:ext>
          </a:extLst>
        </cdr:cNvPr>
        <cdr:cNvSpPr txBox="1"/>
      </cdr:nvSpPr>
      <cdr:spPr>
        <a:xfrm xmlns:a="http://schemas.openxmlformats.org/drawingml/2006/main">
          <a:off x="2887598" y="8095932"/>
          <a:ext cx="592556" cy="2857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dr:relSizeAnchor xmlns:cdr="http://schemas.openxmlformats.org/drawingml/2006/chartDrawing">
    <cdr:from>
      <cdr:x>0.21943</cdr:x>
      <cdr:y>0.71426</cdr:y>
    </cdr:from>
    <cdr:to>
      <cdr:x>0.24838</cdr:x>
      <cdr:y>0.74893</cdr:y>
    </cdr:to>
    <cdr:sp macro="" textlink="">
      <cdr:nvSpPr>
        <cdr:cNvPr id="7" name="ZoneTexte 6">
          <a:extLst xmlns:a="http://schemas.openxmlformats.org/drawingml/2006/main">
            <a:ext uri="{FF2B5EF4-FFF2-40B4-BE49-F238E27FC236}">
              <a16:creationId xmlns:a16="http://schemas.microsoft.com/office/drawing/2014/main" id="{B3F8196D-A59E-4D5A-9AD8-5A9C7282A506}"/>
            </a:ext>
          </a:extLst>
        </cdr:cNvPr>
        <cdr:cNvSpPr txBox="1"/>
      </cdr:nvSpPr>
      <cdr:spPr>
        <a:xfrm xmlns:a="http://schemas.openxmlformats.org/drawingml/2006/main">
          <a:off x="3610291" y="7848281"/>
          <a:ext cx="476250" cy="381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dr:relSizeAnchor xmlns:cdr="http://schemas.openxmlformats.org/drawingml/2006/chartDrawing">
    <cdr:from>
      <cdr:x>0.26285</cdr:x>
      <cdr:y>0.74676</cdr:y>
    </cdr:from>
    <cdr:to>
      <cdr:x>0.29759</cdr:x>
      <cdr:y>0.7706</cdr:y>
    </cdr:to>
    <cdr:sp macro="" textlink="">
      <cdr:nvSpPr>
        <cdr:cNvPr id="8" name="ZoneTexte 7">
          <a:extLst xmlns:a="http://schemas.openxmlformats.org/drawingml/2006/main">
            <a:ext uri="{FF2B5EF4-FFF2-40B4-BE49-F238E27FC236}">
              <a16:creationId xmlns:a16="http://schemas.microsoft.com/office/drawing/2014/main" id="{82630731-07EF-4755-80F7-D85880B96DA7}"/>
            </a:ext>
          </a:extLst>
        </cdr:cNvPr>
        <cdr:cNvSpPr txBox="1"/>
      </cdr:nvSpPr>
      <cdr:spPr>
        <a:xfrm xmlns:a="http://schemas.openxmlformats.org/drawingml/2006/main">
          <a:off x="4324667" y="8205469"/>
          <a:ext cx="571500" cy="26193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dr:relSizeAnchor xmlns:cdr="http://schemas.openxmlformats.org/drawingml/2006/chartDrawing">
    <cdr:from>
      <cdr:x>0.30482</cdr:x>
      <cdr:y>0.76193</cdr:y>
    </cdr:from>
    <cdr:to>
      <cdr:x>0.35982</cdr:x>
      <cdr:y>0.80528</cdr:y>
    </cdr:to>
    <cdr:sp macro="" textlink="">
      <cdr:nvSpPr>
        <cdr:cNvPr id="9" name="ZoneTexte 8">
          <a:extLst xmlns:a="http://schemas.openxmlformats.org/drawingml/2006/main">
            <a:ext uri="{FF2B5EF4-FFF2-40B4-BE49-F238E27FC236}">
              <a16:creationId xmlns:a16="http://schemas.microsoft.com/office/drawing/2014/main" id="{2D3CABF2-D8D0-4434-9A17-ADE9761C3F94}"/>
            </a:ext>
          </a:extLst>
        </cdr:cNvPr>
        <cdr:cNvSpPr txBox="1"/>
      </cdr:nvSpPr>
      <cdr:spPr>
        <a:xfrm xmlns:a="http://schemas.openxmlformats.org/drawingml/2006/main">
          <a:off x="5015229" y="8372156"/>
          <a:ext cx="904875" cy="476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800"/>
            <a:t>*</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38100</xdr:colOff>
      <xdr:row>8</xdr:row>
      <xdr:rowOff>36830</xdr:rowOff>
    </xdr:from>
    <xdr:to>
      <xdr:col>23</xdr:col>
      <xdr:colOff>228600</xdr:colOff>
      <xdr:row>77</xdr:row>
      <xdr:rowOff>133350</xdr:rowOff>
    </xdr:to>
    <xdr:graphicFrame macro="">
      <xdr:nvGraphicFramePr>
        <xdr:cNvPr id="2" name="Graphique 1">
          <a:extLst>
            <a:ext uri="{FF2B5EF4-FFF2-40B4-BE49-F238E27FC236}">
              <a16:creationId xmlns:a16="http://schemas.microsoft.com/office/drawing/2014/main" id="{0945384D-3421-40C6-8057-5A545FDA26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514350</xdr:colOff>
      <xdr:row>24</xdr:row>
      <xdr:rowOff>133350</xdr:rowOff>
    </xdr:from>
    <xdr:to>
      <xdr:col>8</xdr:col>
      <xdr:colOff>247650</xdr:colOff>
      <xdr:row>26</xdr:row>
      <xdr:rowOff>38100</xdr:rowOff>
    </xdr:to>
    <xdr:sp macro="" textlink="">
      <xdr:nvSpPr>
        <xdr:cNvPr id="3" name="ZoneTexte 2">
          <a:extLst>
            <a:ext uri="{FF2B5EF4-FFF2-40B4-BE49-F238E27FC236}">
              <a16:creationId xmlns:a16="http://schemas.microsoft.com/office/drawing/2014/main" id="{1058922A-804B-4F80-AC17-A3047B2C3CCB}"/>
            </a:ext>
          </a:extLst>
        </xdr:cNvPr>
        <xdr:cNvSpPr txBox="1"/>
      </xdr:nvSpPr>
      <xdr:spPr>
        <a:xfrm>
          <a:off x="5848350" y="5467350"/>
          <a:ext cx="4953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a:t>**</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cdr:x>
      <cdr:y>0</cdr:y>
    </cdr:from>
    <cdr:to>
      <cdr:x>0.10964</cdr:x>
      <cdr:y>0.04239</cdr:y>
    </cdr:to>
    <cdr:sp macro="" textlink="">
      <cdr:nvSpPr>
        <cdr:cNvPr id="3" name="ZoneTexte 1"/>
        <cdr:cNvSpPr txBox="1"/>
      </cdr:nvSpPr>
      <cdr:spPr>
        <a:xfrm xmlns:a="http://schemas.openxmlformats.org/drawingml/2006/main">
          <a:off x="0" y="0"/>
          <a:ext cx="1849120" cy="4470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US" sz="1800"/>
        </a:p>
      </cdr:txBody>
    </cdr:sp>
  </cdr:relSizeAnchor>
  <cdr:relSizeAnchor xmlns:cdr="http://schemas.openxmlformats.org/drawingml/2006/chartDrawing">
    <cdr:from>
      <cdr:x>0.7268</cdr:x>
      <cdr:y>0.89595</cdr:y>
    </cdr:from>
    <cdr:to>
      <cdr:x>0.89404</cdr:x>
      <cdr:y>0.94798</cdr:y>
    </cdr:to>
    <cdr:sp macro="" textlink="">
      <cdr:nvSpPr>
        <cdr:cNvPr id="7" name="ZoneTexte 6"/>
        <cdr:cNvSpPr txBox="1"/>
      </cdr:nvSpPr>
      <cdr:spPr>
        <a:xfrm xmlns:a="http://schemas.openxmlformats.org/drawingml/2006/main">
          <a:off x="12893040" y="9448800"/>
          <a:ext cx="2966720" cy="548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0.19117</cdr:x>
      <cdr:y>0.40192</cdr:y>
    </cdr:from>
    <cdr:to>
      <cdr:x>0.21528</cdr:x>
      <cdr:y>0.42388</cdr:y>
    </cdr:to>
    <cdr:sp macro="" textlink="">
      <cdr:nvSpPr>
        <cdr:cNvPr id="4" name="ZoneTexte 3">
          <a:extLst xmlns:a="http://schemas.openxmlformats.org/drawingml/2006/main">
            <a:ext uri="{FF2B5EF4-FFF2-40B4-BE49-F238E27FC236}">
              <a16:creationId xmlns:a16="http://schemas.microsoft.com/office/drawing/2014/main" id="{A091710B-333B-4BC7-BEC0-A42849841F99}"/>
            </a:ext>
          </a:extLst>
        </cdr:cNvPr>
        <cdr:cNvSpPr txBox="1"/>
      </cdr:nvSpPr>
      <cdr:spPr>
        <a:xfrm xmlns:a="http://schemas.openxmlformats.org/drawingml/2006/main">
          <a:off x="3386926" y="5321783"/>
          <a:ext cx="427145" cy="29077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0.36312</cdr:x>
      <cdr:y>0.23385</cdr:y>
    </cdr:from>
    <cdr:to>
      <cdr:x>0.38832</cdr:x>
      <cdr:y>0.25411</cdr:y>
    </cdr:to>
    <cdr:sp macro="" textlink="">
      <cdr:nvSpPr>
        <cdr:cNvPr id="9" name="ZoneTexte 8">
          <a:extLst xmlns:a="http://schemas.openxmlformats.org/drawingml/2006/main">
            <a:ext uri="{FF2B5EF4-FFF2-40B4-BE49-F238E27FC236}">
              <a16:creationId xmlns:a16="http://schemas.microsoft.com/office/drawing/2014/main" id="{BDED82B0-0159-4AF4-84E8-F7D66757BA22}"/>
            </a:ext>
          </a:extLst>
        </cdr:cNvPr>
        <cdr:cNvSpPr txBox="1"/>
      </cdr:nvSpPr>
      <cdr:spPr>
        <a:xfrm xmlns:a="http://schemas.openxmlformats.org/drawingml/2006/main">
          <a:off x="6433214" y="3096472"/>
          <a:ext cx="446455" cy="2682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0.39488</cdr:x>
      <cdr:y>0.2336</cdr:y>
    </cdr:from>
    <cdr:to>
      <cdr:x>0.42118</cdr:x>
      <cdr:y>0.25386</cdr:y>
    </cdr:to>
    <cdr:sp macro="" textlink="">
      <cdr:nvSpPr>
        <cdr:cNvPr id="10" name="ZoneTexte 9">
          <a:extLst xmlns:a="http://schemas.openxmlformats.org/drawingml/2006/main">
            <a:ext uri="{FF2B5EF4-FFF2-40B4-BE49-F238E27FC236}">
              <a16:creationId xmlns:a16="http://schemas.microsoft.com/office/drawing/2014/main" id="{2E91C37D-0240-447F-98DC-6D6F86DDCCF5}"/>
            </a:ext>
          </a:extLst>
        </cdr:cNvPr>
        <cdr:cNvSpPr txBox="1"/>
      </cdr:nvSpPr>
      <cdr:spPr>
        <a:xfrm xmlns:a="http://schemas.openxmlformats.org/drawingml/2006/main">
          <a:off x="6995806" y="3093144"/>
          <a:ext cx="465944" cy="2682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0.42776</cdr:x>
      <cdr:y>0.2336</cdr:y>
    </cdr:from>
    <cdr:to>
      <cdr:x>0.44419</cdr:x>
      <cdr:y>0.25218</cdr:y>
    </cdr:to>
    <cdr:sp macro="" textlink="">
      <cdr:nvSpPr>
        <cdr:cNvPr id="11" name="ZoneTexte 10">
          <a:extLst xmlns:a="http://schemas.openxmlformats.org/drawingml/2006/main">
            <a:ext uri="{FF2B5EF4-FFF2-40B4-BE49-F238E27FC236}">
              <a16:creationId xmlns:a16="http://schemas.microsoft.com/office/drawing/2014/main" id="{907B6D9C-2292-4493-A434-E97BB8F66540}"/>
            </a:ext>
          </a:extLst>
        </cdr:cNvPr>
        <cdr:cNvSpPr txBox="1"/>
      </cdr:nvSpPr>
      <cdr:spPr>
        <a:xfrm xmlns:a="http://schemas.openxmlformats.org/drawingml/2006/main">
          <a:off x="7578324" y="3093144"/>
          <a:ext cx="291082" cy="2460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0.57013</cdr:x>
      <cdr:y>0.24148</cdr:y>
    </cdr:from>
    <cdr:to>
      <cdr:x>0.58657</cdr:x>
      <cdr:y>0.26006</cdr:y>
    </cdr:to>
    <cdr:sp macro="" textlink="">
      <cdr:nvSpPr>
        <cdr:cNvPr id="12" name="ZoneTexte 11">
          <a:extLst xmlns:a="http://schemas.openxmlformats.org/drawingml/2006/main">
            <a:ext uri="{FF2B5EF4-FFF2-40B4-BE49-F238E27FC236}">
              <a16:creationId xmlns:a16="http://schemas.microsoft.com/office/drawing/2014/main" id="{5FDC69B0-A5CB-4EAC-BC57-05C82A7B9B2E}"/>
            </a:ext>
          </a:extLst>
        </cdr:cNvPr>
        <cdr:cNvSpPr txBox="1"/>
      </cdr:nvSpPr>
      <cdr:spPr>
        <a:xfrm xmlns:a="http://schemas.openxmlformats.org/drawingml/2006/main">
          <a:off x="10100641" y="3197462"/>
          <a:ext cx="291260" cy="2460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dr:relSizeAnchor xmlns:cdr="http://schemas.openxmlformats.org/drawingml/2006/chartDrawing">
    <cdr:from>
      <cdr:x>0.60297</cdr:x>
      <cdr:y>0.24123</cdr:y>
    </cdr:from>
    <cdr:to>
      <cdr:x>0.62817</cdr:x>
      <cdr:y>0.26657</cdr:y>
    </cdr:to>
    <cdr:sp macro="" textlink="">
      <cdr:nvSpPr>
        <cdr:cNvPr id="13" name="ZoneTexte 12">
          <a:extLst xmlns:a="http://schemas.openxmlformats.org/drawingml/2006/main">
            <a:ext uri="{FF2B5EF4-FFF2-40B4-BE49-F238E27FC236}">
              <a16:creationId xmlns:a16="http://schemas.microsoft.com/office/drawing/2014/main" id="{70F5B42B-3B36-420A-B807-5563A77A6D5D}"/>
            </a:ext>
          </a:extLst>
        </cdr:cNvPr>
        <cdr:cNvSpPr txBox="1"/>
      </cdr:nvSpPr>
      <cdr:spPr>
        <a:xfrm xmlns:a="http://schemas.openxmlformats.org/drawingml/2006/main">
          <a:off x="10682461" y="3194135"/>
          <a:ext cx="446456" cy="3355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600"/>
            <a: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gure%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gure%20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gur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orestation_hh_v"/>
    </sheetNames>
    <sheetDataSet>
      <sheetData sheetId="0">
        <row r="2">
          <cell r="E2" t="str">
            <v>VILLAGE LEVEL, SATELLITE</v>
          </cell>
          <cell r="G2" t="str">
            <v>HOUSEHOLD LEVEL</v>
          </cell>
        </row>
        <row r="3">
          <cell r="E3" t="str">
            <v>2013-2016</v>
          </cell>
          <cell r="F3">
            <v>2014</v>
          </cell>
          <cell r="G3" t="str">
            <v>Primary Forest 2014</v>
          </cell>
          <cell r="H3" t="str">
            <v>Secondary Forest 2014</v>
          </cell>
          <cell r="I3" t="str">
            <v>Forest 2014</v>
          </cell>
        </row>
        <row r="4">
          <cell r="D4" t="str">
            <v>Control</v>
          </cell>
          <cell r="E4">
            <v>0.71</v>
          </cell>
          <cell r="F4">
            <v>0.28999999999999998</v>
          </cell>
          <cell r="G4">
            <v>0.08</v>
          </cell>
          <cell r="H4">
            <v>0.42</v>
          </cell>
          <cell r="I4">
            <v>0.49</v>
          </cell>
        </row>
        <row r="5">
          <cell r="D5" t="str">
            <v>Subsidies with no truck delivery</v>
          </cell>
          <cell r="E5">
            <v>0.70399999999999996</v>
          </cell>
          <cell r="F5">
            <v>0.19899999999999998</v>
          </cell>
          <cell r="G5">
            <v>0.188</v>
          </cell>
          <cell r="H5">
            <v>0.33999999999999997</v>
          </cell>
          <cell r="I5">
            <v>0.51</v>
          </cell>
          <cell r="K5">
            <v>0.29938999999999999</v>
          </cell>
          <cell r="L5">
            <v>0.15462999999999999</v>
          </cell>
          <cell r="M5">
            <v>6.2509999999999996E-2</v>
          </cell>
          <cell r="N5">
            <v>0.123375</v>
          </cell>
          <cell r="O5">
            <v>0.10199</v>
          </cell>
        </row>
        <row r="6">
          <cell r="D6" t="str">
            <v>Subsidies with truck delivery</v>
          </cell>
          <cell r="E6">
            <v>0.55999999999999994</v>
          </cell>
          <cell r="F6">
            <v>0.14599999999999999</v>
          </cell>
          <cell r="G6">
            <v>0.14100000000000001</v>
          </cell>
          <cell r="H6">
            <v>0.41699999999999998</v>
          </cell>
          <cell r="I6">
            <v>0.54600000000000004</v>
          </cell>
          <cell r="K6">
            <v>0.27307000000000003</v>
          </cell>
          <cell r="L6">
            <v>0.14146999999999998</v>
          </cell>
          <cell r="M6">
            <v>5.0994999999999999E-2</v>
          </cell>
          <cell r="N6">
            <v>0.11350500000000001</v>
          </cell>
          <cell r="O6">
            <v>9.3765000000000001E-2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orestation_14_area"/>
    </sheetNames>
    <sheetDataSet>
      <sheetData sheetId="0">
        <row r="2">
          <cell r="E2"/>
          <cell r="F2"/>
          <cell r="G2"/>
        </row>
        <row r="3">
          <cell r="E3" t="str">
            <v>Primary Forest</v>
          </cell>
          <cell r="F3" t="str">
            <v>Secondary Forest</v>
          </cell>
          <cell r="G3" t="str">
            <v>Total Area</v>
          </cell>
        </row>
        <row r="4">
          <cell r="D4" t="str">
            <v>Control</v>
          </cell>
          <cell r="E4">
            <v>0.08</v>
          </cell>
          <cell r="F4">
            <v>0.42</v>
          </cell>
          <cell r="G4">
            <v>1.52</v>
          </cell>
        </row>
        <row r="5">
          <cell r="D5" t="str">
            <v>low subsidy with no truck delivery</v>
          </cell>
          <cell r="E5">
            <v>0.16599999999999998</v>
          </cell>
          <cell r="F5">
            <v>0.375</v>
          </cell>
          <cell r="G5">
            <v>1.4419999999999999</v>
          </cell>
          <cell r="I5">
            <v>6.4155000000000004E-2</v>
          </cell>
          <cell r="J5">
            <v>0.10857</v>
          </cell>
          <cell r="K5">
            <v>0.15134</v>
          </cell>
        </row>
        <row r="6">
          <cell r="D6" t="str">
            <v>high subsidy with no truck delivery</v>
          </cell>
          <cell r="E6">
            <v>0.20600000000000002</v>
          </cell>
          <cell r="F6">
            <v>0.31</v>
          </cell>
          <cell r="G6">
            <v>1.494</v>
          </cell>
          <cell r="I6">
            <v>8.060500000000001E-2</v>
          </cell>
          <cell r="J6">
            <v>0.116795</v>
          </cell>
          <cell r="K6">
            <v>0.17766000000000001</v>
          </cell>
        </row>
        <row r="7">
          <cell r="D7" t="str">
            <v>low subsidy with truck delivery</v>
          </cell>
          <cell r="E7">
            <v>0.151</v>
          </cell>
          <cell r="F7">
            <v>0.376</v>
          </cell>
          <cell r="G7">
            <v>1.413</v>
          </cell>
          <cell r="I7">
            <v>6.4155000000000004E-2</v>
          </cell>
          <cell r="J7">
            <v>0.10199</v>
          </cell>
          <cell r="K7">
            <v>0.156275</v>
          </cell>
        </row>
        <row r="8">
          <cell r="D8" t="str">
            <v>high subsidy with truck delivery</v>
          </cell>
          <cell r="E8">
            <v>0.13300000000000001</v>
          </cell>
          <cell r="F8">
            <v>0.44900000000000001</v>
          </cell>
          <cell r="G8">
            <v>1.6040000000000001</v>
          </cell>
          <cell r="I8">
            <v>5.0994999999999999E-2</v>
          </cell>
          <cell r="J8">
            <v>0.103635</v>
          </cell>
          <cell r="K8">
            <v>0.13818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ies_x"/>
    </sheetNames>
    <sheetDataSet>
      <sheetData sheetId="0">
        <row r="3">
          <cell r="E3" t="str">
            <v xml:space="preserve">Total agriculture wage labor income 
(1000CDF) </v>
          </cell>
          <cell r="F3" t="str">
            <v>Number of household members working on farm</v>
          </cell>
          <cell r="G3" t="str">
            <v>Total labor sharing for land preparation 
(man-days)</v>
          </cell>
          <cell r="H3" t="str">
            <v>Total household labor
(man-days)</v>
          </cell>
        </row>
        <row r="4">
          <cell r="D4" t="str">
            <v>Control</v>
          </cell>
          <cell r="E4">
            <v>1.73</v>
          </cell>
          <cell r="F4">
            <v>2.2999999999999998</v>
          </cell>
          <cell r="G4">
            <v>1.68</v>
          </cell>
          <cell r="H4">
            <v>3.35</v>
          </cell>
        </row>
        <row r="5">
          <cell r="D5" t="str">
            <v>low subsidy with no truck delivery</v>
          </cell>
          <cell r="E5">
            <v>1.4769999999999999</v>
          </cell>
          <cell r="F5">
            <v>2.4619999999999997</v>
          </cell>
          <cell r="G5">
            <v>1.9669999999999999</v>
          </cell>
          <cell r="H5">
            <v>3.165</v>
          </cell>
          <cell r="J5">
            <v>0.77315</v>
          </cell>
          <cell r="K5">
            <v>0.10528</v>
          </cell>
          <cell r="L5">
            <v>0.41289500000000001</v>
          </cell>
          <cell r="M5">
            <v>0.39788000000000001</v>
          </cell>
        </row>
        <row r="6">
          <cell r="D6" t="str">
            <v>high subsidy with no truck delivery</v>
          </cell>
          <cell r="E6">
            <v>1.589</v>
          </cell>
          <cell r="F6">
            <v>2.4489999999999998</v>
          </cell>
          <cell r="G6">
            <v>2.1379999999999999</v>
          </cell>
          <cell r="H6">
            <v>3.1659999999999999</v>
          </cell>
          <cell r="J6">
            <v>0.77808499999999992</v>
          </cell>
          <cell r="K6">
            <v>0.103635</v>
          </cell>
          <cell r="L6">
            <v>0.41783000000000003</v>
          </cell>
          <cell r="M6">
            <v>0.46843999999999997</v>
          </cell>
        </row>
        <row r="7">
          <cell r="D7" t="str">
            <v>low subsidy with truck delivery</v>
          </cell>
          <cell r="E7">
            <v>1.0960000000000001</v>
          </cell>
          <cell r="F7">
            <v>2.4509999999999996</v>
          </cell>
          <cell r="G7">
            <v>2.1619999999999999</v>
          </cell>
          <cell r="H7">
            <v>3.2</v>
          </cell>
          <cell r="J7">
            <v>0.55765500000000001</v>
          </cell>
          <cell r="K7">
            <v>0.11350500000000001</v>
          </cell>
          <cell r="L7">
            <v>0.409605</v>
          </cell>
          <cell r="M7">
            <v>0.39983999999999997</v>
          </cell>
        </row>
        <row r="8">
          <cell r="D8" t="str">
            <v>high subsidy with truck delivery</v>
          </cell>
          <cell r="E8">
            <v>1.4969999999999999</v>
          </cell>
          <cell r="F8">
            <v>2.431</v>
          </cell>
          <cell r="G8">
            <v>1.8199999999999998</v>
          </cell>
          <cell r="H8">
            <v>3.238</v>
          </cell>
          <cell r="J8">
            <v>0.59877999999999998</v>
          </cell>
          <cell r="K8">
            <v>0.11186000000000001</v>
          </cell>
          <cell r="L8">
            <v>0.34215999999999996</v>
          </cell>
          <cell r="M8">
            <v>0.32340000000000002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C2C7-F449-46B7-BF89-18DB3BEC017C}">
  <dimension ref="A2:H2"/>
  <sheetViews>
    <sheetView tabSelected="1" workbookViewId="0">
      <selection activeCell="A2" sqref="A2:H2"/>
    </sheetView>
  </sheetViews>
  <sheetFormatPr baseColWidth="10" defaultRowHeight="15" x14ac:dyDescent="0.25"/>
  <sheetData>
    <row r="2" spans="1:8" ht="63.75" customHeight="1" x14ac:dyDescent="0.25">
      <c r="A2" s="9" t="s">
        <v>29</v>
      </c>
      <c r="B2" s="9"/>
      <c r="C2" s="9"/>
      <c r="D2" s="9"/>
      <c r="E2" s="9"/>
      <c r="F2" s="9"/>
      <c r="G2" s="9"/>
      <c r="H2" s="9"/>
    </row>
  </sheetData>
  <mergeCells count="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I14"/>
  <sheetViews>
    <sheetView topLeftCell="A10" zoomScaleNormal="100" workbookViewId="0">
      <selection activeCell="C11" sqref="C11"/>
    </sheetView>
  </sheetViews>
  <sheetFormatPr baseColWidth="10" defaultColWidth="8.85546875" defaultRowHeight="15" x14ac:dyDescent="0.25"/>
  <cols>
    <col min="1" max="2" width="26.7109375" bestFit="1" customWidth="1"/>
    <col min="3" max="3" width="23.7109375" bestFit="1" customWidth="1"/>
    <col min="4" max="4" width="18.7109375" bestFit="1" customWidth="1"/>
    <col min="5" max="5" width="26.7109375" bestFit="1" customWidth="1"/>
    <col min="6" max="6" width="15.28515625" bestFit="1" customWidth="1"/>
  </cols>
  <sheetData>
    <row r="4" spans="2:9" x14ac:dyDescent="0.25">
      <c r="C4" t="s">
        <v>0</v>
      </c>
      <c r="D4" t="s">
        <v>1</v>
      </c>
      <c r="E4" t="s">
        <v>7</v>
      </c>
    </row>
    <row r="5" spans="2:9" x14ac:dyDescent="0.25">
      <c r="B5" t="s">
        <v>2</v>
      </c>
      <c r="C5">
        <v>0.127</v>
      </c>
      <c r="D5">
        <v>1.14E-2</v>
      </c>
      <c r="E5">
        <v>0.115</v>
      </c>
      <c r="F5">
        <v>1.4999999999999999E-2</v>
      </c>
      <c r="G5">
        <v>2E-3</v>
      </c>
      <c r="H5">
        <v>1.2999999999999999E-2</v>
      </c>
    </row>
    <row r="6" spans="2:9" x14ac:dyDescent="0.25">
      <c r="B6" t="s">
        <v>4</v>
      </c>
      <c r="C6">
        <f>$C$5+C11</f>
        <v>0.46800000000000003</v>
      </c>
      <c r="D6">
        <f t="shared" ref="D6:E6" si="0">$C$5+D11</f>
        <v>0.55099999999999993</v>
      </c>
      <c r="E6">
        <f t="shared" si="0"/>
        <v>0.14419999999999999</v>
      </c>
      <c r="F6">
        <v>4.2000000000000003E-2</v>
      </c>
      <c r="G6">
        <v>5.0999999999999997E-2</v>
      </c>
      <c r="H6">
        <v>2.4E-2</v>
      </c>
    </row>
    <row r="7" spans="2:9" x14ac:dyDescent="0.25">
      <c r="B7" t="s">
        <v>3</v>
      </c>
      <c r="C7">
        <f t="shared" ref="C7:E9" si="1">$C$5+C12</f>
        <v>0.71099999999999997</v>
      </c>
      <c r="D7">
        <f t="shared" si="1"/>
        <v>0.40500000000000003</v>
      </c>
      <c r="E7">
        <f t="shared" si="1"/>
        <v>0.24199999999999999</v>
      </c>
      <c r="F7">
        <v>2.8000000000000001E-2</v>
      </c>
      <c r="G7">
        <v>3.9E-2</v>
      </c>
      <c r="H7">
        <v>1.9E-2</v>
      </c>
    </row>
    <row r="8" spans="2:9" x14ac:dyDescent="0.25">
      <c r="B8" t="s">
        <v>5</v>
      </c>
      <c r="C8">
        <f t="shared" si="1"/>
        <v>0.65900000000000003</v>
      </c>
      <c r="D8">
        <f t="shared" si="1"/>
        <v>0.308</v>
      </c>
      <c r="E8">
        <f t="shared" si="1"/>
        <v>0.42</v>
      </c>
      <c r="F8">
        <v>2.3E-2</v>
      </c>
      <c r="G8">
        <v>3.4000000000000002E-2</v>
      </c>
      <c r="H8">
        <v>2.5999999999999999E-2</v>
      </c>
    </row>
    <row r="9" spans="2:9" x14ac:dyDescent="0.25">
      <c r="B9" t="s">
        <v>6</v>
      </c>
      <c r="C9">
        <f t="shared" si="1"/>
        <v>0.51300000000000001</v>
      </c>
      <c r="D9">
        <f t="shared" si="1"/>
        <v>0.15229999999999999</v>
      </c>
      <c r="E9">
        <f t="shared" si="1"/>
        <v>0.55600000000000005</v>
      </c>
      <c r="F9">
        <v>5.5E-2</v>
      </c>
      <c r="G9">
        <v>1.2999999999999999E-2</v>
      </c>
      <c r="H9">
        <v>0.06</v>
      </c>
      <c r="I9">
        <v>7.5999999999999998E-2</v>
      </c>
    </row>
    <row r="11" spans="2:9" x14ac:dyDescent="0.25">
      <c r="C11">
        <v>0.34100000000000003</v>
      </c>
      <c r="D11">
        <v>0.42399999999999999</v>
      </c>
      <c r="E11">
        <v>1.72E-2</v>
      </c>
    </row>
    <row r="12" spans="2:9" x14ac:dyDescent="0.25">
      <c r="C12">
        <v>0.58399999999999996</v>
      </c>
      <c r="D12">
        <v>0.27800000000000002</v>
      </c>
      <c r="E12">
        <v>0.115</v>
      </c>
    </row>
    <row r="13" spans="2:9" x14ac:dyDescent="0.25">
      <c r="C13">
        <v>0.53200000000000003</v>
      </c>
      <c r="D13">
        <v>0.18099999999999999</v>
      </c>
      <c r="E13">
        <v>0.29299999999999998</v>
      </c>
    </row>
    <row r="14" spans="2:9" x14ac:dyDescent="0.25">
      <c r="C14">
        <v>0.38600000000000001</v>
      </c>
      <c r="D14">
        <v>2.53E-2</v>
      </c>
      <c r="E14">
        <v>0.42899999999999999</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9B348-DA19-4F18-B386-322C2FE40A9D}">
  <dimension ref="D2:O6"/>
  <sheetViews>
    <sheetView topLeftCell="A16" zoomScale="50" zoomScaleNormal="50" workbookViewId="0">
      <selection activeCell="E2" sqref="E2:F2"/>
    </sheetView>
  </sheetViews>
  <sheetFormatPr baseColWidth="10" defaultRowHeight="15" x14ac:dyDescent="0.25"/>
  <sheetData>
    <row r="2" spans="4:15" ht="18.75" x14ac:dyDescent="0.3">
      <c r="E2" s="6" t="s">
        <v>8</v>
      </c>
      <c r="F2" s="6"/>
      <c r="G2" s="7" t="s">
        <v>9</v>
      </c>
      <c r="H2" s="7"/>
      <c r="I2" s="7"/>
    </row>
    <row r="3" spans="4:15" x14ac:dyDescent="0.25">
      <c r="E3" s="5" t="s">
        <v>10</v>
      </c>
      <c r="F3" s="5">
        <v>2014</v>
      </c>
      <c r="G3" s="5" t="s">
        <v>11</v>
      </c>
      <c r="H3" s="5" t="s">
        <v>12</v>
      </c>
      <c r="I3" s="5" t="s">
        <v>13</v>
      </c>
      <c r="J3" s="5"/>
      <c r="K3">
        <v>1.645</v>
      </c>
      <c r="L3">
        <v>1.96</v>
      </c>
    </row>
    <row r="4" spans="4:15" x14ac:dyDescent="0.25">
      <c r="D4" t="s">
        <v>14</v>
      </c>
      <c r="E4" s="1">
        <v>0.71</v>
      </c>
      <c r="F4" s="1">
        <v>0.28999999999999998</v>
      </c>
      <c r="G4" s="1">
        <v>0.08</v>
      </c>
      <c r="H4" s="1">
        <v>0.42</v>
      </c>
      <c r="I4" s="1">
        <v>0.49</v>
      </c>
      <c r="J4" s="1"/>
      <c r="K4" s="8" t="s">
        <v>15</v>
      </c>
      <c r="L4" s="8"/>
      <c r="M4" s="8"/>
      <c r="N4" s="8"/>
      <c r="O4" s="8"/>
    </row>
    <row r="5" spans="4:15" x14ac:dyDescent="0.25">
      <c r="D5" t="s">
        <v>16</v>
      </c>
      <c r="E5" s="1">
        <f>E4-0.006</f>
        <v>0.70399999999999996</v>
      </c>
      <c r="F5" s="1">
        <f>F4-0.091</f>
        <v>0.19899999999999998</v>
      </c>
      <c r="G5" s="1">
        <f>G4+0.108</f>
        <v>0.188</v>
      </c>
      <c r="H5" s="1">
        <f>H4-0.08</f>
        <v>0.33999999999999997</v>
      </c>
      <c r="I5" s="1">
        <f>I4+0.02</f>
        <v>0.51</v>
      </c>
      <c r="J5" s="1"/>
      <c r="K5">
        <f>K3*0.182</f>
        <v>0.29938999999999999</v>
      </c>
      <c r="L5">
        <f>K3*0.094</f>
        <v>0.15462999999999999</v>
      </c>
      <c r="M5">
        <f>K3*0.038</f>
        <v>6.2509999999999996E-2</v>
      </c>
      <c r="N5">
        <f>K3*0.075</f>
        <v>0.123375</v>
      </c>
      <c r="O5">
        <f>K3*0.062</f>
        <v>0.10199</v>
      </c>
    </row>
    <row r="6" spans="4:15" x14ac:dyDescent="0.25">
      <c r="D6" t="s">
        <v>17</v>
      </c>
      <c r="E6" s="1">
        <f>E4-0.15</f>
        <v>0.55999999999999994</v>
      </c>
      <c r="F6" s="1">
        <f>F4-0.144</f>
        <v>0.14599999999999999</v>
      </c>
      <c r="G6" s="1">
        <f>G4+0.061</f>
        <v>0.14100000000000001</v>
      </c>
      <c r="H6" s="1">
        <f>H4-0.003</f>
        <v>0.41699999999999998</v>
      </c>
      <c r="I6" s="1">
        <f>I4+0.056</f>
        <v>0.54600000000000004</v>
      </c>
      <c r="J6" s="1"/>
      <c r="K6">
        <f>K3*0.166</f>
        <v>0.27307000000000003</v>
      </c>
      <c r="L6">
        <f>K3*0.086</f>
        <v>0.14146999999999998</v>
      </c>
      <c r="M6">
        <f>K3*0.031</f>
        <v>5.0994999999999999E-2</v>
      </c>
      <c r="N6">
        <f>K3*0.069</f>
        <v>0.11350500000000001</v>
      </c>
      <c r="O6">
        <f>K3*0.057</f>
        <v>9.3765000000000001E-2</v>
      </c>
    </row>
  </sheetData>
  <mergeCells count="3">
    <mergeCell ref="E2:F2"/>
    <mergeCell ref="G2:I2"/>
    <mergeCell ref="K4:O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43A0-7622-4BFC-81A4-63A170D8A7CC}">
  <dimension ref="A1:J7"/>
  <sheetViews>
    <sheetView topLeftCell="A7" zoomScale="50" zoomScaleNormal="50" workbookViewId="0">
      <selection sqref="A1:Y74"/>
    </sheetView>
  </sheetViews>
  <sheetFormatPr baseColWidth="10" defaultRowHeight="15" x14ac:dyDescent="0.25"/>
  <sheetData>
    <row r="1" spans="1:10" ht="18.75" x14ac:dyDescent="0.3">
      <c r="B1" s="7"/>
      <c r="C1" s="7"/>
      <c r="D1" s="4"/>
    </row>
    <row r="2" spans="1:10" x14ac:dyDescent="0.25">
      <c r="B2" s="5" t="s">
        <v>18</v>
      </c>
      <c r="C2" s="5" t="s">
        <v>19</v>
      </c>
      <c r="D2" s="5" t="s">
        <v>20</v>
      </c>
      <c r="E2" s="5"/>
      <c r="F2">
        <v>1.645</v>
      </c>
      <c r="G2">
        <v>1.96</v>
      </c>
    </row>
    <row r="3" spans="1:10" x14ac:dyDescent="0.25">
      <c r="A3" t="s">
        <v>14</v>
      </c>
      <c r="B3" s="2">
        <v>0.08</v>
      </c>
      <c r="C3" s="2">
        <v>0.42</v>
      </c>
      <c r="D3" s="2">
        <v>1.52</v>
      </c>
      <c r="E3" s="1"/>
      <c r="F3" s="8" t="s">
        <v>15</v>
      </c>
      <c r="G3" s="8"/>
      <c r="H3" s="8"/>
      <c r="I3" s="8"/>
      <c r="J3" s="8"/>
    </row>
    <row r="4" spans="1:10" x14ac:dyDescent="0.25">
      <c r="A4" t="s">
        <v>21</v>
      </c>
      <c r="B4" s="2">
        <f>B3+0.086</f>
        <v>0.16599999999999998</v>
      </c>
      <c r="C4" s="2">
        <f>C3-0.045</f>
        <v>0.375</v>
      </c>
      <c r="D4" s="2">
        <f>D3-0.078</f>
        <v>1.4419999999999999</v>
      </c>
      <c r="E4" s="1"/>
      <c r="F4">
        <f>F2*0.039</f>
        <v>6.4155000000000004E-2</v>
      </c>
      <c r="G4">
        <f>F2*0.066</f>
        <v>0.10857</v>
      </c>
      <c r="H4">
        <f>F2*0.092</f>
        <v>0.15134</v>
      </c>
    </row>
    <row r="5" spans="1:10" x14ac:dyDescent="0.25">
      <c r="A5" t="s">
        <v>22</v>
      </c>
      <c r="B5" s="2">
        <f>B3+0.126</f>
        <v>0.20600000000000002</v>
      </c>
      <c r="C5" s="2">
        <f>C3-0.11</f>
        <v>0.31</v>
      </c>
      <c r="D5" s="2">
        <f>D3-0.026</f>
        <v>1.494</v>
      </c>
      <c r="E5" s="1"/>
      <c r="F5">
        <f>F2*0.049</f>
        <v>8.060500000000001E-2</v>
      </c>
      <c r="G5">
        <f>F2*0.071</f>
        <v>0.116795</v>
      </c>
      <c r="H5">
        <f>F2*0.108</f>
        <v>0.17766000000000001</v>
      </c>
    </row>
    <row r="6" spans="1:10" x14ac:dyDescent="0.25">
      <c r="A6" t="s">
        <v>23</v>
      </c>
      <c r="B6" s="2">
        <f>B3+0.071</f>
        <v>0.151</v>
      </c>
      <c r="C6" s="2">
        <f>C3-0.044</f>
        <v>0.376</v>
      </c>
      <c r="D6" s="2">
        <f>D3-0.107</f>
        <v>1.413</v>
      </c>
      <c r="F6" s="2">
        <f>F2*0.039</f>
        <v>6.4155000000000004E-2</v>
      </c>
      <c r="G6" s="2">
        <f>F2*0.062</f>
        <v>0.10199</v>
      </c>
      <c r="H6" s="2">
        <f>F2*0.095</f>
        <v>0.156275</v>
      </c>
    </row>
    <row r="7" spans="1:10" x14ac:dyDescent="0.25">
      <c r="A7" t="s">
        <v>24</v>
      </c>
      <c r="B7" s="2">
        <f>B3+0.053</f>
        <v>0.13300000000000001</v>
      </c>
      <c r="C7" s="2">
        <f>C3+0.029</f>
        <v>0.44900000000000001</v>
      </c>
      <c r="D7" s="2">
        <f>D3+0.084</f>
        <v>1.6040000000000001</v>
      </c>
      <c r="F7" s="2">
        <f>F2*0.031</f>
        <v>5.0994999999999999E-2</v>
      </c>
      <c r="G7" s="2">
        <f>F2*0.063</f>
        <v>0.103635</v>
      </c>
      <c r="H7" s="2">
        <f>F2*0.084</f>
        <v>0.13818</v>
      </c>
    </row>
  </sheetData>
  <mergeCells count="2">
    <mergeCell ref="B1:C1"/>
    <mergeCell ref="F3:J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0811-A919-4D21-A64F-777EEDAC26D9}">
  <dimension ref="D1:N6"/>
  <sheetViews>
    <sheetView zoomScale="50" zoomScaleNormal="50" workbookViewId="0">
      <selection activeCell="AG53" sqref="AG53"/>
    </sheetView>
  </sheetViews>
  <sheetFormatPr baseColWidth="10" defaultRowHeight="15" x14ac:dyDescent="0.25"/>
  <sheetData>
    <row r="1" spans="4:14" ht="75" x14ac:dyDescent="0.25">
      <c r="E1" s="3" t="s">
        <v>25</v>
      </c>
      <c r="F1" s="3" t="s">
        <v>26</v>
      </c>
      <c r="G1" s="3" t="s">
        <v>27</v>
      </c>
      <c r="H1" s="3" t="s">
        <v>28</v>
      </c>
      <c r="I1" s="3"/>
      <c r="J1">
        <v>1.645</v>
      </c>
      <c r="K1">
        <v>1.96</v>
      </c>
    </row>
    <row r="2" spans="4:14" x14ac:dyDescent="0.25">
      <c r="D2" t="s">
        <v>14</v>
      </c>
      <c r="E2" s="2">
        <v>1.73</v>
      </c>
      <c r="F2" s="2">
        <v>2.2999999999999998</v>
      </c>
      <c r="G2" s="2">
        <v>1.68</v>
      </c>
      <c r="H2" s="2">
        <v>3.35</v>
      </c>
      <c r="I2" s="1"/>
      <c r="J2" s="8" t="s">
        <v>15</v>
      </c>
      <c r="K2" s="8"/>
      <c r="L2" s="8"/>
      <c r="M2" s="8"/>
      <c r="N2" s="8"/>
    </row>
    <row r="3" spans="4:14" x14ac:dyDescent="0.25">
      <c r="D3" t="s">
        <v>21</v>
      </c>
      <c r="E3" s="2">
        <f>E2-0.253</f>
        <v>1.4769999999999999</v>
      </c>
      <c r="F3" s="2">
        <f>F2+0.162</f>
        <v>2.4619999999999997</v>
      </c>
      <c r="G3" s="2">
        <f>G2+0.287</f>
        <v>1.9669999999999999</v>
      </c>
      <c r="H3" s="2">
        <f>H2-0.185</f>
        <v>3.165</v>
      </c>
      <c r="I3" s="1"/>
      <c r="J3">
        <f>J1*0.47</f>
        <v>0.77315</v>
      </c>
      <c r="K3">
        <f>J1*0.064</f>
        <v>0.10528</v>
      </c>
      <c r="L3">
        <f>J1*0.251</f>
        <v>0.41289500000000001</v>
      </c>
      <c r="M3">
        <f>K1*0.203</f>
        <v>0.39788000000000001</v>
      </c>
    </row>
    <row r="4" spans="4:14" x14ac:dyDescent="0.25">
      <c r="D4" t="s">
        <v>22</v>
      </c>
      <c r="E4" s="2">
        <f>E2-0.141</f>
        <v>1.589</v>
      </c>
      <c r="F4" s="2">
        <f>F2+0.149</f>
        <v>2.4489999999999998</v>
      </c>
      <c r="G4" s="2">
        <f>G2+0.458</f>
        <v>2.1379999999999999</v>
      </c>
      <c r="H4" s="2">
        <f>H2-0.184</f>
        <v>3.1659999999999999</v>
      </c>
      <c r="I4" s="1"/>
      <c r="J4">
        <f>J1*0.473</f>
        <v>0.77808499999999992</v>
      </c>
      <c r="K4">
        <f>J1*0.063</f>
        <v>0.103635</v>
      </c>
      <c r="L4">
        <f>J1*0.254</f>
        <v>0.41783000000000003</v>
      </c>
      <c r="M4">
        <f>K1*0.239</f>
        <v>0.46843999999999997</v>
      </c>
    </row>
    <row r="5" spans="4:14" x14ac:dyDescent="0.25">
      <c r="D5" t="s">
        <v>23</v>
      </c>
      <c r="E5" s="2">
        <f>E2-0.634</f>
        <v>1.0960000000000001</v>
      </c>
      <c r="F5" s="2">
        <f>F2+0.151</f>
        <v>2.4509999999999996</v>
      </c>
      <c r="G5" s="2">
        <f>G2+0.482</f>
        <v>2.1619999999999999</v>
      </c>
      <c r="H5" s="2">
        <f>H2-0.15</f>
        <v>3.2</v>
      </c>
      <c r="J5" s="2">
        <f>J1*0.339</f>
        <v>0.55765500000000001</v>
      </c>
      <c r="K5" s="2">
        <f>J1*0.069</f>
        <v>0.11350500000000001</v>
      </c>
      <c r="L5" s="2">
        <f>J1*0.249</f>
        <v>0.409605</v>
      </c>
      <c r="M5" s="2">
        <f>K1*0.204</f>
        <v>0.39983999999999997</v>
      </c>
    </row>
    <row r="6" spans="4:14" x14ac:dyDescent="0.25">
      <c r="D6" t="s">
        <v>24</v>
      </c>
      <c r="E6" s="2">
        <f>E2-0.233</f>
        <v>1.4969999999999999</v>
      </c>
      <c r="F6" s="2">
        <f>F2+0.131</f>
        <v>2.431</v>
      </c>
      <c r="G6" s="2">
        <f>G2+0.14</f>
        <v>1.8199999999999998</v>
      </c>
      <c r="H6" s="2">
        <f>H2-0.112</f>
        <v>3.238</v>
      </c>
      <c r="J6" s="2">
        <f>J1*0.364</f>
        <v>0.59877999999999998</v>
      </c>
      <c r="K6" s="2">
        <f>J1*0.068</f>
        <v>0.11186000000000001</v>
      </c>
      <c r="L6" s="2">
        <f>J1*0.208</f>
        <v>0.34215999999999996</v>
      </c>
      <c r="M6" s="2">
        <f>K1*0.165</f>
        <v>0.32340000000000002</v>
      </c>
    </row>
  </sheetData>
  <mergeCells count="1">
    <mergeCell ref="J2:N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read me</vt:lpstr>
      <vt:lpstr>Figure 1</vt:lpstr>
      <vt:lpstr>Figure 3</vt:lpstr>
      <vt:lpstr>Figure 4</vt:lpstr>
      <vt:lpstr>Figure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Margaux Vinez</dc:creator>
  <cp:lastModifiedBy>s.lambert</cp:lastModifiedBy>
  <dcterms:created xsi:type="dcterms:W3CDTF">2022-08-09T13:44:16Z</dcterms:created>
  <dcterms:modified xsi:type="dcterms:W3CDTF">2023-03-08T08:05:11Z</dcterms:modified>
</cp:coreProperties>
</file>