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ward/Dropbox/protein_riboswitches_manuscript/"/>
    </mc:Choice>
  </mc:AlternateContent>
  <xr:revisionPtr revIDLastSave="0" documentId="13_ncr:1_{9D8278CA-8A4F-E640-AA0F-276C14715EBC}" xr6:coauthVersionLast="47" xr6:coauthVersionMax="47" xr10:uidLastSave="{00000000-0000-0000-0000-000000000000}"/>
  <bookViews>
    <workbookView xWindow="52620" yWindow="500" windowWidth="40920" windowHeight="26320" xr2:uid="{23256190-BCAD-423F-A885-332639853CCC}"/>
  </bookViews>
  <sheets>
    <sheet name="Riboswitch Set 1 Testing. Fig 2" sheetId="3" r:id="rId1"/>
    <sheet name="Riboswitch Dosage Curves. Fig 4" sheetId="5" r:id="rId2"/>
    <sheet name="Riboswitch Set 2 Testing. Fig 5" sheetId="6" r:id="rId3"/>
    <sheet name="Sequences and Calculations" sheetId="9" r:id="rId4"/>
    <sheet name="Aptamer Info" sheetId="8" r:id="rId5"/>
    <sheet name="Protein Info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9" i="5" l="1"/>
  <c r="O20" i="5"/>
  <c r="O21" i="5"/>
  <c r="O22" i="5"/>
  <c r="O23" i="5"/>
  <c r="O24" i="5"/>
  <c r="O25" i="5"/>
  <c r="O14" i="5"/>
  <c r="Q14" i="5" s="1"/>
  <c r="O13" i="5"/>
  <c r="Q13" i="5" s="1"/>
  <c r="O16" i="5"/>
  <c r="O15" i="5"/>
  <c r="O12" i="5"/>
  <c r="O10" i="5"/>
  <c r="O9" i="5"/>
  <c r="O8" i="5"/>
  <c r="O7" i="5"/>
  <c r="O6" i="5"/>
  <c r="O5" i="5"/>
  <c r="O4" i="5"/>
  <c r="Q34" i="3"/>
  <c r="Q35" i="3"/>
  <c r="Q36" i="3"/>
  <c r="Q37" i="3"/>
  <c r="Q38" i="3"/>
  <c r="S36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9" i="3"/>
  <c r="Q4" i="3"/>
  <c r="Q63" i="9"/>
  <c r="E63" i="9"/>
  <c r="AI42" i="9"/>
  <c r="AJ42" i="9" s="1"/>
  <c r="AK42" i="9"/>
  <c r="AL42" i="9"/>
  <c r="AI43" i="9"/>
  <c r="AJ43" i="9" s="1"/>
  <c r="AK43" i="9"/>
  <c r="AL43" i="9"/>
  <c r="AI44" i="9"/>
  <c r="AJ44" i="9"/>
  <c r="AK44" i="9"/>
  <c r="AL44" i="9"/>
  <c r="AI45" i="9"/>
  <c r="AJ45" i="9"/>
  <c r="AK45" i="9"/>
  <c r="AL45" i="9"/>
  <c r="AI46" i="9"/>
  <c r="AJ46" i="9" s="1"/>
  <c r="AK46" i="9"/>
  <c r="AL46" i="9"/>
  <c r="AI47" i="9"/>
  <c r="AJ47" i="9" s="1"/>
  <c r="AK47" i="9"/>
  <c r="AL47" i="9"/>
  <c r="AI48" i="9"/>
  <c r="AJ48" i="9"/>
  <c r="AK48" i="9"/>
  <c r="AL48" i="9"/>
  <c r="AI49" i="9"/>
  <c r="AJ49" i="9"/>
  <c r="AK49" i="9"/>
  <c r="AL49" i="9"/>
  <c r="AI50" i="9"/>
  <c r="AJ50" i="9" s="1"/>
  <c r="AK50" i="9"/>
  <c r="AL50" i="9"/>
  <c r="AI51" i="9"/>
  <c r="AJ51" i="9" s="1"/>
  <c r="AK51" i="9"/>
  <c r="AL51" i="9"/>
  <c r="AI52" i="9"/>
  <c r="AJ52" i="9"/>
  <c r="AK52" i="9"/>
  <c r="AL52" i="9"/>
  <c r="AI53" i="9"/>
  <c r="AJ53" i="9"/>
  <c r="AK53" i="9"/>
  <c r="AL53" i="9"/>
  <c r="AI54" i="9"/>
  <c r="AJ54" i="9" s="1"/>
  <c r="AK54" i="9"/>
  <c r="AL54" i="9"/>
  <c r="AI55" i="9"/>
  <c r="AJ55" i="9" s="1"/>
  <c r="AK55" i="9"/>
  <c r="AL55" i="9"/>
  <c r="AI56" i="9"/>
  <c r="AJ56" i="9"/>
  <c r="AK56" i="9"/>
  <c r="AL56" i="9"/>
  <c r="AI57" i="9"/>
  <c r="AJ57" i="9"/>
  <c r="AK57" i="9"/>
  <c r="AL57" i="9"/>
  <c r="AI58" i="9"/>
  <c r="AJ58" i="9" s="1"/>
  <c r="AK58" i="9"/>
  <c r="AL58" i="9"/>
  <c r="AI59" i="9"/>
  <c r="AJ59" i="9" s="1"/>
  <c r="AK59" i="9"/>
  <c r="AL59" i="9"/>
  <c r="AI60" i="9"/>
  <c r="AJ60" i="9"/>
  <c r="AK60" i="9"/>
  <c r="AL60" i="9"/>
  <c r="AL41" i="9"/>
  <c r="AK41" i="9"/>
  <c r="AI41" i="9"/>
  <c r="AJ41" i="9" s="1"/>
  <c r="AL5" i="9"/>
  <c r="AL6" i="9"/>
  <c r="AL7" i="9"/>
  <c r="AL8" i="9"/>
  <c r="AL9" i="9"/>
  <c r="AL10" i="9"/>
  <c r="AL11" i="9"/>
  <c r="AL12" i="9"/>
  <c r="AL13" i="9"/>
  <c r="AL14" i="9"/>
  <c r="AL15" i="9"/>
  <c r="AL16" i="9"/>
  <c r="AL17" i="9"/>
  <c r="AL18" i="9"/>
  <c r="AL19" i="9"/>
  <c r="AL20" i="9"/>
  <c r="AL21" i="9"/>
  <c r="AL22" i="9"/>
  <c r="AL23" i="9"/>
  <c r="AL24" i="9"/>
  <c r="AL25" i="9"/>
  <c r="AL26" i="9"/>
  <c r="AL27" i="9"/>
  <c r="AL28" i="9"/>
  <c r="AL29" i="9"/>
  <c r="AL30" i="9"/>
  <c r="AL31" i="9"/>
  <c r="AL32" i="9"/>
  <c r="AL33" i="9"/>
  <c r="AL34" i="9"/>
  <c r="AL35" i="9"/>
  <c r="AL36" i="9"/>
  <c r="AL37" i="9"/>
  <c r="AL38" i="9"/>
  <c r="AL4" i="9"/>
  <c r="AK5" i="9"/>
  <c r="AK6" i="9"/>
  <c r="AK7" i="9"/>
  <c r="AK8" i="9"/>
  <c r="AK9" i="9"/>
  <c r="AK10" i="9"/>
  <c r="AK11" i="9"/>
  <c r="AK12" i="9"/>
  <c r="AK13" i="9"/>
  <c r="AK14" i="9"/>
  <c r="AK15" i="9"/>
  <c r="AK16" i="9"/>
  <c r="AK17" i="9"/>
  <c r="AK18" i="9"/>
  <c r="AK19" i="9"/>
  <c r="AK20" i="9"/>
  <c r="AK21" i="9"/>
  <c r="AK22" i="9"/>
  <c r="AK23" i="9"/>
  <c r="AK24" i="9"/>
  <c r="AK25" i="9"/>
  <c r="AK26" i="9"/>
  <c r="AK27" i="9"/>
  <c r="AK28" i="9"/>
  <c r="AK29" i="9"/>
  <c r="AK30" i="9"/>
  <c r="AK31" i="9"/>
  <c r="AK32" i="9"/>
  <c r="AK33" i="9"/>
  <c r="AK34" i="9"/>
  <c r="AK35" i="9"/>
  <c r="AK36" i="9"/>
  <c r="AK37" i="9"/>
  <c r="AK38" i="9"/>
  <c r="AK4" i="9"/>
  <c r="AI5" i="9"/>
  <c r="AI6" i="9"/>
  <c r="AI7" i="9"/>
  <c r="AI8" i="9"/>
  <c r="AI9" i="9"/>
  <c r="AI10" i="9"/>
  <c r="AI11" i="9"/>
  <c r="AI12" i="9"/>
  <c r="AI13" i="9"/>
  <c r="AI14" i="9"/>
  <c r="AJ14" i="9" s="1"/>
  <c r="AI15" i="9"/>
  <c r="AI16" i="9"/>
  <c r="AI17" i="9"/>
  <c r="AI18" i="9"/>
  <c r="AJ18" i="9" s="1"/>
  <c r="AI19" i="9"/>
  <c r="AJ19" i="9" s="1"/>
  <c r="AI20" i="9"/>
  <c r="AJ20" i="9" s="1"/>
  <c r="AI21" i="9"/>
  <c r="AI22" i="9"/>
  <c r="AI23" i="9"/>
  <c r="AI24" i="9"/>
  <c r="AI25" i="9"/>
  <c r="AJ25" i="9" s="1"/>
  <c r="AI26" i="9"/>
  <c r="AJ26" i="9" s="1"/>
  <c r="AI27" i="9"/>
  <c r="AI28" i="9"/>
  <c r="AI29" i="9"/>
  <c r="AI30" i="9"/>
  <c r="AI31" i="9"/>
  <c r="AI32" i="9"/>
  <c r="AI33" i="9"/>
  <c r="AJ33" i="9" s="1"/>
  <c r="AI34" i="9"/>
  <c r="AJ34" i="9" s="1"/>
  <c r="AI35" i="9"/>
  <c r="AJ35" i="9" s="1"/>
  <c r="AI36" i="9"/>
  <c r="AJ36" i="9" s="1"/>
  <c r="AI37" i="9"/>
  <c r="AI38" i="9"/>
  <c r="AI4" i="9"/>
  <c r="AJ38" i="9"/>
  <c r="AJ37" i="9"/>
  <c r="AJ32" i="9"/>
  <c r="AJ31" i="9"/>
  <c r="AJ30" i="9"/>
  <c r="AJ29" i="9"/>
  <c r="AJ28" i="9"/>
  <c r="AJ27" i="9"/>
  <c r="AJ24" i="9"/>
  <c r="AJ23" i="9"/>
  <c r="AJ22" i="9"/>
  <c r="AJ21" i="9"/>
  <c r="AJ17" i="9"/>
  <c r="AJ16" i="9"/>
  <c r="AJ15" i="9"/>
  <c r="AJ13" i="9"/>
  <c r="AJ12" i="9"/>
  <c r="AJ11" i="9"/>
  <c r="AJ10" i="9"/>
  <c r="AJ9" i="9"/>
  <c r="AJ8" i="9"/>
  <c r="AJ7" i="9"/>
  <c r="AJ6" i="9"/>
  <c r="AJ5" i="9"/>
  <c r="AJ4" i="9"/>
  <c r="R5" i="6" l="1"/>
  <c r="T5" i="6" s="1"/>
  <c r="T6" i="6"/>
  <c r="T7" i="6"/>
  <c r="T8" i="6"/>
  <c r="T4" i="6"/>
  <c r="R6" i="6"/>
  <c r="R7" i="6"/>
  <c r="R8" i="6"/>
  <c r="S5" i="6"/>
  <c r="S6" i="6"/>
  <c r="S7" i="6"/>
  <c r="S8" i="6"/>
  <c r="S4" i="6"/>
  <c r="P4" i="6"/>
  <c r="R4" i="6"/>
  <c r="O5" i="6"/>
  <c r="P5" i="6"/>
  <c r="Q5" i="6"/>
  <c r="O6" i="6"/>
  <c r="P6" i="6"/>
  <c r="Q6" i="6" s="1"/>
  <c r="O7" i="6"/>
  <c r="P7" i="6"/>
  <c r="Q7" i="6"/>
  <c r="O8" i="6"/>
  <c r="P8" i="6"/>
  <c r="Q8" i="6" s="1"/>
  <c r="O4" i="6"/>
  <c r="Q4" i="6"/>
  <c r="AE32" i="9"/>
  <c r="AB32" i="9"/>
  <c r="Y32" i="9"/>
  <c r="Q32" i="9"/>
  <c r="E32" i="9"/>
  <c r="AE31" i="9"/>
  <c r="AB31" i="9"/>
  <c r="Y31" i="9"/>
  <c r="Q31" i="9"/>
  <c r="E31" i="9"/>
  <c r="AE30" i="9"/>
  <c r="AB30" i="9"/>
  <c r="Y30" i="9"/>
  <c r="Q30" i="9"/>
  <c r="E30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3" i="9"/>
  <c r="E34" i="9"/>
  <c r="E35" i="9"/>
  <c r="E36" i="9"/>
  <c r="E37" i="9"/>
  <c r="E38" i="9"/>
  <c r="E4" i="9"/>
  <c r="Q20" i="5"/>
  <c r="Q21" i="5"/>
  <c r="Q22" i="5"/>
  <c r="Q23" i="5"/>
  <c r="Q24" i="5"/>
  <c r="Q25" i="5"/>
  <c r="Q26" i="5"/>
  <c r="P20" i="5"/>
  <c r="P21" i="5"/>
  <c r="P22" i="5"/>
  <c r="P23" i="5"/>
  <c r="P24" i="5"/>
  <c r="P25" i="5"/>
  <c r="P26" i="5"/>
  <c r="O26" i="5"/>
  <c r="P19" i="5"/>
  <c r="P13" i="5"/>
  <c r="P14" i="5"/>
  <c r="P15" i="5"/>
  <c r="Q15" i="5"/>
  <c r="Q16" i="5"/>
  <c r="P16" i="5"/>
  <c r="O17" i="5"/>
  <c r="P17" i="5"/>
  <c r="Q17" i="5"/>
  <c r="P12" i="5"/>
  <c r="Q19" i="5"/>
  <c r="Q12" i="5"/>
  <c r="P5" i="5"/>
  <c r="P6" i="5"/>
  <c r="P7" i="5"/>
  <c r="P8" i="5"/>
  <c r="P9" i="5"/>
  <c r="P10" i="5"/>
  <c r="P4" i="5"/>
  <c r="Q6" i="5"/>
  <c r="Q7" i="5"/>
  <c r="Q8" i="5"/>
  <c r="Q9" i="5"/>
  <c r="Q10" i="5"/>
  <c r="Q5" i="5"/>
  <c r="Q4" i="5"/>
  <c r="R9" i="3"/>
  <c r="R5" i="3"/>
  <c r="R6" i="3"/>
  <c r="R7" i="3"/>
  <c r="R8" i="3"/>
  <c r="R10" i="3"/>
  <c r="R11" i="3"/>
  <c r="R12" i="3"/>
  <c r="R13" i="3"/>
  <c r="R14" i="3"/>
  <c r="R15" i="3"/>
  <c r="R16" i="3"/>
  <c r="R17" i="3"/>
  <c r="R18" i="3"/>
  <c r="R19" i="3"/>
  <c r="S19" i="3" s="1"/>
  <c r="R20" i="3"/>
  <c r="R21" i="3"/>
  <c r="R22" i="3"/>
  <c r="R23" i="3"/>
  <c r="S23" i="3" s="1"/>
  <c r="R24" i="3"/>
  <c r="R25" i="3"/>
  <c r="R26" i="3"/>
  <c r="S26" i="3" s="1"/>
  <c r="R27" i="3"/>
  <c r="R28" i="3"/>
  <c r="R29" i="3"/>
  <c r="R30" i="3"/>
  <c r="R31" i="3"/>
  <c r="R32" i="3"/>
  <c r="R33" i="3"/>
  <c r="S33" i="3" s="1"/>
  <c r="R34" i="3"/>
  <c r="S34" i="3" s="1"/>
  <c r="R35" i="3"/>
  <c r="S35" i="3" s="1"/>
  <c r="R36" i="3"/>
  <c r="R37" i="3"/>
  <c r="R38" i="3"/>
  <c r="R39" i="3"/>
  <c r="S11" i="3"/>
  <c r="S13" i="3"/>
  <c r="S14" i="3"/>
  <c r="S15" i="3"/>
  <c r="S29" i="3"/>
  <c r="S30" i="3"/>
  <c r="S31" i="3"/>
  <c r="S32" i="3"/>
  <c r="S5" i="3"/>
  <c r="S6" i="3"/>
  <c r="S7" i="3"/>
  <c r="S8" i="3"/>
  <c r="S10" i="3"/>
  <c r="S16" i="3"/>
  <c r="S17" i="3"/>
  <c r="S18" i="3"/>
  <c r="S21" i="3"/>
  <c r="S22" i="3"/>
  <c r="S24" i="3"/>
  <c r="S25" i="3"/>
  <c r="S27" i="3"/>
  <c r="S37" i="3"/>
  <c r="S38" i="3"/>
  <c r="S39" i="3"/>
  <c r="R4" i="3"/>
  <c r="S4" i="3" s="1"/>
  <c r="J39" i="3"/>
  <c r="J33" i="3"/>
  <c r="J27" i="3"/>
  <c r="J21" i="3"/>
  <c r="J15" i="3"/>
  <c r="J9" i="3"/>
  <c r="N20" i="5"/>
  <c r="N21" i="5"/>
  <c r="N22" i="5"/>
  <c r="N23" i="5"/>
  <c r="N24" i="5"/>
  <c r="N25" i="5"/>
  <c r="N26" i="5"/>
  <c r="N19" i="5"/>
  <c r="N13" i="5"/>
  <c r="N14" i="5"/>
  <c r="N15" i="5"/>
  <c r="N16" i="5"/>
  <c r="N17" i="5"/>
  <c r="N12" i="5"/>
  <c r="N5" i="5"/>
  <c r="N6" i="5"/>
  <c r="N7" i="5"/>
  <c r="N8" i="5"/>
  <c r="N9" i="5"/>
  <c r="N10" i="5"/>
  <c r="N4" i="5"/>
  <c r="M20" i="5"/>
  <c r="M21" i="5"/>
  <c r="M22" i="5"/>
  <c r="M23" i="5"/>
  <c r="M24" i="5"/>
  <c r="M25" i="5"/>
  <c r="M26" i="5"/>
  <c r="M19" i="5"/>
  <c r="M13" i="5"/>
  <c r="M14" i="5"/>
  <c r="M15" i="5"/>
  <c r="M16" i="5"/>
  <c r="M17" i="5"/>
  <c r="M12" i="5"/>
  <c r="M5" i="5"/>
  <c r="M6" i="5"/>
  <c r="M7" i="5"/>
  <c r="M8" i="5"/>
  <c r="M9" i="5"/>
  <c r="M10" i="5"/>
  <c r="M4" i="5"/>
  <c r="Y42" i="9"/>
  <c r="Y43" i="9"/>
  <c r="Y44" i="9"/>
  <c r="Y45" i="9"/>
  <c r="Y46" i="9"/>
  <c r="Y47" i="9"/>
  <c r="Y48" i="9"/>
  <c r="Y49" i="9"/>
  <c r="Y50" i="9"/>
  <c r="Y51" i="9"/>
  <c r="Y52" i="9"/>
  <c r="Y53" i="9"/>
  <c r="Y54" i="9"/>
  <c r="Y55" i="9"/>
  <c r="Y56" i="9"/>
  <c r="Y57" i="9"/>
  <c r="Y58" i="9"/>
  <c r="Y59" i="9"/>
  <c r="Y60" i="9"/>
  <c r="Y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41" i="9"/>
  <c r="AB41" i="9"/>
  <c r="AB42" i="9"/>
  <c r="AB43" i="9"/>
  <c r="AB44" i="9"/>
  <c r="AB45" i="9"/>
  <c r="AB46" i="9"/>
  <c r="AB47" i="9"/>
  <c r="AB48" i="9"/>
  <c r="AB49" i="9"/>
  <c r="AB50" i="9"/>
  <c r="AB51" i="9"/>
  <c r="AB52" i="9"/>
  <c r="AB53" i="9"/>
  <c r="AE54" i="9"/>
  <c r="AB54" i="9"/>
  <c r="AB55" i="9"/>
  <c r="AB56" i="9"/>
  <c r="AB57" i="9"/>
  <c r="AB58" i="9"/>
  <c r="AB59" i="9"/>
  <c r="AB60" i="9"/>
  <c r="Y4" i="9"/>
  <c r="Y38" i="9"/>
  <c r="Y37" i="9"/>
  <c r="Y36" i="9"/>
  <c r="Y35" i="9"/>
  <c r="Y34" i="9"/>
  <c r="Y33" i="9"/>
  <c r="Y29" i="9"/>
  <c r="Y28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Y7" i="9"/>
  <c r="Y6" i="9"/>
  <c r="Y5" i="9"/>
  <c r="Q5" i="9"/>
  <c r="Q6" i="9"/>
  <c r="Q7" i="9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3" i="9"/>
  <c r="Q34" i="9"/>
  <c r="Q35" i="9"/>
  <c r="Q36" i="9"/>
  <c r="Q37" i="9"/>
  <c r="Q38" i="9"/>
  <c r="Q4" i="9"/>
  <c r="S9" i="3" l="1"/>
  <c r="S20" i="3"/>
  <c r="S12" i="3"/>
  <c r="S28" i="3"/>
  <c r="AB5" i="9"/>
  <c r="AB6" i="9"/>
  <c r="AB7" i="9"/>
  <c r="AB8" i="9"/>
  <c r="AB9" i="9"/>
  <c r="AB10" i="9"/>
  <c r="AB11" i="9"/>
  <c r="AB12" i="9"/>
  <c r="AB13" i="9"/>
  <c r="AB14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3" i="9"/>
  <c r="AB4" i="9"/>
  <c r="AE5" i="9"/>
  <c r="AE6" i="9"/>
  <c r="AE7" i="9"/>
  <c r="AE8" i="9"/>
  <c r="AE9" i="9"/>
  <c r="AE10" i="9"/>
  <c r="AE11" i="9"/>
  <c r="AE12" i="9"/>
  <c r="AE13" i="9"/>
  <c r="AE14" i="9"/>
  <c r="AE15" i="9"/>
  <c r="AE16" i="9"/>
  <c r="AE17" i="9"/>
  <c r="AE18" i="9"/>
  <c r="AE19" i="9"/>
  <c r="AE20" i="9"/>
  <c r="AE21" i="9"/>
  <c r="AE22" i="9"/>
  <c r="AE23" i="9"/>
  <c r="AE24" i="9"/>
  <c r="AE25" i="9"/>
  <c r="AE26" i="9"/>
  <c r="AE27" i="9"/>
  <c r="AE28" i="9"/>
  <c r="AE29" i="9"/>
  <c r="AE33" i="9"/>
  <c r="AE34" i="9"/>
  <c r="AE35" i="9"/>
  <c r="AE36" i="9"/>
  <c r="AE37" i="9"/>
  <c r="AE38" i="9"/>
  <c r="AE4" i="9"/>
  <c r="I35" i="9"/>
  <c r="AB35" i="9" s="1"/>
  <c r="I36" i="9"/>
  <c r="AB36" i="9" s="1"/>
  <c r="I37" i="9"/>
  <c r="AB37" i="9" s="1"/>
  <c r="I38" i="9"/>
  <c r="AB38" i="9" s="1"/>
  <c r="I34" i="9"/>
  <c r="AB34" i="9" s="1"/>
  <c r="M4" i="3" l="1"/>
  <c r="O4" i="3" s="1"/>
  <c r="K20" i="5" l="1"/>
  <c r="L20" i="5" s="1"/>
  <c r="K21" i="5"/>
  <c r="L21" i="5" s="1"/>
  <c r="K22" i="5"/>
  <c r="L22" i="5" s="1"/>
  <c r="K23" i="5"/>
  <c r="L23" i="5" s="1"/>
  <c r="K24" i="5"/>
  <c r="L24" i="5" s="1"/>
  <c r="K25" i="5"/>
  <c r="L25" i="5" s="1"/>
  <c r="K26" i="5"/>
  <c r="L26" i="5" s="1"/>
  <c r="K19" i="5"/>
  <c r="L19" i="5" s="1"/>
  <c r="K13" i="5"/>
  <c r="L13" i="5" s="1"/>
  <c r="K14" i="5"/>
  <c r="L14" i="5" s="1"/>
  <c r="K15" i="5"/>
  <c r="L15" i="5" s="1"/>
  <c r="K16" i="5"/>
  <c r="L16" i="5" s="1"/>
  <c r="K17" i="5"/>
  <c r="L17" i="5" s="1"/>
  <c r="K12" i="5"/>
  <c r="L12" i="5" s="1"/>
  <c r="K5" i="5"/>
  <c r="L5" i="5" s="1"/>
  <c r="K6" i="5"/>
  <c r="L6" i="5" s="1"/>
  <c r="K7" i="5"/>
  <c r="L7" i="5" s="1"/>
  <c r="K8" i="5"/>
  <c r="L8" i="5" s="1"/>
  <c r="K9" i="5"/>
  <c r="L9" i="5" s="1"/>
  <c r="K10" i="5"/>
  <c r="L10" i="5" s="1"/>
  <c r="K4" i="5"/>
  <c r="L4" i="5" s="1"/>
  <c r="M35" i="3" l="1"/>
  <c r="M36" i="3"/>
  <c r="M37" i="3"/>
  <c r="M38" i="3"/>
  <c r="M39" i="3"/>
  <c r="M34" i="3"/>
  <c r="N36" i="3" l="1"/>
  <c r="P36" i="3" s="1"/>
  <c r="O36" i="3"/>
  <c r="N34" i="3"/>
  <c r="P34" i="3" s="1"/>
  <c r="O34" i="3"/>
  <c r="N39" i="3"/>
  <c r="P39" i="3" s="1"/>
  <c r="O39" i="3"/>
  <c r="N38" i="3"/>
  <c r="P38" i="3" s="1"/>
  <c r="O38" i="3"/>
  <c r="N37" i="3"/>
  <c r="P37" i="3" s="1"/>
  <c r="O37" i="3"/>
  <c r="N35" i="3"/>
  <c r="P35" i="3" s="1"/>
  <c r="O35" i="3"/>
  <c r="M29" i="3"/>
  <c r="M30" i="3"/>
  <c r="M31" i="3"/>
  <c r="M32" i="3"/>
  <c r="M33" i="3"/>
  <c r="M28" i="3"/>
  <c r="M23" i="3"/>
  <c r="M24" i="3"/>
  <c r="M25" i="3"/>
  <c r="M26" i="3"/>
  <c r="M27" i="3"/>
  <c r="M22" i="3"/>
  <c r="N31" i="3" l="1"/>
  <c r="P31" i="3" s="1"/>
  <c r="O31" i="3"/>
  <c r="N29" i="3"/>
  <c r="P29" i="3" s="1"/>
  <c r="O29" i="3"/>
  <c r="N32" i="3"/>
  <c r="P32" i="3" s="1"/>
  <c r="O32" i="3"/>
  <c r="N22" i="3"/>
  <c r="P22" i="3" s="1"/>
  <c r="O22" i="3"/>
  <c r="N26" i="3"/>
  <c r="P26" i="3" s="1"/>
  <c r="O26" i="3"/>
  <c r="N25" i="3"/>
  <c r="P25" i="3" s="1"/>
  <c r="O25" i="3"/>
  <c r="N24" i="3"/>
  <c r="P24" i="3" s="1"/>
  <c r="O24" i="3"/>
  <c r="N23" i="3"/>
  <c r="P23" i="3" s="1"/>
  <c r="O23" i="3"/>
  <c r="N28" i="3"/>
  <c r="P28" i="3" s="1"/>
  <c r="O28" i="3"/>
  <c r="N30" i="3"/>
  <c r="P30" i="3" s="1"/>
  <c r="O30" i="3"/>
  <c r="N27" i="3"/>
  <c r="P27" i="3" s="1"/>
  <c r="O27" i="3"/>
  <c r="N33" i="3"/>
  <c r="P33" i="3" s="1"/>
  <c r="O33" i="3"/>
  <c r="M17" i="3"/>
  <c r="M18" i="3"/>
  <c r="M19" i="3"/>
  <c r="M20" i="3"/>
  <c r="M21" i="3"/>
  <c r="M16" i="3"/>
  <c r="M11" i="3"/>
  <c r="M12" i="3"/>
  <c r="M13" i="3"/>
  <c r="M14" i="3"/>
  <c r="M15" i="3"/>
  <c r="M10" i="3"/>
  <c r="N12" i="3" l="1"/>
  <c r="P12" i="3" s="1"/>
  <c r="O12" i="3"/>
  <c r="N11" i="3"/>
  <c r="P11" i="3" s="1"/>
  <c r="O11" i="3"/>
  <c r="N16" i="3"/>
  <c r="P16" i="3" s="1"/>
  <c r="O16" i="3"/>
  <c r="N20" i="3"/>
  <c r="P20" i="3" s="1"/>
  <c r="O20" i="3"/>
  <c r="N19" i="3"/>
  <c r="P19" i="3" s="1"/>
  <c r="O19" i="3"/>
  <c r="N18" i="3"/>
  <c r="P18" i="3" s="1"/>
  <c r="O18" i="3"/>
  <c r="N14" i="3"/>
  <c r="P14" i="3" s="1"/>
  <c r="O14" i="3"/>
  <c r="N21" i="3"/>
  <c r="P21" i="3" s="1"/>
  <c r="O21" i="3"/>
  <c r="N17" i="3"/>
  <c r="P17" i="3" s="1"/>
  <c r="O17" i="3"/>
  <c r="N10" i="3"/>
  <c r="P10" i="3" s="1"/>
  <c r="O10" i="3"/>
  <c r="N15" i="3"/>
  <c r="P15" i="3" s="1"/>
  <c r="O15" i="3"/>
  <c r="N13" i="3"/>
  <c r="P13" i="3" s="1"/>
  <c r="O13" i="3"/>
  <c r="M5" i="3"/>
  <c r="M6" i="3"/>
  <c r="M7" i="3"/>
  <c r="M8" i="3"/>
  <c r="M9" i="3"/>
  <c r="N4" i="3"/>
  <c r="P4" i="3" s="1"/>
  <c r="N7" i="3" l="1"/>
  <c r="P7" i="3" s="1"/>
  <c r="O7" i="3"/>
  <c r="N5" i="3"/>
  <c r="P5" i="3" s="1"/>
  <c r="O5" i="3"/>
  <c r="N9" i="3"/>
  <c r="P9" i="3" s="1"/>
  <c r="O9" i="3"/>
  <c r="N8" i="3"/>
  <c r="P8" i="3" s="1"/>
  <c r="O8" i="3"/>
  <c r="N6" i="3"/>
  <c r="P6" i="3" s="1"/>
  <c r="O6" i="3"/>
</calcChain>
</file>

<file path=xl/sharedStrings.xml><?xml version="1.0" encoding="utf-8"?>
<sst xmlns="http://schemas.openxmlformats.org/spreadsheetml/2006/main" count="771" uniqueCount="262">
  <si>
    <t>M2</t>
  </si>
  <si>
    <t>C2</t>
  </si>
  <si>
    <t>C6</t>
  </si>
  <si>
    <t>Rib name</t>
  </si>
  <si>
    <t>Inducer</t>
  </si>
  <si>
    <t>M1</t>
  </si>
  <si>
    <t>M3</t>
  </si>
  <si>
    <t>M4</t>
  </si>
  <si>
    <t>M5</t>
  </si>
  <si>
    <t>pFTV1-MS2</t>
  </si>
  <si>
    <t>8 nM</t>
  </si>
  <si>
    <t>UTR-136</t>
  </si>
  <si>
    <t>M1o</t>
  </si>
  <si>
    <t>M2o</t>
  </si>
  <si>
    <t>M3o</t>
  </si>
  <si>
    <t>M4o</t>
  </si>
  <si>
    <t>M5o</t>
  </si>
  <si>
    <t>M6o</t>
  </si>
  <si>
    <t>M7o</t>
  </si>
  <si>
    <t>M8o</t>
  </si>
  <si>
    <t>M9o</t>
  </si>
  <si>
    <t>M10o</t>
  </si>
  <si>
    <t>C1</t>
  </si>
  <si>
    <t>C3</t>
  </si>
  <si>
    <t>C4</t>
  </si>
  <si>
    <t>C5</t>
  </si>
  <si>
    <t>recombinant hCRP (Enzo Scientific) (batch 1)</t>
  </si>
  <si>
    <t>1.25 uM</t>
  </si>
  <si>
    <t>C7</t>
  </si>
  <si>
    <t>C8</t>
  </si>
  <si>
    <t>C9</t>
  </si>
  <si>
    <t>C10</t>
  </si>
  <si>
    <t>I1</t>
  </si>
  <si>
    <t>I2</t>
  </si>
  <si>
    <t>I3</t>
  </si>
  <si>
    <t>I4</t>
  </si>
  <si>
    <t>I5</t>
  </si>
  <si>
    <t>780 nM</t>
  </si>
  <si>
    <t>recombinant hIL-32 (R&amp;D Systems)</t>
  </si>
  <si>
    <t>MS2</t>
  </si>
  <si>
    <t>CRP</t>
  </si>
  <si>
    <t>Co1</t>
  </si>
  <si>
    <t>Co2</t>
  </si>
  <si>
    <t>Co5</t>
  </si>
  <si>
    <t>off</t>
  </si>
  <si>
    <t>+0</t>
  </si>
  <si>
    <t>+5</t>
  </si>
  <si>
    <t>+20</t>
  </si>
  <si>
    <t>Co3</t>
  </si>
  <si>
    <t>Co4</t>
  </si>
  <si>
    <t>Aptamer sequence</t>
  </si>
  <si>
    <t>Aptamer structure</t>
  </si>
  <si>
    <r>
      <t>Average ln(AR</t>
    </r>
    <r>
      <rPr>
        <b/>
        <vertAlign val="subscript"/>
        <sz val="11"/>
        <color theme="1"/>
        <rFont val="Calibri"/>
        <family val="2"/>
        <scheme val="minor"/>
      </rPr>
      <t>actual</t>
    </r>
    <r>
      <rPr>
        <b/>
        <sz val="11"/>
        <color theme="1"/>
        <rFont val="Calibri"/>
        <family val="2"/>
        <scheme val="minor"/>
      </rPr>
      <t>/measured AR)</t>
    </r>
  </si>
  <si>
    <r>
      <t>Standard Deviation ln(AR</t>
    </r>
    <r>
      <rPr>
        <b/>
        <vertAlign val="subscript"/>
        <sz val="11"/>
        <color theme="1"/>
        <rFont val="Calibri"/>
        <family val="2"/>
        <scheme val="minor"/>
      </rPr>
      <t>actual</t>
    </r>
    <r>
      <rPr>
        <b/>
        <sz val="11"/>
        <color theme="1"/>
        <rFont val="Calibri"/>
        <family val="2"/>
        <scheme val="minor"/>
      </rPr>
      <t>/measured AR)</t>
    </r>
  </si>
  <si>
    <t>ACATGAGGATCACCCATGT</t>
  </si>
  <si>
    <t>(((((x((xxxx)))))))</t>
  </si>
  <si>
    <t>GGGTTCACTGCAGACTTGACGAAGCTTCCGGAGAGAAGGGTCAAAGTTGTGCGGGAGTGTGTTGTGGAATGGATCCACATCTACGAATTC</t>
  </si>
  <si>
    <t>((((((x(((((((((((((xxxx(((xxxxx)))xxxx)))x)))))x)))))xxxx(((x((((((xxxxx))))))xx)))))))))</t>
  </si>
  <si>
    <t>CTGCAGACTTGACGAAGCTTCCGGAGAGAAGGGTCAAAGTTGTGCGG</t>
  </si>
  <si>
    <t>(((((((((((((xxxx(((xxxxx)))xxxx)))x)))))x)))))</t>
  </si>
  <si>
    <t>GACTTGACGAAGCTTCCGGAGAGAAGGGTCAAAGTT</t>
  </si>
  <si>
    <t>((((((((xxxx(((xxxxx)))xxxx)))x)))))</t>
  </si>
  <si>
    <t>GACGAAGCTTCCGGAGAGAAGGGTC</t>
  </si>
  <si>
    <t>(((xxxx(((xxxxx)))xxxx)))</t>
  </si>
  <si>
    <t>(((xxxxx)))</t>
  </si>
  <si>
    <t>GTGTTGTGGAATGGATCCACATCTAC</t>
  </si>
  <si>
    <t>(((x((((((xxxxx))))))xx)))</t>
  </si>
  <si>
    <t>TGTGGAATGGATCCACA</t>
  </si>
  <si>
    <t>((((((xxxxx))))))</t>
  </si>
  <si>
    <t>GCCTGTAAGGTGGTCGGTGTGGCGAGTGTGTTAGGAGAGATTGC</t>
  </si>
  <si>
    <t>xxxxxxxxx((((((xxxx(((((xxxx)))))xxxxx))))))</t>
  </si>
  <si>
    <t>GTGGTCGGTGTGGCGAGTGTGTTAGGAGAGATTGC</t>
  </si>
  <si>
    <t>((((((xxxx(((((xxxx)))))xxxxx))))))</t>
  </si>
  <si>
    <t>TGGCGAGTGTGTTA</t>
  </si>
  <si>
    <t>(((((xxxx)))))</t>
  </si>
  <si>
    <t>AC3-3 (full)</t>
  </si>
  <si>
    <t>AC3-3a</t>
  </si>
  <si>
    <t>AC3-3b</t>
  </si>
  <si>
    <t>AC3-3c</t>
  </si>
  <si>
    <t>AC3-3d</t>
  </si>
  <si>
    <t>AC3-3e</t>
  </si>
  <si>
    <t>AC3-3f</t>
  </si>
  <si>
    <t>VT2d0 (full)</t>
  </si>
  <si>
    <t>VT2d0-a</t>
  </si>
  <si>
    <t>VT2d0-b</t>
  </si>
  <si>
    <t>Aptamer name</t>
  </si>
  <si>
    <t>Construct</t>
  </si>
  <si>
    <t>16 nM</t>
  </si>
  <si>
    <t>Uninduced</t>
  </si>
  <si>
    <t>CTGAGAAAAGATAAGGAGGGTGAGG</t>
  </si>
  <si>
    <t>TCTAGAAATGAGAAGAGAC</t>
  </si>
  <si>
    <t>CTGAAGTAAGATAAGGAGGGTGAGG</t>
  </si>
  <si>
    <t>TCTAGACAAGTAAAGAGAC</t>
  </si>
  <si>
    <t>CTGGAGACAGACAAGGAGGGTGAGT</t>
  </si>
  <si>
    <t>TCTAGACAAAGAATGAAAC</t>
  </si>
  <si>
    <t>TCTAGACAAAAAATGAAAC</t>
  </si>
  <si>
    <t>CTGGAGACAGGCAAGGAGGGTGATA</t>
  </si>
  <si>
    <t>TCTAGACTTAAAATGAGAC</t>
  </si>
  <si>
    <t>GTCAAGGCCATTAAGGAGGAGTACG</t>
  </si>
  <si>
    <t>TCTAGATATGCTGAAGTAC</t>
  </si>
  <si>
    <t>GACAAGGCCATTAAGGAGGTGAAAG</t>
  </si>
  <si>
    <t>TCTAGAGAAACTGAAATTC</t>
  </si>
  <si>
    <t>CGCAAGGCCATGAAGGAGGCGTAGG</t>
  </si>
  <si>
    <t>TCTAGAAAAGCTGAAGTAC</t>
  </si>
  <si>
    <t>CCATTGGCTAATAAGGAGGGTGAAA</t>
  </si>
  <si>
    <t>TCTAGAAATAAGCTAATAC</t>
  </si>
  <si>
    <t>TCACGGGTCAATAAGGAGGGTGGGT</t>
  </si>
  <si>
    <t>TCTAGACAAAAGCAGTTAC</t>
  </si>
  <si>
    <t>TCACAGGCCAATAAGGAGGGTGAGG</t>
  </si>
  <si>
    <t>TCTAGACATATACAGCGAC</t>
  </si>
  <si>
    <t>GACAAGGCTAATAAGGAGGGTGAGA</t>
  </si>
  <si>
    <t>TCTAGAAGTATTGCAGCAC</t>
  </si>
  <si>
    <t>TCTAGAAAAGCTGAACAAC</t>
  </si>
  <si>
    <t>CGCAAGGCCATTAAGGAGGCGTGGC</t>
  </si>
  <si>
    <t>TCTAGAAAAGCTGAAGAAC</t>
  </si>
  <si>
    <t>CCACGGGCCAATAAGGAGGGTGAGT</t>
  </si>
  <si>
    <t>TCTAGAAACAAACAGTGAC</t>
  </si>
  <si>
    <t>GAAGAAAGGTGTGGGGGA</t>
  </si>
  <si>
    <t>TCTAGAGCTCGCCACACCGCCGCACT</t>
  </si>
  <si>
    <t>ACGGTATAAGGAGGTAGGAG</t>
  </si>
  <si>
    <t>TCTAGAATTGAATCTCCTAGACACTCCAC</t>
  </si>
  <si>
    <t>AAGTGTACAAGGGGGTGGCGAT</t>
  </si>
  <si>
    <t>TCTAGAGTCTCGCCACCGCCGCCCACCT</t>
  </si>
  <si>
    <t>GTAGTCGTGAGACAAAGGAGGTTTTGG</t>
  </si>
  <si>
    <t>TCTAGAGCTCGCCGCACCCAGCCCCTTA</t>
  </si>
  <si>
    <t>ACGTATAAGGAGGTAGGGG</t>
  </si>
  <si>
    <t>TCTAGAGTTATCTCCAAGTACACTCCAC</t>
  </si>
  <si>
    <t>AC3-3</t>
  </si>
  <si>
    <t>CTTAGATGATATAAGGAGGGTGAAA</t>
  </si>
  <si>
    <t>TCTAGAATTTAAAAAGAAAGATCTGT</t>
  </si>
  <si>
    <t>CGTGCAAGAGATAAGGAGGGTGAAA</t>
  </si>
  <si>
    <t>TCTAGATAGAAAGATAAACGGTAAGA</t>
  </si>
  <si>
    <t>GCTACATTGGATAAGGAGGGTGAGT</t>
  </si>
  <si>
    <t>TCTAGAATGAATAAATAAGAGTTACA</t>
  </si>
  <si>
    <t>GCTACTGTGGATAAGGAGGGTGAGG</t>
  </si>
  <si>
    <t>TCTAGAATTAATTAATATGAGTGACG</t>
  </si>
  <si>
    <t>GCTACACTAAATAAGGAGGGTGAAA</t>
  </si>
  <si>
    <t>TCTAGAATGCAATTGATAAAGTGTCA</t>
  </si>
  <si>
    <t>mRFP1</t>
  </si>
  <si>
    <t>CDS name</t>
  </si>
  <si>
    <t>CDS sequence</t>
  </si>
  <si>
    <t>Promoter</t>
  </si>
  <si>
    <t>TCTAGAacgaacgaaattataaggaggtaaa</t>
  </si>
  <si>
    <t>atggcatcaaactttacccaatttgtattggtcgacaacggcggtactggggatgtgactgtggcaccttcgaactttgcgaacggtgtagcggagtggatctcgtctaattcgcgatcacaggcatataaagtgacttgctcagtacgacaaagttctgctcaaaatcgcaagtatacgataaaagttgaggttccgaaagtggcgactcaaacggttggcggtgtggagttgccggtagctgcttggcgctcgtatttgaacatggagctgactataccgatttttgcgactaatagcgactgcgaactgattgtgaaagcgatgcaaggcctgttgaaggatgggaatcctattccgtcggcaatcgcggctaactcgggtatatactga</t>
  </si>
  <si>
    <t>J23100</t>
  </si>
  <si>
    <t>TCTAGAAAAAAAAATAAGGAGGTAAAAA</t>
  </si>
  <si>
    <t>ATGGCGAGCTCTgaagacgttatcaaagagttcatgcgtttcaaagttcgtatggaaggttccgttaacggtcacgagttcgaaatcgaaggtgaaggtgaaggtcgtccgtacgaaggtacccagaccgctaaactgaaagttaccaaaggtggtccgctgccgttcgcttgggacatcctgtccccgcagttccagtacggttccaaagcttacgttaaacacccggctgacatcccggactacctgaaactgtccttcccggaaggtttcaaatgggaacgtgttatgaacttcgaagacggtggtgttgttaccgttacccaggactcctccctgcaagacggtgagttcatctacaaagttaaactgcgtggtaccaacttcccgtccgacggtccggttatgcagaaaaaaaccatgggttgggaagcttccaccgaacgtatgtacccggaagacggtgctctgaaaggtgaaatcaaaatgcgtctgaaactgaaagacggtggtcactacgacgctgaagttaaaaccacctacatggctaaaaaaccggttcagctgccgggtgcttacaaaaccgacatcaaactggacatcacctcccacaacgaagactacaccatcgttgaacagtacgaacgtgctgaaggtcgtcactccaccggtgcttaataa</t>
  </si>
  <si>
    <t>MS2 coat protein</t>
  </si>
  <si>
    <t>TCTAGATTGGTGCTCAGTCCCGCCGCGAGGG</t>
  </si>
  <si>
    <t>TCTAGACAGTCTCATGTTCCATCCGATGGTAGGGA</t>
  </si>
  <si>
    <t>TCTAGATGCCTCATGTCCCTCCAGAGTGGG</t>
  </si>
  <si>
    <t>TCTAGAGTAGCGGTTCGGGTGGTCTTCAGATTC</t>
  </si>
  <si>
    <t>TCTAGAGGTTCCTCCATGTCCCAGGATGGG</t>
  </si>
  <si>
    <t>TCTAGACAGCCCTCATGTACGCTCCGATGAGTA</t>
  </si>
  <si>
    <t>TCTAGATCCTCATGCTCGCCTCCAGAGTGGG</t>
  </si>
  <si>
    <t>TCTAGACAGTCTCATGTTCCCCAATCCGATGGTTA</t>
  </si>
  <si>
    <t>GGGGTAAATGAGGAGGAAGGG</t>
  </si>
  <si>
    <t>AGGGGCATGAGATGGTATC</t>
  </si>
  <si>
    <t>AGACTACAAGGAGGGTATGGG</t>
  </si>
  <si>
    <t>GTTCTGGGGAGGAGCC</t>
  </si>
  <si>
    <t>AGCTGTAAGGAGGACAGG</t>
  </si>
  <si>
    <t>AGGGCACAAGGAGGTATGGG</t>
  </si>
  <si>
    <t>GGGGCATGAGGATGGTATC</t>
  </si>
  <si>
    <t>AGACTGGGGATGAGGTTATGTGG</t>
  </si>
  <si>
    <t>AGGCACAAGGAGGGTATGGG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</si>
  <si>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</si>
  <si>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</si>
  <si>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</si>
  <si>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</si>
  <si>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</si>
  <si>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</si>
  <si>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</si>
  <si>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</si>
  <si>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</si>
  <si>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M10</t>
  </si>
  <si>
    <t>Ligand concentration</t>
  </si>
  <si>
    <t>250 nM</t>
  </si>
  <si>
    <t>RBS sequence</t>
  </si>
  <si>
    <t>AAAGTTGTGCGGGAGTGTGTTGTGGAATGGATCCACATCTACGAATTCCTTAGATGATATAAGGAGGGTGAAA</t>
  </si>
  <si>
    <t>TCTAGAATTTAAAAAGAAAGATCTGTGGGTTCACTGCAGACTT</t>
  </si>
  <si>
    <t>AAAGTTGTGCGGGAGTGTGTTGTGGAATGGATCCACATCTACGAATTCCGTGCAAGAGATAAGGAGGGTGAAA</t>
  </si>
  <si>
    <t>TCTAGATAGAAAGATAAACGGTAAGAGGGTTCACTGCAGACTT</t>
  </si>
  <si>
    <t>AAAGTTGTGCGGGAGTGTGTTGTGGAATGGATCCACATCTACGAATTCGCTACATTGGATAAGGAGGGTGAGT</t>
  </si>
  <si>
    <t>TCTAGAATGAATAAATAAGAGTTACAGGGTTCACTGCAGACTT</t>
  </si>
  <si>
    <t>AAAGTTGTGCGGGAGTGTGTTGTGGAATGGATCCACATCTACGAATTCGCTACTGTGGATAAGGAGGGTGAGG</t>
  </si>
  <si>
    <t>TCTAGAATTAATTAATATGAGTGACGGGGTTCACTGCAGACTT</t>
  </si>
  <si>
    <t>AAAGTTGTGCGGGAGTGTGTTGTGGAATGGATCCACATCTACGAATTCGCTACACTAAATAAGGAGGGTGAAA</t>
  </si>
  <si>
    <t>TCTAGAATGCAATTGATAAAGTGTCAGGGTTCACTGCAGACTT</t>
  </si>
  <si>
    <t>TCTAGATATGCTGAAGTACGCCTGTAAG</t>
  </si>
  <si>
    <t>TCTAGAGAAACTGAAATTCGCCTGTAAG</t>
  </si>
  <si>
    <t>TCTAGAAAAGCTGAAGTACGCCTGTAAG</t>
  </si>
  <si>
    <t>TCTAGAAATAAGCTAATACGCCTGTAAG</t>
  </si>
  <si>
    <t>TCTAGACAAAAGCAGTTACGCCTGTAAG</t>
  </si>
  <si>
    <t>TCTAGACATATACAGCGACGCCTGTAAG</t>
  </si>
  <si>
    <t>TCTAGAAGTATTGCAGCACGCCTGTAAG</t>
  </si>
  <si>
    <t>TCTAGAAAAGCTGAACAACGCCTGTAAG</t>
  </si>
  <si>
    <t>TCTAGAAAAGCTGAAGAACGCCTGTAAG</t>
  </si>
  <si>
    <t>TCTAGAAACAAACAGTGACGCCTGTAAG</t>
  </si>
  <si>
    <t>TCTAGAGCTCGCCACACCGCCGCACTGCCTGTAAG</t>
  </si>
  <si>
    <t>Co7</t>
  </si>
  <si>
    <t>TCTAGAATTGAATCTCCTAGACACTCCACGCCTGTAAG</t>
  </si>
  <si>
    <t>Co8</t>
  </si>
  <si>
    <t>TCTAGAGTCTCGCCACCGCCGCCCACCTGCCTGTAAG</t>
  </si>
  <si>
    <t>Co9</t>
  </si>
  <si>
    <t>TCTAGAGCTCGCCGCACCCAGCCCCTTAGCCTGTAAG</t>
  </si>
  <si>
    <t>Co12</t>
  </si>
  <si>
    <t>TCTAGAGTTATCTCCAAGTACACTCCACGCCTGTAAG</t>
  </si>
  <si>
    <t>Co15</t>
  </si>
  <si>
    <t>A3-3c</t>
  </si>
  <si>
    <t>N</t>
  </si>
  <si>
    <t>Avg</t>
  </si>
  <si>
    <t>StDev</t>
  </si>
  <si>
    <t>Riboswitch name</t>
  </si>
  <si>
    <t>Aptamer structure and binding affinity</t>
  </si>
  <si>
    <t>Induced</t>
  </si>
  <si>
    <t>Induced, no-aptamer control corrected</t>
  </si>
  <si>
    <t>Measured activation ratio</t>
  </si>
  <si>
    <t>Inducer concentration</t>
  </si>
  <si>
    <r>
      <rPr>
        <b/>
        <i/>
        <sz val="11"/>
        <color theme="1"/>
        <rFont val="Calibri"/>
        <family val="2"/>
        <scheme val="minor"/>
      </rPr>
      <t>in vitro</t>
    </r>
    <r>
      <rPr>
        <b/>
        <sz val="11"/>
        <color theme="1"/>
        <rFont val="Calibri"/>
        <family val="2"/>
        <scheme val="minor"/>
      </rPr>
      <t xml:space="preserve"> endpoint mRFP1 flu. (a.u.)</t>
    </r>
  </si>
  <si>
    <t>No-aptamer control</t>
  </si>
  <si>
    <t>Riboswitch</t>
  </si>
  <si>
    <r>
      <rPr>
        <b/>
        <i/>
        <sz val="11"/>
        <color theme="1"/>
        <rFont val="Calibri"/>
        <family val="2"/>
        <scheme val="minor"/>
      </rPr>
      <t>in vitro</t>
    </r>
    <r>
      <rPr>
        <b/>
        <sz val="11"/>
        <color theme="1"/>
        <rFont val="Calibri"/>
        <family val="2"/>
        <scheme val="minor"/>
      </rPr>
      <t xml:space="preserve"> mRFP1 endpoint flu. (a.u.)</t>
    </r>
  </si>
  <si>
    <t>Switch type</t>
  </si>
  <si>
    <t>recombinant hCRP (Enzo Scientific) (batch 2)</t>
  </si>
  <si>
    <t>Inducer concentration (nM)</t>
  </si>
  <si>
    <t>Measured repression ratio</t>
  </si>
  <si>
    <t>CDS (1st 35 nt of mRFP1)</t>
  </si>
  <si>
    <t>ATGGCGAGCTCTgaagacgttatcaaagagttcat</t>
  </si>
  <si>
    <t>Riboswitch sequence</t>
  </si>
  <si>
    <t>OFF-state predictions</t>
  </si>
  <si>
    <t>ON-state predictions</t>
  </si>
  <si>
    <t xml:space="preserve">Predicted riboswitch activation </t>
  </si>
  <si>
    <r>
      <t>ΔG</t>
    </r>
    <r>
      <rPr>
        <b/>
        <vertAlign val="subscript"/>
        <sz val="11"/>
        <rFont val="Calibri"/>
        <family val="2"/>
      </rPr>
      <t>mRNA</t>
    </r>
  </si>
  <si>
    <r>
      <t>ΔG</t>
    </r>
    <r>
      <rPr>
        <b/>
        <vertAlign val="subscript"/>
        <sz val="11"/>
        <rFont val="Calibri"/>
        <family val="2"/>
      </rPr>
      <t>mRNA:rRNA</t>
    </r>
  </si>
  <si>
    <r>
      <t>ΔG</t>
    </r>
    <r>
      <rPr>
        <b/>
        <vertAlign val="subscript"/>
        <sz val="11"/>
        <rFont val="Calibri"/>
        <family val="2"/>
      </rPr>
      <t>spacing</t>
    </r>
  </si>
  <si>
    <r>
      <t>ΔG</t>
    </r>
    <r>
      <rPr>
        <b/>
        <vertAlign val="subscript"/>
        <sz val="11"/>
        <rFont val="Calibri"/>
        <family val="2"/>
      </rPr>
      <t>standby</t>
    </r>
  </si>
  <si>
    <r>
      <t>ΔG</t>
    </r>
    <r>
      <rPr>
        <b/>
        <vertAlign val="subscript"/>
        <sz val="11"/>
        <rFont val="Calibri"/>
        <family val="2"/>
      </rPr>
      <t>start</t>
    </r>
  </si>
  <si>
    <r>
      <t>ΔG</t>
    </r>
    <r>
      <rPr>
        <b/>
        <vertAlign val="subscript"/>
        <sz val="11"/>
        <rFont val="Calibri"/>
        <family val="2"/>
      </rPr>
      <t>total</t>
    </r>
  </si>
  <si>
    <r>
      <t>TIR</t>
    </r>
    <r>
      <rPr>
        <b/>
        <vertAlign val="subscript"/>
        <sz val="11"/>
        <rFont val="Calibri"/>
        <family val="2"/>
      </rPr>
      <t>ON</t>
    </r>
    <r>
      <rPr>
        <b/>
        <sz val="11"/>
        <rFont val="Calibri"/>
        <family val="2"/>
      </rPr>
      <t xml:space="preserve"> (K=356, β=0.23)</t>
    </r>
  </si>
  <si>
    <r>
      <t>TIR</t>
    </r>
    <r>
      <rPr>
        <b/>
        <vertAlign val="subscript"/>
        <sz val="11"/>
        <rFont val="Calibri"/>
        <family val="2"/>
      </rPr>
      <t>OFF</t>
    </r>
    <r>
      <rPr>
        <b/>
        <sz val="11"/>
        <rFont val="Calibri"/>
        <family val="2"/>
      </rPr>
      <t xml:space="preserve"> (K=356, β=0.23)</t>
    </r>
  </si>
  <si>
    <r>
      <t>ΔΔG</t>
    </r>
    <r>
      <rPr>
        <b/>
        <vertAlign val="subscript"/>
        <sz val="11"/>
        <rFont val="Calibri"/>
        <family val="2"/>
      </rPr>
      <t>mRNA:ligand</t>
    </r>
  </si>
  <si>
    <r>
      <t>AR</t>
    </r>
    <r>
      <rPr>
        <b/>
        <vertAlign val="subscript"/>
        <sz val="11"/>
        <rFont val="Calibri"/>
        <family val="2"/>
      </rPr>
      <t>max</t>
    </r>
  </si>
  <si>
    <r>
      <t>AR</t>
    </r>
    <r>
      <rPr>
        <b/>
        <vertAlign val="subscript"/>
        <sz val="11"/>
        <rFont val="Calibri"/>
        <family val="2"/>
      </rPr>
      <t>max</t>
    </r>
    <r>
      <rPr>
        <b/>
        <sz val="11"/>
        <rFont val="Calibri"/>
        <family val="2"/>
      </rPr>
      <t>,  β=0.23</t>
    </r>
  </si>
  <si>
    <r>
      <t>AR</t>
    </r>
    <r>
      <rPr>
        <b/>
        <vertAlign val="subscript"/>
        <sz val="11"/>
        <rFont val="Calibri"/>
        <family val="2"/>
      </rPr>
      <t>conc</t>
    </r>
  </si>
  <si>
    <r>
      <t>AR</t>
    </r>
    <r>
      <rPr>
        <b/>
        <vertAlign val="subscript"/>
        <sz val="11"/>
        <rFont val="Calibri"/>
        <family val="2"/>
      </rPr>
      <t>actual</t>
    </r>
  </si>
  <si>
    <r>
      <t>ΔG</t>
    </r>
    <r>
      <rPr>
        <b/>
        <vertAlign val="subscript"/>
        <sz val="11"/>
        <rFont val="Calibri"/>
        <family val="2"/>
      </rPr>
      <t>ligand</t>
    </r>
  </si>
  <si>
    <t>Alternate aptamer constraints</t>
  </si>
  <si>
    <t>CRP-VT2d0-a</t>
  </si>
  <si>
    <t>No-Aptamer Control</t>
  </si>
  <si>
    <t>Avg Activation</t>
  </si>
  <si>
    <t>p-value</t>
  </si>
  <si>
    <t>DOF</t>
  </si>
  <si>
    <t>t-value</t>
  </si>
  <si>
    <t>Student's T-test (unequal variances) aka Welch test</t>
  </si>
  <si>
    <t>steric</t>
  </si>
  <si>
    <t>Post Seq Length</t>
  </si>
  <si>
    <t>Pre Sequence (Before Aptamer)</t>
  </si>
  <si>
    <t>Post Sequence (After Aptamer, including SD)</t>
  </si>
  <si>
    <t>Student's T-test vs. +5 nt</t>
  </si>
  <si>
    <t>Student's T-test vs. +0 nt</t>
  </si>
  <si>
    <t xml:space="preserve">Predicted riboswitch repression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</si>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</sst>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vertAlign val="subscript"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E69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4" xfId="0" applyBorder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3" fillId="2" borderId="1" xfId="0" applyFont="1" applyFill="1" applyBorder="1" applyAlignment="1">
      <alignment horizontal="center" wrapText="1"/>
    </xf>
    <xf numFmtId="2" fontId="0" fillId="0" borderId="3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0" xfId="0" applyNumberFormat="1"/>
    <xf numFmtId="2" fontId="0" fillId="0" borderId="7" xfId="0" applyNumberFormat="1" applyBorder="1"/>
    <xf numFmtId="2" fontId="0" fillId="0" borderId="9" xfId="0" applyNumberFormat="1" applyBorder="1"/>
    <xf numFmtId="2" fontId="0" fillId="0" borderId="10" xfId="0" applyNumberFormat="1" applyBorder="1"/>
    <xf numFmtId="1" fontId="0" fillId="0" borderId="5" xfId="0" applyNumberFormat="1" applyBorder="1"/>
    <xf numFmtId="1" fontId="0" fillId="0" borderId="7" xfId="0" applyNumberFormat="1" applyBorder="1"/>
    <xf numFmtId="2" fontId="0" fillId="0" borderId="8" xfId="0" applyNumberFormat="1" applyBorder="1"/>
    <xf numFmtId="0" fontId="3" fillId="2" borderId="1" xfId="0" applyFont="1" applyFill="1" applyBorder="1" applyAlignment="1">
      <alignment horizontal="center"/>
    </xf>
    <xf numFmtId="0" fontId="0" fillId="0" borderId="15" xfId="0" applyBorder="1"/>
    <xf numFmtId="0" fontId="3" fillId="0" borderId="15" xfId="0" applyFont="1" applyBorder="1"/>
    <xf numFmtId="0" fontId="3" fillId="0" borderId="2" xfId="0" applyFont="1" applyBorder="1"/>
    <xf numFmtId="0" fontId="3" fillId="0" borderId="14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quotePrefix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6" fillId="0" borderId="7" xfId="0" applyNumberFormat="1" applyFont="1" applyBorder="1"/>
    <xf numFmtId="0" fontId="0" fillId="0" borderId="15" xfId="0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2" xfId="0" applyFont="1" applyBorder="1" applyAlignment="1">
      <alignment horizontal="left" vertical="top"/>
    </xf>
    <xf numFmtId="2" fontId="0" fillId="0" borderId="15" xfId="0" applyNumberFormat="1" applyBorder="1"/>
    <xf numFmtId="2" fontId="0" fillId="0" borderId="2" xfId="0" applyNumberFormat="1" applyBorder="1"/>
    <xf numFmtId="2" fontId="0" fillId="0" borderId="14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10" xfId="0" applyFont="1" applyBorder="1"/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10" xfId="0" applyFont="1" applyBorder="1"/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3" fillId="2" borderId="15" xfId="0" applyFont="1" applyFill="1" applyBorder="1" applyAlignment="1">
      <alignment horizontal="center"/>
    </xf>
    <xf numFmtId="0" fontId="3" fillId="7" borderId="2" xfId="0" applyFont="1" applyFill="1" applyBorder="1"/>
    <xf numFmtId="0" fontId="0" fillId="7" borderId="0" xfId="0" applyFill="1"/>
    <xf numFmtId="0" fontId="0" fillId="7" borderId="7" xfId="0" applyFill="1" applyBorder="1"/>
    <xf numFmtId="2" fontId="0" fillId="7" borderId="6" xfId="0" applyNumberFormat="1" applyFill="1" applyBorder="1"/>
    <xf numFmtId="2" fontId="0" fillId="7" borderId="0" xfId="0" applyNumberFormat="1" applyFill="1"/>
    <xf numFmtId="1" fontId="0" fillId="7" borderId="7" xfId="0" applyNumberFormat="1" applyFill="1" applyBorder="1"/>
    <xf numFmtId="2" fontId="0" fillId="7" borderId="7" xfId="0" applyNumberFormat="1" applyFill="1" applyBorder="1"/>
    <xf numFmtId="0" fontId="0" fillId="7" borderId="9" xfId="0" applyFill="1" applyBorder="1"/>
    <xf numFmtId="0" fontId="0" fillId="7" borderId="10" xfId="0" applyFill="1" applyBorder="1"/>
    <xf numFmtId="2" fontId="0" fillId="7" borderId="8" xfId="0" applyNumberFormat="1" applyFill="1" applyBorder="1"/>
    <xf numFmtId="2" fontId="0" fillId="7" borderId="9" xfId="0" applyNumberFormat="1" applyFill="1" applyBorder="1"/>
    <xf numFmtId="1" fontId="0" fillId="7" borderId="10" xfId="0" applyNumberFormat="1" applyFill="1" applyBorder="1"/>
    <xf numFmtId="2" fontId="0" fillId="7" borderId="10" xfId="0" applyNumberFormat="1" applyFill="1" applyBorder="1"/>
    <xf numFmtId="0" fontId="0" fillId="8" borderId="0" xfId="0" applyFill="1"/>
    <xf numFmtId="0" fontId="0" fillId="7" borderId="2" xfId="0" applyFill="1" applyBorder="1"/>
    <xf numFmtId="0" fontId="0" fillId="7" borderId="14" xfId="0" applyFill="1" applyBorder="1"/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11" fontId="0" fillId="9" borderId="5" xfId="0" applyNumberFormat="1" applyFill="1" applyBorder="1"/>
    <xf numFmtId="11" fontId="0" fillId="9" borderId="7" xfId="0" applyNumberFormat="1" applyFill="1" applyBorder="1"/>
    <xf numFmtId="11" fontId="0" fillId="7" borderId="7" xfId="0" applyNumberFormat="1" applyFill="1" applyBorder="1"/>
    <xf numFmtId="11" fontId="0" fillId="10" borderId="7" xfId="0" applyNumberFormat="1" applyFill="1" applyBorder="1"/>
    <xf numFmtId="11" fontId="0" fillId="7" borderId="10" xfId="0" applyNumberFormat="1" applyFill="1" applyBorder="1"/>
    <xf numFmtId="11" fontId="0" fillId="8" borderId="5" xfId="0" applyNumberFormat="1" applyFill="1" applyBorder="1"/>
    <xf numFmtId="2" fontId="0" fillId="8" borderId="3" xfId="0" applyNumberFormat="1" applyFill="1" applyBorder="1"/>
    <xf numFmtId="2" fontId="0" fillId="8" borderId="4" xfId="0" applyNumberFormat="1" applyFill="1" applyBorder="1"/>
    <xf numFmtId="11" fontId="0" fillId="11" borderId="5" xfId="0" applyNumberFormat="1" applyFill="1" applyBorder="1"/>
    <xf numFmtId="11" fontId="0" fillId="10" borderId="5" xfId="0" applyNumberFormat="1" applyFill="1" applyBorder="1"/>
    <xf numFmtId="0" fontId="3" fillId="0" borderId="14" xfId="0" quotePrefix="1" applyFont="1" applyBorder="1"/>
    <xf numFmtId="2" fontId="0" fillId="8" borderId="11" xfId="0" applyNumberFormat="1" applyFill="1" applyBorder="1"/>
    <xf numFmtId="2" fontId="0" fillId="8" borderId="12" xfId="0" applyNumberFormat="1" applyFill="1" applyBorder="1"/>
    <xf numFmtId="0" fontId="0" fillId="11" borderId="2" xfId="0" applyFill="1" applyBorder="1" applyAlignment="1">
      <alignment horizontal="left"/>
    </xf>
    <xf numFmtId="0" fontId="0" fillId="11" borderId="2" xfId="0" applyFill="1" applyBorder="1"/>
    <xf numFmtId="11" fontId="0" fillId="11" borderId="13" xfId="0" applyNumberFormat="1" applyFill="1" applyBorder="1"/>
    <xf numFmtId="0" fontId="1" fillId="2" borderId="1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7" borderId="11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E6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96C14-9AB1-46C9-B717-D4D5119EB9C4}">
  <dimension ref="A1:S39"/>
  <sheetViews>
    <sheetView tabSelected="1" workbookViewId="0"/>
  </sheetViews>
  <sheetFormatPr baseColWidth="10" defaultColWidth="8.83203125" defaultRowHeight="15" x14ac:dyDescent="0.2"/>
  <cols>
    <col min="1" max="1" width="15.83203125" bestFit="1" customWidth="1"/>
    <col min="2" max="2" width="39.83203125" bestFit="1" customWidth="1"/>
    <col min="3" max="3" width="13.33203125" bestFit="1" customWidth="1"/>
    <col min="10" max="11" width="17.6640625" customWidth="1"/>
    <col min="12" max="12" width="11.33203125" customWidth="1"/>
    <col min="13" max="13" width="12.1640625" customWidth="1"/>
    <col min="14" max="14" width="12" customWidth="1"/>
    <col min="15" max="15" width="14" customWidth="1"/>
    <col min="16" max="16" width="10.83203125" customWidth="1"/>
    <col min="17" max="17" width="17.33203125" customWidth="1"/>
    <col min="19" max="19" width="14.1640625" customWidth="1"/>
  </cols>
  <sheetData>
    <row r="1" spans="1:19" x14ac:dyDescent="0.2">
      <c r="D1" s="102" t="s">
        <v>218</v>
      </c>
      <c r="E1" s="102"/>
      <c r="F1" s="102"/>
      <c r="G1" s="102"/>
      <c r="H1" s="102"/>
      <c r="I1" s="102"/>
      <c r="J1" s="102"/>
      <c r="K1" s="102"/>
      <c r="L1" s="102"/>
    </row>
    <row r="2" spans="1:19" ht="28.75" customHeight="1" x14ac:dyDescent="0.2">
      <c r="B2" s="9"/>
      <c r="C2" s="9"/>
      <c r="D2" s="107" t="s">
        <v>88</v>
      </c>
      <c r="E2" s="107"/>
      <c r="F2" s="107"/>
      <c r="G2" s="107" t="s">
        <v>214</v>
      </c>
      <c r="H2" s="107"/>
      <c r="I2" s="107"/>
      <c r="J2" s="73" t="s">
        <v>248</v>
      </c>
      <c r="K2" s="108" t="s">
        <v>215</v>
      </c>
      <c r="L2" s="109"/>
      <c r="M2" s="103" t="s">
        <v>216</v>
      </c>
      <c r="N2" s="103"/>
      <c r="O2" s="103" t="s">
        <v>225</v>
      </c>
      <c r="P2" s="103"/>
      <c r="Q2" s="104" t="s">
        <v>253</v>
      </c>
      <c r="R2" s="105"/>
      <c r="S2" s="106"/>
    </row>
    <row r="3" spans="1:19" s="8" customFormat="1" ht="32" x14ac:dyDescent="0.2">
      <c r="A3" s="15" t="s">
        <v>212</v>
      </c>
      <c r="B3" s="15" t="s">
        <v>4</v>
      </c>
      <c r="C3" s="15" t="s">
        <v>217</v>
      </c>
      <c r="D3" s="15" t="s">
        <v>210</v>
      </c>
      <c r="E3" s="15" t="s">
        <v>211</v>
      </c>
      <c r="F3" s="15" t="s">
        <v>209</v>
      </c>
      <c r="G3" s="15" t="s">
        <v>210</v>
      </c>
      <c r="H3" s="15" t="s">
        <v>211</v>
      </c>
      <c r="I3" s="15" t="s">
        <v>209</v>
      </c>
      <c r="J3" s="15" t="s">
        <v>249</v>
      </c>
      <c r="K3" s="15" t="s">
        <v>210</v>
      </c>
      <c r="L3" s="15" t="s">
        <v>211</v>
      </c>
      <c r="M3" s="15" t="s">
        <v>210</v>
      </c>
      <c r="N3" s="15" t="s">
        <v>211</v>
      </c>
      <c r="O3" s="59" t="s">
        <v>210</v>
      </c>
      <c r="P3" s="59" t="s">
        <v>211</v>
      </c>
      <c r="Q3" s="76" t="s">
        <v>252</v>
      </c>
      <c r="R3" s="77" t="s">
        <v>251</v>
      </c>
      <c r="S3" s="78" t="s">
        <v>250</v>
      </c>
    </row>
    <row r="4" spans="1:19" x14ac:dyDescent="0.2">
      <c r="A4" s="29" t="s">
        <v>5</v>
      </c>
      <c r="B4" s="11" t="s">
        <v>9</v>
      </c>
      <c r="C4" s="12" t="s">
        <v>10</v>
      </c>
      <c r="D4" s="16">
        <v>111.20036764705884</v>
      </c>
      <c r="E4" s="17">
        <v>4.8496924007529039</v>
      </c>
      <c r="F4" s="24">
        <v>6</v>
      </c>
      <c r="G4" s="16">
        <v>2999.4129901960787</v>
      </c>
      <c r="H4" s="17">
        <v>123.707343222741</v>
      </c>
      <c r="I4" s="24">
        <v>6</v>
      </c>
      <c r="J4" s="28"/>
      <c r="K4" s="16">
        <v>1540.3480421072172</v>
      </c>
      <c r="L4" s="18">
        <v>163.04279821056599</v>
      </c>
      <c r="M4" s="16">
        <f>(G4/D4)/($G$9/$D$9)</f>
        <v>13.852004941172137</v>
      </c>
      <c r="N4" s="17">
        <f t="shared" ref="N4:N9" si="0">M4*SQRT((E4/D4)^2+(H4/G4)^2+($E$9/$D$9)^2+($H$9/$G$9)^2)</f>
        <v>1.5857870719013234</v>
      </c>
      <c r="O4" s="16">
        <f>1/M4</f>
        <v>7.2191715513161045E-2</v>
      </c>
      <c r="P4" s="18">
        <f>N4/M4^2</f>
        <v>8.2645573435279045E-3</v>
      </c>
      <c r="Q4" s="16">
        <f>ABS(K4-D4)/SQRT( (E4^2/F4)+(L4^2/I4))</f>
        <v>21.461450637601583</v>
      </c>
      <c r="R4" s="17">
        <f>((E4^2/F4)+(H4^2/I4))^2 / (  (E4^2/F4)^2 / (F4-1) + (H4^2/I4)^2 / (I4-1))</f>
        <v>5.0153686741132839</v>
      </c>
      <c r="S4" s="79">
        <f>TDIST(Q4,R4,2)</f>
        <v>4.0734153714945298E-6</v>
      </c>
    </row>
    <row r="5" spans="1:19" x14ac:dyDescent="0.2">
      <c r="A5" s="30" t="s">
        <v>0</v>
      </c>
      <c r="B5" t="s">
        <v>9</v>
      </c>
      <c r="C5" s="13" t="s">
        <v>10</v>
      </c>
      <c r="D5" s="19">
        <v>129.86458333333334</v>
      </c>
      <c r="E5" s="20">
        <v>11.29818434957714</v>
      </c>
      <c r="F5" s="25">
        <v>6</v>
      </c>
      <c r="G5" s="19">
        <v>3236.6899509803916</v>
      </c>
      <c r="H5" s="20">
        <v>160.21562051369648</v>
      </c>
      <c r="I5" s="25">
        <v>6</v>
      </c>
      <c r="J5" s="6"/>
      <c r="K5" s="19">
        <v>1662.201585842578</v>
      </c>
      <c r="L5" s="21">
        <v>181.72799747579501</v>
      </c>
      <c r="M5" s="19">
        <f t="shared" ref="M5:M9" si="1">(G5/D5)/($G$9/$D$9)</f>
        <v>12.7994988562515</v>
      </c>
      <c r="N5" s="20">
        <f t="shared" si="0"/>
        <v>1.7883578151937061</v>
      </c>
      <c r="O5" s="19">
        <f t="shared" ref="O5:O39" si="2">1/M5</f>
        <v>7.8128058858459332E-2</v>
      </c>
      <c r="P5" s="21">
        <f t="shared" ref="P5:P39" si="3">N5/M5^2</f>
        <v>1.0916124624457265E-2</v>
      </c>
      <c r="Q5" s="16">
        <f t="shared" ref="Q5:Q39" si="4">ABS(K5-D5)/SQRT( (E5^2/F5)+(L5^2/I5))</f>
        <v>20.614384409685378</v>
      </c>
      <c r="R5" s="20">
        <f t="shared" ref="R5:R39" si="5">((E5^2/F5)+(H5^2/I5))^2 / (  (E5^2/F5)^2 / (F5-1) + (H5^2/I5)^2 / (I5-1))</f>
        <v>5.0497275269490798</v>
      </c>
      <c r="S5" s="80">
        <f t="shared" ref="S5:S39" si="6">TDIST(Q5,R5,2)</f>
        <v>4.9723774573413279E-6</v>
      </c>
    </row>
    <row r="6" spans="1:19" x14ac:dyDescent="0.2">
      <c r="A6" s="30" t="s">
        <v>6</v>
      </c>
      <c r="B6" t="s">
        <v>9</v>
      </c>
      <c r="C6" s="13" t="s">
        <v>10</v>
      </c>
      <c r="D6" s="19">
        <v>7.998161764705884</v>
      </c>
      <c r="E6" s="20">
        <v>3.5062766183632572</v>
      </c>
      <c r="F6" s="25">
        <v>6</v>
      </c>
      <c r="G6" s="19">
        <v>125.48223039215688</v>
      </c>
      <c r="H6" s="20">
        <v>15.583009913708343</v>
      </c>
      <c r="I6" s="25">
        <v>6</v>
      </c>
      <c r="J6" s="6"/>
      <c r="K6" s="19">
        <v>64.44137854159591</v>
      </c>
      <c r="L6" s="21">
        <v>10.173712440904081</v>
      </c>
      <c r="M6" s="19">
        <f t="shared" si="1"/>
        <v>8.0570236558557031</v>
      </c>
      <c r="N6" s="20">
        <f t="shared" si="0"/>
        <v>3.7541437031559752</v>
      </c>
      <c r="O6" s="19">
        <f t="shared" si="2"/>
        <v>0.12411531139954114</v>
      </c>
      <c r="P6" s="21">
        <f t="shared" si="3"/>
        <v>5.7831121597513066E-2</v>
      </c>
      <c r="Q6" s="16">
        <f t="shared" si="4"/>
        <v>12.848016971521716</v>
      </c>
      <c r="R6" s="20">
        <f t="shared" si="5"/>
        <v>5.5049843348466014</v>
      </c>
      <c r="S6" s="80">
        <f t="shared" si="6"/>
        <v>5.0855735948773643E-5</v>
      </c>
    </row>
    <row r="7" spans="1:19" x14ac:dyDescent="0.2">
      <c r="A7" s="30" t="s">
        <v>7</v>
      </c>
      <c r="B7" t="s">
        <v>9</v>
      </c>
      <c r="C7" s="13" t="s">
        <v>10</v>
      </c>
      <c r="D7" s="19">
        <v>8.4178921568627452</v>
      </c>
      <c r="E7" s="20">
        <v>5.5068741774676013</v>
      </c>
      <c r="F7" s="25">
        <v>6</v>
      </c>
      <c r="G7" s="19">
        <v>90.582107843137237</v>
      </c>
      <c r="H7" s="20">
        <v>10.299425539825201</v>
      </c>
      <c r="I7" s="25">
        <v>6</v>
      </c>
      <c r="J7" s="6"/>
      <c r="K7" s="19">
        <v>46.518426412829527</v>
      </c>
      <c r="L7" s="21">
        <v>6.9670629306562857</v>
      </c>
      <c r="M7" s="19">
        <f t="shared" si="1"/>
        <v>5.5261371310043508</v>
      </c>
      <c r="N7" s="20">
        <f t="shared" si="0"/>
        <v>3.7086574862408979</v>
      </c>
      <c r="O7" s="19">
        <f t="shared" si="2"/>
        <v>0.18095823109229547</v>
      </c>
      <c r="P7" s="21">
        <f t="shared" si="3"/>
        <v>0.12144325819786168</v>
      </c>
      <c r="Q7" s="16">
        <f t="shared" si="4"/>
        <v>10.509034184820718</v>
      </c>
      <c r="R7" s="20">
        <f t="shared" si="5"/>
        <v>7.6428128076663722</v>
      </c>
      <c r="S7" s="80">
        <f t="shared" si="6"/>
        <v>1.5408100896929519E-5</v>
      </c>
    </row>
    <row r="8" spans="1:19" x14ac:dyDescent="0.2">
      <c r="A8" s="30" t="s">
        <v>8</v>
      </c>
      <c r="B8" t="s">
        <v>9</v>
      </c>
      <c r="C8" s="13" t="s">
        <v>10</v>
      </c>
      <c r="D8" s="19">
        <v>10.776348039215691</v>
      </c>
      <c r="E8" s="20">
        <v>3.2526426711467926</v>
      </c>
      <c r="F8" s="25">
        <v>6</v>
      </c>
      <c r="G8" s="19">
        <v>219.97181372549019</v>
      </c>
      <c r="H8" s="20">
        <v>21.740601052885257</v>
      </c>
      <c r="I8" s="25">
        <v>6</v>
      </c>
      <c r="J8" s="6"/>
      <c r="K8" s="19">
        <v>112.96648834233461</v>
      </c>
      <c r="L8" s="21">
        <v>15.681939787032219</v>
      </c>
      <c r="M8" s="19">
        <f t="shared" si="1"/>
        <v>10.482817363660089</v>
      </c>
      <c r="N8" s="20">
        <f t="shared" si="0"/>
        <v>3.4826493591168513</v>
      </c>
      <c r="O8" s="19">
        <f t="shared" si="2"/>
        <v>9.539420227491674E-2</v>
      </c>
      <c r="P8" s="21">
        <f t="shared" si="3"/>
        <v>3.1692296630855869E-2</v>
      </c>
      <c r="Q8" s="16">
        <f t="shared" si="4"/>
        <v>15.629261731528404</v>
      </c>
      <c r="R8" s="20">
        <f t="shared" si="5"/>
        <v>5.2237237443065911</v>
      </c>
      <c r="S8" s="80">
        <f t="shared" si="6"/>
        <v>1.9487174429824661E-5</v>
      </c>
    </row>
    <row r="9" spans="1:19" x14ac:dyDescent="0.2">
      <c r="A9" s="60" t="s">
        <v>11</v>
      </c>
      <c r="B9" s="61" t="s">
        <v>9</v>
      </c>
      <c r="C9" s="62" t="s">
        <v>10</v>
      </c>
      <c r="D9" s="63">
        <v>2767.0735294117644</v>
      </c>
      <c r="E9" s="64">
        <v>151.94971285174131</v>
      </c>
      <c r="F9" s="65">
        <v>6</v>
      </c>
      <c r="G9" s="63">
        <v>5388.130514705882</v>
      </c>
      <c r="H9" s="64">
        <v>433.97890541189491</v>
      </c>
      <c r="I9" s="65">
        <v>6</v>
      </c>
      <c r="J9" s="74">
        <f>G9/D9</f>
        <v>1.9472306960528485</v>
      </c>
      <c r="K9" s="63">
        <v>2767.0735294117644</v>
      </c>
      <c r="L9" s="66">
        <v>349.90085165893061</v>
      </c>
      <c r="M9" s="63">
        <f t="shared" si="1"/>
        <v>1</v>
      </c>
      <c r="N9" s="64">
        <f t="shared" si="0"/>
        <v>0.13786043050378233</v>
      </c>
      <c r="O9" s="63">
        <f t="shared" si="2"/>
        <v>1</v>
      </c>
      <c r="P9" s="66">
        <f t="shared" si="3"/>
        <v>0.13786043050378233</v>
      </c>
      <c r="Q9" s="16">
        <f t="shared" si="4"/>
        <v>0</v>
      </c>
      <c r="R9" s="64">
        <f t="shared" si="5"/>
        <v>6.2077697589193521</v>
      </c>
      <c r="S9" s="81">
        <f t="shared" si="6"/>
        <v>1</v>
      </c>
    </row>
    <row r="10" spans="1:19" x14ac:dyDescent="0.2">
      <c r="A10" s="30" t="s">
        <v>12</v>
      </c>
      <c r="B10" t="s">
        <v>9</v>
      </c>
      <c r="C10" s="13" t="s">
        <v>87</v>
      </c>
      <c r="D10" s="19">
        <v>3388.5555555555557</v>
      </c>
      <c r="E10" s="20">
        <v>510.5989212458507</v>
      </c>
      <c r="F10" s="25">
        <v>8</v>
      </c>
      <c r="G10" s="19">
        <v>2595.1944444444443</v>
      </c>
      <c r="H10" s="20">
        <v>48.513621062248326</v>
      </c>
      <c r="I10" s="25">
        <v>8</v>
      </c>
      <c r="J10" s="6"/>
      <c r="K10" s="19">
        <v>1125.4511597713822</v>
      </c>
      <c r="L10" s="21">
        <v>178.09009601995274</v>
      </c>
      <c r="M10" s="19">
        <f t="shared" ref="M10:M15" si="7">(G10/D10)/($G$15/$D$15)</f>
        <v>0.33213301104837983</v>
      </c>
      <c r="N10" s="20">
        <f t="shared" ref="N10:N15" si="8">M10*SQRT((E10/D10)^2+(H10/G10)^2+($E$15/$D$15)^2+($H$15/$G$15)^2)</f>
        <v>7.2573158219545492E-2</v>
      </c>
      <c r="O10" s="19">
        <f t="shared" si="2"/>
        <v>3.0108419420385046</v>
      </c>
      <c r="P10" s="21">
        <f t="shared" si="3"/>
        <v>0.65788795863406513</v>
      </c>
      <c r="Q10" s="16">
        <f t="shared" si="4"/>
        <v>11.836971290546551</v>
      </c>
      <c r="R10" s="20">
        <f t="shared" si="5"/>
        <v>7.1263747301802987</v>
      </c>
      <c r="S10" s="80">
        <f t="shared" si="6"/>
        <v>6.9692891366138523E-6</v>
      </c>
    </row>
    <row r="11" spans="1:19" x14ac:dyDescent="0.2">
      <c r="A11" s="30" t="s">
        <v>13</v>
      </c>
      <c r="B11" t="s">
        <v>9</v>
      </c>
      <c r="C11" s="13" t="s">
        <v>87</v>
      </c>
      <c r="D11" s="19">
        <v>112.25000000000001</v>
      </c>
      <c r="E11" s="20">
        <v>11.901713895519148</v>
      </c>
      <c r="F11" s="25">
        <v>8</v>
      </c>
      <c r="G11" s="19">
        <v>75.868055555555571</v>
      </c>
      <c r="H11" s="20">
        <v>8.3700744287945437</v>
      </c>
      <c r="I11" s="25">
        <v>8</v>
      </c>
      <c r="J11" s="6"/>
      <c r="K11" s="19">
        <v>32.901500424134227</v>
      </c>
      <c r="L11" s="21">
        <v>6.3168727439160897</v>
      </c>
      <c r="M11" s="19">
        <f t="shared" si="7"/>
        <v>0.29310913518159665</v>
      </c>
      <c r="N11" s="20">
        <f t="shared" si="8"/>
        <v>6.4286229154989855E-2</v>
      </c>
      <c r="O11" s="19">
        <f t="shared" si="2"/>
        <v>3.4116985107968301</v>
      </c>
      <c r="P11" s="21">
        <f t="shared" si="3"/>
        <v>0.74827156832535779</v>
      </c>
      <c r="Q11" s="16">
        <f t="shared" si="4"/>
        <v>16.656401865085378</v>
      </c>
      <c r="R11" s="20">
        <f t="shared" si="5"/>
        <v>12.563311597370515</v>
      </c>
      <c r="S11" s="80">
        <f t="shared" si="6"/>
        <v>1.1666713436056317E-9</v>
      </c>
    </row>
    <row r="12" spans="1:19" x14ac:dyDescent="0.2">
      <c r="A12" s="30" t="s">
        <v>14</v>
      </c>
      <c r="B12" t="s">
        <v>9</v>
      </c>
      <c r="C12" s="13" t="s">
        <v>87</v>
      </c>
      <c r="D12" s="19">
        <v>1026.9722222222222</v>
      </c>
      <c r="E12" s="20">
        <v>26.473773251918665</v>
      </c>
      <c r="F12" s="25">
        <v>8</v>
      </c>
      <c r="G12" s="19">
        <v>935.13194444444446</v>
      </c>
      <c r="H12" s="20">
        <v>40.664540857569854</v>
      </c>
      <c r="I12" s="25">
        <v>8</v>
      </c>
      <c r="J12" s="6"/>
      <c r="K12" s="19">
        <v>405.53621470146362</v>
      </c>
      <c r="L12" s="21">
        <v>66.117399937774024</v>
      </c>
      <c r="M12" s="19">
        <f t="shared" si="7"/>
        <v>0.39488528114610616</v>
      </c>
      <c r="N12" s="20">
        <f t="shared" si="8"/>
        <v>6.5180701072287725E-2</v>
      </c>
      <c r="O12" s="19">
        <f t="shared" si="2"/>
        <v>2.5323810426603455</v>
      </c>
      <c r="P12" s="21">
        <f t="shared" si="3"/>
        <v>0.41800082105795128</v>
      </c>
      <c r="Q12" s="16">
        <f t="shared" si="4"/>
        <v>24.679473549024543</v>
      </c>
      <c r="R12" s="20">
        <f t="shared" si="5"/>
        <v>12.030127227297097</v>
      </c>
      <c r="S12" s="80">
        <f t="shared" si="6"/>
        <v>1.18346807324916E-11</v>
      </c>
    </row>
    <row r="13" spans="1:19" x14ac:dyDescent="0.2">
      <c r="A13" s="30" t="s">
        <v>15</v>
      </c>
      <c r="B13" t="s">
        <v>9</v>
      </c>
      <c r="C13" s="13" t="s">
        <v>87</v>
      </c>
      <c r="D13" s="19">
        <v>708.65277777777783</v>
      </c>
      <c r="E13" s="20">
        <v>28.523463376016643</v>
      </c>
      <c r="F13" s="25">
        <v>8</v>
      </c>
      <c r="G13" s="19">
        <v>487.23611111111109</v>
      </c>
      <c r="H13" s="20">
        <v>32.970990268636633</v>
      </c>
      <c r="I13" s="25">
        <v>8</v>
      </c>
      <c r="J13" s="6"/>
      <c r="K13" s="19">
        <v>211.29840482911717</v>
      </c>
      <c r="L13" s="21">
        <v>36.149466330460463</v>
      </c>
      <c r="M13" s="19">
        <f t="shared" si="7"/>
        <v>0.29816916190142556</v>
      </c>
      <c r="N13" s="20">
        <f t="shared" si="8"/>
        <v>5.24042944385405E-2</v>
      </c>
      <c r="O13" s="19">
        <f t="shared" si="2"/>
        <v>3.3538008881367789</v>
      </c>
      <c r="P13" s="21">
        <f t="shared" si="3"/>
        <v>0.58944247657731397</v>
      </c>
      <c r="Q13" s="16">
        <f t="shared" si="4"/>
        <v>30.549556962258091</v>
      </c>
      <c r="R13" s="20">
        <f t="shared" si="5"/>
        <v>13.715998171086932</v>
      </c>
      <c r="S13" s="80">
        <f t="shared" si="6"/>
        <v>1.720852865855994E-13</v>
      </c>
    </row>
    <row r="14" spans="1:19" x14ac:dyDescent="0.2">
      <c r="A14" s="30" t="s">
        <v>16</v>
      </c>
      <c r="B14" t="s">
        <v>9</v>
      </c>
      <c r="C14" s="13" t="s">
        <v>87</v>
      </c>
      <c r="D14" s="19">
        <v>1134.6527777777778</v>
      </c>
      <c r="E14" s="20">
        <v>43.242882298576433</v>
      </c>
      <c r="F14" s="25">
        <v>8</v>
      </c>
      <c r="G14" s="19">
        <v>819.93055555555566</v>
      </c>
      <c r="H14" s="20">
        <v>74.577030415594223</v>
      </c>
      <c r="I14" s="25">
        <v>8</v>
      </c>
      <c r="J14" s="6"/>
      <c r="K14" s="19">
        <v>355.5771308995449</v>
      </c>
      <c r="L14" s="21">
        <v>64.557520857537881</v>
      </c>
      <c r="M14" s="19">
        <f t="shared" si="7"/>
        <v>0.31337968571843117</v>
      </c>
      <c r="N14" s="20">
        <f t="shared" si="8"/>
        <v>5.8136285997735869E-2</v>
      </c>
      <c r="O14" s="19">
        <f t="shared" si="2"/>
        <v>3.1910173044799435</v>
      </c>
      <c r="P14" s="21">
        <f t="shared" si="3"/>
        <v>0.59197804800804077</v>
      </c>
      <c r="Q14" s="16">
        <f t="shared" si="4"/>
        <v>28.359052811611992</v>
      </c>
      <c r="R14" s="20">
        <f t="shared" si="5"/>
        <v>11.228981106141758</v>
      </c>
      <c r="S14" s="80">
        <f t="shared" si="6"/>
        <v>1.2288038346548483E-11</v>
      </c>
    </row>
    <row r="15" spans="1:19" x14ac:dyDescent="0.2">
      <c r="A15" s="60" t="s">
        <v>11</v>
      </c>
      <c r="B15" s="61" t="s">
        <v>9</v>
      </c>
      <c r="C15" s="62" t="s">
        <v>87</v>
      </c>
      <c r="D15" s="63">
        <v>2331.7361111111113</v>
      </c>
      <c r="E15" s="64">
        <v>217.35035142495232</v>
      </c>
      <c r="F15" s="65">
        <v>8</v>
      </c>
      <c r="G15" s="63">
        <v>5376.7847222222226</v>
      </c>
      <c r="H15" s="64">
        <v>680.14178833361677</v>
      </c>
      <c r="I15" s="65">
        <v>8</v>
      </c>
      <c r="J15" s="74">
        <f>G15/D15</f>
        <v>2.3059147630818715</v>
      </c>
      <c r="K15" s="63">
        <v>2331.7361111111113</v>
      </c>
      <c r="L15" s="66">
        <v>470.35990173124316</v>
      </c>
      <c r="M15" s="63">
        <f t="shared" si="7"/>
        <v>1</v>
      </c>
      <c r="N15" s="64">
        <f t="shared" si="8"/>
        <v>0.22221647672711461</v>
      </c>
      <c r="O15" s="63">
        <f t="shared" si="2"/>
        <v>1</v>
      </c>
      <c r="P15" s="66">
        <f t="shared" si="3"/>
        <v>0.22221647672711461</v>
      </c>
      <c r="Q15" s="16">
        <f t="shared" si="4"/>
        <v>0</v>
      </c>
      <c r="R15" s="64">
        <f t="shared" si="5"/>
        <v>8.4149594687380347</v>
      </c>
      <c r="S15" s="81">
        <f t="shared" si="6"/>
        <v>1</v>
      </c>
    </row>
    <row r="16" spans="1:19" x14ac:dyDescent="0.2">
      <c r="A16" s="30" t="s">
        <v>17</v>
      </c>
      <c r="B16" t="s">
        <v>9</v>
      </c>
      <c r="C16" s="13" t="s">
        <v>87</v>
      </c>
      <c r="D16" s="19">
        <v>589.50793650793651</v>
      </c>
      <c r="E16" s="20">
        <v>51.090157022863124</v>
      </c>
      <c r="F16" s="25">
        <v>8</v>
      </c>
      <c r="G16" s="19">
        <v>387.20634920634922</v>
      </c>
      <c r="H16" s="20">
        <v>25.088028441386914</v>
      </c>
      <c r="I16" s="25">
        <v>8</v>
      </c>
      <c r="J16" s="6"/>
      <c r="K16" s="19">
        <v>139.78125036102509</v>
      </c>
      <c r="L16" s="21">
        <v>45.919812960067667</v>
      </c>
      <c r="M16" s="19">
        <f t="shared" ref="M16:M21" si="9">(G16/D16)/($G$21/$D$21)</f>
        <v>0.23711512891420286</v>
      </c>
      <c r="N16" s="20">
        <f t="shared" ref="N16:N21" si="10">M16*SQRT((E16/D16)^2+(H16/G16)^2+($H$21/$G$21)^2+($E$21/$D$21)^2)</f>
        <v>8.0560214852915299E-2</v>
      </c>
      <c r="O16" s="19">
        <f t="shared" si="2"/>
        <v>4.2173605901032047</v>
      </c>
      <c r="P16" s="21">
        <f t="shared" si="3"/>
        <v>1.4328544821527041</v>
      </c>
      <c r="Q16" s="16">
        <f t="shared" si="4"/>
        <v>18.517243239242884</v>
      </c>
      <c r="R16" s="20">
        <f t="shared" si="5"/>
        <v>10.190370927265361</v>
      </c>
      <c r="S16" s="80">
        <f t="shared" si="6"/>
        <v>4.5509953020272657E-9</v>
      </c>
    </row>
    <row r="17" spans="1:19" x14ac:dyDescent="0.2">
      <c r="A17" s="30" t="s">
        <v>18</v>
      </c>
      <c r="B17" t="s">
        <v>9</v>
      </c>
      <c r="C17" s="13" t="s">
        <v>87</v>
      </c>
      <c r="D17" s="19">
        <v>1573.968253968254</v>
      </c>
      <c r="E17" s="20">
        <v>105.78543125684344</v>
      </c>
      <c r="F17" s="25">
        <v>8</v>
      </c>
      <c r="G17" s="19">
        <v>830.2380952380953</v>
      </c>
      <c r="H17" s="20">
        <v>47.282616219814251</v>
      </c>
      <c r="I17" s="25">
        <v>8</v>
      </c>
      <c r="J17" s="6"/>
      <c r="K17" s="19">
        <v>299.71543412861433</v>
      </c>
      <c r="L17" s="21">
        <v>98.023642412553798</v>
      </c>
      <c r="M17" s="19">
        <f t="shared" si="9"/>
        <v>0.19042025363153187</v>
      </c>
      <c r="N17" s="20">
        <f t="shared" si="10"/>
        <v>6.3579419189755987E-2</v>
      </c>
      <c r="O17" s="19">
        <f t="shared" si="2"/>
        <v>5.2515422121799391</v>
      </c>
      <c r="P17" s="21">
        <f t="shared" si="3"/>
        <v>1.7534374486601236</v>
      </c>
      <c r="Q17" s="16">
        <f t="shared" si="4"/>
        <v>24.990639258645018</v>
      </c>
      <c r="R17" s="20">
        <f t="shared" si="5"/>
        <v>9.6895694162186672</v>
      </c>
      <c r="S17" s="80">
        <f t="shared" si="6"/>
        <v>1.26314049381844E-9</v>
      </c>
    </row>
    <row r="18" spans="1:19" x14ac:dyDescent="0.2">
      <c r="A18" s="30" t="s">
        <v>19</v>
      </c>
      <c r="B18" t="s">
        <v>9</v>
      </c>
      <c r="C18" s="13" t="s">
        <v>87</v>
      </c>
      <c r="D18" s="19">
        <v>301.78571428571428</v>
      </c>
      <c r="E18" s="20">
        <v>11.575367123537797</v>
      </c>
      <c r="F18" s="25">
        <v>8</v>
      </c>
      <c r="G18" s="19">
        <v>209.68253968253967</v>
      </c>
      <c r="H18" s="20">
        <v>6.4180264941766216</v>
      </c>
      <c r="I18" s="25">
        <v>8</v>
      </c>
      <c r="J18" s="6"/>
      <c r="K18" s="19">
        <v>75.695265937080478</v>
      </c>
      <c r="L18" s="21">
        <v>24.488199223317775</v>
      </c>
      <c r="M18" s="19">
        <f t="shared" si="9"/>
        <v>0.25082454985068087</v>
      </c>
      <c r="N18" s="20">
        <f t="shared" si="10"/>
        <v>8.1712665695146569E-2</v>
      </c>
      <c r="O18" s="19">
        <f t="shared" si="2"/>
        <v>3.9868505718252583</v>
      </c>
      <c r="P18" s="21">
        <f t="shared" si="3"/>
        <v>1.2988209812237281</v>
      </c>
      <c r="Q18" s="16">
        <f t="shared" si="4"/>
        <v>23.609102864056176</v>
      </c>
      <c r="R18" s="20">
        <f t="shared" si="5"/>
        <v>10.932264302820919</v>
      </c>
      <c r="S18" s="80">
        <f t="shared" si="6"/>
        <v>4.2160636265450264E-10</v>
      </c>
    </row>
    <row r="19" spans="1:19" x14ac:dyDescent="0.2">
      <c r="A19" s="30" t="s">
        <v>20</v>
      </c>
      <c r="B19" t="s">
        <v>9</v>
      </c>
      <c r="C19" s="13" t="s">
        <v>87</v>
      </c>
      <c r="D19" s="19">
        <v>55.5</v>
      </c>
      <c r="E19" s="20">
        <v>5.5027116398141853</v>
      </c>
      <c r="F19" s="25">
        <v>8</v>
      </c>
      <c r="G19" s="19">
        <v>53.682539682539691</v>
      </c>
      <c r="H19" s="20">
        <v>4.5665759076448262</v>
      </c>
      <c r="I19" s="25">
        <v>8</v>
      </c>
      <c r="J19" s="6"/>
      <c r="K19" s="19">
        <v>19.379363315609858</v>
      </c>
      <c r="L19" s="21">
        <v>6.4553451322685813</v>
      </c>
      <c r="M19" s="19">
        <f t="shared" si="9"/>
        <v>0.34917771739837583</v>
      </c>
      <c r="N19" s="20">
        <f t="shared" si="10"/>
        <v>0.12135553418620955</v>
      </c>
      <c r="O19" s="19">
        <f t="shared" si="2"/>
        <v>2.8638711755455546</v>
      </c>
      <c r="P19" s="21">
        <f t="shared" si="3"/>
        <v>0.99532873671977118</v>
      </c>
      <c r="Q19" s="16">
        <f t="shared" si="4"/>
        <v>12.044284874646676</v>
      </c>
      <c r="R19" s="20">
        <f t="shared" si="5"/>
        <v>13.539871158796982</v>
      </c>
      <c r="S19" s="80">
        <f t="shared" si="6"/>
        <v>1.9994128492412894E-8</v>
      </c>
    </row>
    <row r="20" spans="1:19" x14ac:dyDescent="0.2">
      <c r="A20" s="30" t="s">
        <v>21</v>
      </c>
      <c r="B20" t="s">
        <v>9</v>
      </c>
      <c r="C20" s="13" t="s">
        <v>87</v>
      </c>
      <c r="D20" s="19">
        <v>753.36507936507928</v>
      </c>
      <c r="E20" s="20">
        <v>44.372741432615328</v>
      </c>
      <c r="F20" s="25">
        <v>8</v>
      </c>
      <c r="G20" s="19">
        <v>730.59523809523819</v>
      </c>
      <c r="H20" s="20">
        <v>48.956505369454419</v>
      </c>
      <c r="I20" s="25">
        <v>8</v>
      </c>
      <c r="J20" s="6"/>
      <c r="K20" s="19">
        <v>263.74442489924093</v>
      </c>
      <c r="L20" s="21">
        <v>86.76039923769703</v>
      </c>
      <c r="M20" s="19">
        <f t="shared" si="9"/>
        <v>0.35008846590224135</v>
      </c>
      <c r="N20" s="20">
        <f t="shared" si="10"/>
        <v>0.11699525341365921</v>
      </c>
      <c r="O20" s="19">
        <f t="shared" si="2"/>
        <v>2.8564208690018362</v>
      </c>
      <c r="P20" s="21">
        <f t="shared" si="3"/>
        <v>0.95458067309836203</v>
      </c>
      <c r="Q20" s="16">
        <f t="shared" si="4"/>
        <v>14.211088667003086</v>
      </c>
      <c r="R20" s="20">
        <f t="shared" si="5"/>
        <v>13.866846071355845</v>
      </c>
      <c r="S20" s="80">
        <f t="shared" si="6"/>
        <v>2.6834688290429632E-9</v>
      </c>
    </row>
    <row r="21" spans="1:19" x14ac:dyDescent="0.2">
      <c r="A21" s="60" t="s">
        <v>11</v>
      </c>
      <c r="B21" s="61" t="s">
        <v>9</v>
      </c>
      <c r="C21" s="62" t="s">
        <v>87</v>
      </c>
      <c r="D21" s="63">
        <v>2212.301587301587</v>
      </c>
      <c r="E21" s="64">
        <v>701.9673777616058</v>
      </c>
      <c r="F21" s="65">
        <v>8</v>
      </c>
      <c r="G21" s="63">
        <v>6128.2698412698401</v>
      </c>
      <c r="H21" s="64">
        <v>337.9780175671379</v>
      </c>
      <c r="I21" s="65">
        <v>8</v>
      </c>
      <c r="J21" s="74">
        <f>G21/D21</f>
        <v>2.7700878923766816</v>
      </c>
      <c r="K21" s="63">
        <v>2212.301587301587</v>
      </c>
      <c r="L21" s="66">
        <v>722.86306315897866</v>
      </c>
      <c r="M21" s="63">
        <f t="shared" si="9"/>
        <v>1</v>
      </c>
      <c r="N21" s="64">
        <f t="shared" si="10"/>
        <v>0.45546032730080754</v>
      </c>
      <c r="O21" s="63">
        <f t="shared" si="2"/>
        <v>1</v>
      </c>
      <c r="P21" s="66">
        <f t="shared" si="3"/>
        <v>0.45546032730080754</v>
      </c>
      <c r="Q21" s="16">
        <f t="shared" si="4"/>
        <v>0</v>
      </c>
      <c r="R21" s="64">
        <f t="shared" si="5"/>
        <v>10.079911292270658</v>
      </c>
      <c r="S21" s="81">
        <f t="shared" si="6"/>
        <v>1</v>
      </c>
    </row>
    <row r="22" spans="1:19" x14ac:dyDescent="0.2">
      <c r="A22" s="30" t="s">
        <v>22</v>
      </c>
      <c r="B22" t="s">
        <v>26</v>
      </c>
      <c r="C22" s="13" t="s">
        <v>27</v>
      </c>
      <c r="D22" s="19">
        <v>214.4027777777778</v>
      </c>
      <c r="E22" s="20">
        <v>26.71679729113476</v>
      </c>
      <c r="F22" s="25">
        <v>8</v>
      </c>
      <c r="G22" s="19">
        <v>47.243055555555557</v>
      </c>
      <c r="H22" s="20">
        <v>9.5781358116338353</v>
      </c>
      <c r="I22" s="25">
        <v>8</v>
      </c>
      <c r="J22" s="6"/>
      <c r="K22" s="19">
        <v>18.245614045375426</v>
      </c>
      <c r="L22" s="21">
        <v>6.0273556652440412</v>
      </c>
      <c r="M22" s="19">
        <f>(G22/D22)/($G$27/$D$27)</f>
        <v>8.5099709222454537E-2</v>
      </c>
      <c r="N22" s="20">
        <f>M22*SQRT((E22/D22)^2+(H22/G22)^2+($H$27/$G$27)^2+($E$27/$D$27)^2)</f>
        <v>3.0045843961361011E-2</v>
      </c>
      <c r="O22" s="19">
        <f t="shared" si="2"/>
        <v>11.750921467733271</v>
      </c>
      <c r="P22" s="21">
        <f t="shared" si="3"/>
        <v>4.1488549849070528</v>
      </c>
      <c r="Q22" s="16">
        <f t="shared" si="4"/>
        <v>20.257454543226174</v>
      </c>
      <c r="R22" s="20">
        <f t="shared" si="5"/>
        <v>8.7701321224093398</v>
      </c>
      <c r="S22" s="80">
        <f t="shared" si="6"/>
        <v>3.6842408759619985E-8</v>
      </c>
    </row>
    <row r="23" spans="1:19" x14ac:dyDescent="0.2">
      <c r="A23" s="30" t="s">
        <v>1</v>
      </c>
      <c r="B23" t="s">
        <v>26</v>
      </c>
      <c r="C23" s="13" t="s">
        <v>27</v>
      </c>
      <c r="D23" s="19">
        <v>286.84722222222223</v>
      </c>
      <c r="E23" s="20">
        <v>45.619039679777387</v>
      </c>
      <c r="F23" s="25">
        <v>8</v>
      </c>
      <c r="G23" s="19">
        <v>251.31944444444443</v>
      </c>
      <c r="H23" s="20">
        <v>25.697325020856027</v>
      </c>
      <c r="I23" s="25">
        <v>8</v>
      </c>
      <c r="J23" s="6"/>
      <c r="K23" s="19">
        <v>97.061410010603652</v>
      </c>
      <c r="L23" s="21">
        <v>27.190871261774276</v>
      </c>
      <c r="M23" s="19">
        <f t="shared" ref="M23:M27" si="11">(G23/D23)/($G$27/$D$27)</f>
        <v>0.338373191340893</v>
      </c>
      <c r="N23" s="20">
        <f t="shared" ref="N23:N27" si="12">M23*SQRT((E23/D23)^2+(H23/G23)^2+($H$27/$G$27)^2+($E$27/$D$27)^2)</f>
        <v>0.10900207026892682</v>
      </c>
      <c r="O23" s="19">
        <f t="shared" si="2"/>
        <v>2.9553168678559798</v>
      </c>
      <c r="P23" s="21">
        <f t="shared" si="3"/>
        <v>0.95201294056551788</v>
      </c>
      <c r="Q23" s="16">
        <f t="shared" si="4"/>
        <v>10.107652058870707</v>
      </c>
      <c r="R23" s="20">
        <f t="shared" si="5"/>
        <v>11.035973733022523</v>
      </c>
      <c r="S23" s="80">
        <f t="shared" si="6"/>
        <v>6.6421181460670694E-7</v>
      </c>
    </row>
    <row r="24" spans="1:19" x14ac:dyDescent="0.2">
      <c r="A24" s="30" t="s">
        <v>23</v>
      </c>
      <c r="B24" t="s">
        <v>26</v>
      </c>
      <c r="C24" s="13" t="s">
        <v>27</v>
      </c>
      <c r="D24" s="19">
        <v>62.854166666666664</v>
      </c>
      <c r="E24" s="20">
        <v>10.010045109110125</v>
      </c>
      <c r="F24" s="25">
        <v>8</v>
      </c>
      <c r="G24" s="19">
        <v>10.236111111111111</v>
      </c>
      <c r="H24" s="20">
        <v>7.5480676013792563</v>
      </c>
      <c r="I24" s="25">
        <v>8</v>
      </c>
      <c r="J24" s="6"/>
      <c r="K24" s="19">
        <v>3.9532610764197234</v>
      </c>
      <c r="L24" s="21">
        <v>3.0920891576950158</v>
      </c>
      <c r="M24" s="19">
        <f t="shared" si="11"/>
        <v>6.2895767871444061E-2</v>
      </c>
      <c r="N24" s="20">
        <f t="shared" si="12"/>
        <v>5.02040630286699E-2</v>
      </c>
      <c r="O24" s="19">
        <f t="shared" si="2"/>
        <v>15.899320953421734</v>
      </c>
      <c r="P24" s="21">
        <f t="shared" si="3"/>
        <v>12.691005106895917</v>
      </c>
      <c r="Q24" s="16">
        <f t="shared" si="4"/>
        <v>15.901603603517197</v>
      </c>
      <c r="R24" s="20">
        <f t="shared" si="5"/>
        <v>13.015487901119261</v>
      </c>
      <c r="S24" s="80">
        <f t="shared" si="6"/>
        <v>6.7051752419601985E-10</v>
      </c>
    </row>
    <row r="25" spans="1:19" x14ac:dyDescent="0.2">
      <c r="A25" s="30" t="s">
        <v>24</v>
      </c>
      <c r="B25" t="s">
        <v>26</v>
      </c>
      <c r="C25" s="13" t="s">
        <v>27</v>
      </c>
      <c r="D25" s="19">
        <v>410.70138888888891</v>
      </c>
      <c r="E25" s="20">
        <v>32.517570036998627</v>
      </c>
      <c r="F25" s="25">
        <v>8</v>
      </c>
      <c r="G25" s="19">
        <v>381.95138888888886</v>
      </c>
      <c r="H25" s="20">
        <v>24.653497083179392</v>
      </c>
      <c r="I25" s="25">
        <v>8</v>
      </c>
      <c r="J25" s="6"/>
      <c r="K25" s="19">
        <v>147.51242365275522</v>
      </c>
      <c r="L25" s="21">
        <v>39.633967659883389</v>
      </c>
      <c r="M25" s="19">
        <f t="shared" si="11"/>
        <v>0.35917196202290713</v>
      </c>
      <c r="N25" s="20">
        <f t="shared" si="12"/>
        <v>0.1006059418067093</v>
      </c>
      <c r="O25" s="19">
        <f t="shared" si="2"/>
        <v>2.7841816893720184</v>
      </c>
      <c r="P25" s="21">
        <f t="shared" si="3"/>
        <v>0.77986382746212923</v>
      </c>
      <c r="Q25" s="16">
        <f t="shared" si="4"/>
        <v>14.520442441568671</v>
      </c>
      <c r="R25" s="20">
        <f t="shared" si="5"/>
        <v>13.048758704661358</v>
      </c>
      <c r="S25" s="80">
        <f t="shared" si="6"/>
        <v>2.0598853200362692E-9</v>
      </c>
    </row>
    <row r="26" spans="1:19" x14ac:dyDescent="0.2">
      <c r="A26" s="30" t="s">
        <v>25</v>
      </c>
      <c r="B26" t="s">
        <v>26</v>
      </c>
      <c r="C26" s="13" t="s">
        <v>27</v>
      </c>
      <c r="D26" s="19">
        <v>2621.5</v>
      </c>
      <c r="E26" s="20">
        <v>297.16191347793693</v>
      </c>
      <c r="F26" s="25">
        <v>8</v>
      </c>
      <c r="G26" s="19">
        <v>1243.0347222222222</v>
      </c>
      <c r="H26" s="20">
        <v>45.213231210067548</v>
      </c>
      <c r="I26" s="25">
        <v>8</v>
      </c>
      <c r="J26" s="6"/>
      <c r="K26" s="19">
        <v>480.06911322652729</v>
      </c>
      <c r="L26" s="21">
        <v>126.42048405152858</v>
      </c>
      <c r="M26" s="19">
        <f t="shared" si="11"/>
        <v>0.18312764189453645</v>
      </c>
      <c r="N26" s="20">
        <f t="shared" si="12"/>
        <v>5.2502557750096462E-2</v>
      </c>
      <c r="O26" s="19">
        <f t="shared" si="2"/>
        <v>5.4606720736124688</v>
      </c>
      <c r="P26" s="21">
        <f t="shared" si="3"/>
        <v>1.5655705929107537</v>
      </c>
      <c r="Q26" s="16">
        <f t="shared" si="4"/>
        <v>18.755699130972939</v>
      </c>
      <c r="R26" s="20">
        <f t="shared" si="5"/>
        <v>7.3239217835183066</v>
      </c>
      <c r="S26" s="80">
        <f t="shared" si="6"/>
        <v>3.0423892642765984E-7</v>
      </c>
    </row>
    <row r="27" spans="1:19" x14ac:dyDescent="0.2">
      <c r="A27" s="60" t="s">
        <v>11</v>
      </c>
      <c r="B27" s="61" t="s">
        <v>26</v>
      </c>
      <c r="C27" s="62" t="s">
        <v>27</v>
      </c>
      <c r="D27" s="63">
        <v>1905.6944444444443</v>
      </c>
      <c r="E27" s="64">
        <v>479.93019499036791</v>
      </c>
      <c r="F27" s="65">
        <v>8</v>
      </c>
      <c r="G27" s="63">
        <v>4934.3819444444443</v>
      </c>
      <c r="H27" s="64">
        <v>334.6850679998488</v>
      </c>
      <c r="I27" s="65">
        <v>8</v>
      </c>
      <c r="J27" s="74">
        <f>G27/D27</f>
        <v>2.589282851104147</v>
      </c>
      <c r="K27" s="63">
        <v>1905.6944444444443</v>
      </c>
      <c r="L27" s="66">
        <v>513.56417552506844</v>
      </c>
      <c r="M27" s="63">
        <f t="shared" si="11"/>
        <v>1</v>
      </c>
      <c r="N27" s="64">
        <f t="shared" si="12"/>
        <v>0.36884667823270856</v>
      </c>
      <c r="O27" s="63">
        <f t="shared" si="2"/>
        <v>1</v>
      </c>
      <c r="P27" s="66">
        <f t="shared" si="3"/>
        <v>0.36884667823270856</v>
      </c>
      <c r="Q27" s="16">
        <f t="shared" si="4"/>
        <v>0</v>
      </c>
      <c r="R27" s="64">
        <f t="shared" si="5"/>
        <v>12.506175823034933</v>
      </c>
      <c r="S27" s="81">
        <f t="shared" si="6"/>
        <v>1</v>
      </c>
    </row>
    <row r="28" spans="1:19" x14ac:dyDescent="0.2">
      <c r="A28" s="30" t="s">
        <v>2</v>
      </c>
      <c r="B28" t="s">
        <v>26</v>
      </c>
      <c r="C28" s="13" t="s">
        <v>27</v>
      </c>
      <c r="D28" s="19">
        <v>558.98391812865498</v>
      </c>
      <c r="E28" s="20">
        <v>92.357884998928071</v>
      </c>
      <c r="F28" s="25">
        <v>8</v>
      </c>
      <c r="G28" s="19">
        <v>219.97733918128651</v>
      </c>
      <c r="H28" s="20">
        <v>16.922710419627585</v>
      </c>
      <c r="I28" s="25">
        <v>8</v>
      </c>
      <c r="J28" s="6"/>
      <c r="K28" s="19">
        <v>103.66676424308342</v>
      </c>
      <c r="L28" s="21">
        <v>26.306738852810689</v>
      </c>
      <c r="M28" s="19">
        <f>(G28/D28)/($G$33/$D$33)</f>
        <v>0.18545571863701385</v>
      </c>
      <c r="N28" s="20">
        <f>M28*SQRT((E28/D28)^2+(H28/G28)^2+($H$33/$G$33)^2+($E$33/$D$33)^2)</f>
        <v>5.6158054716525158E-2</v>
      </c>
      <c r="O28" s="19">
        <f t="shared" si="2"/>
        <v>5.3921227522633899</v>
      </c>
      <c r="P28" s="21">
        <f t="shared" si="3"/>
        <v>1.6327947543775101</v>
      </c>
      <c r="Q28" s="16">
        <f t="shared" si="4"/>
        <v>13.410528558061367</v>
      </c>
      <c r="R28" s="20">
        <f t="shared" si="5"/>
        <v>7.469494686818531</v>
      </c>
      <c r="S28" s="80">
        <f t="shared" si="6"/>
        <v>3.0063620968728233E-6</v>
      </c>
    </row>
    <row r="29" spans="1:19" x14ac:dyDescent="0.2">
      <c r="A29" s="30" t="s">
        <v>28</v>
      </c>
      <c r="B29" t="s">
        <v>26</v>
      </c>
      <c r="C29" s="13" t="s">
        <v>27</v>
      </c>
      <c r="D29" s="19">
        <v>1614.8508771929826</v>
      </c>
      <c r="E29" s="20">
        <v>70.257952811507124</v>
      </c>
      <c r="F29" s="25">
        <v>8</v>
      </c>
      <c r="G29" s="19">
        <v>888.05116959064333</v>
      </c>
      <c r="H29" s="20">
        <v>49.893419091591674</v>
      </c>
      <c r="I29" s="25">
        <v>8</v>
      </c>
      <c r="J29" s="6"/>
      <c r="K29" s="19">
        <v>418.50397671134021</v>
      </c>
      <c r="L29" s="21">
        <v>103.89847036982827</v>
      </c>
      <c r="M29" s="19">
        <f t="shared" ref="M29:M33" si="13">(G29/D29)/($G$33/$D$33)</f>
        <v>0.25915951907510221</v>
      </c>
      <c r="N29" s="20">
        <f t="shared" ref="N29:N33" si="14">M29*SQRT((E29/D29)^2+(H29/G29)^2+($H$33/$G$33)^2+($E$33/$D$33)^2)</f>
        <v>6.5319880249598949E-2</v>
      </c>
      <c r="O29" s="19">
        <f t="shared" si="2"/>
        <v>3.858627317911516</v>
      </c>
      <c r="P29" s="21">
        <f t="shared" si="3"/>
        <v>0.97254800916948336</v>
      </c>
      <c r="Q29" s="16">
        <f t="shared" si="4"/>
        <v>26.978820695161922</v>
      </c>
      <c r="R29" s="20">
        <f t="shared" si="5"/>
        <v>12.628764679110921</v>
      </c>
      <c r="S29" s="80">
        <f t="shared" si="6"/>
        <v>4.1357502199227958E-12</v>
      </c>
    </row>
    <row r="30" spans="1:19" x14ac:dyDescent="0.2">
      <c r="A30" s="30" t="s">
        <v>29</v>
      </c>
      <c r="B30" t="s">
        <v>26</v>
      </c>
      <c r="C30" s="13" t="s">
        <v>27</v>
      </c>
      <c r="D30" s="19">
        <v>51.402046783625728</v>
      </c>
      <c r="E30" s="20">
        <v>6.1968605498587488</v>
      </c>
      <c r="F30" s="25">
        <v>8</v>
      </c>
      <c r="G30" s="19">
        <v>13.00365497076023</v>
      </c>
      <c r="H30" s="20">
        <v>7.0259599960815109</v>
      </c>
      <c r="I30" s="25">
        <v>8</v>
      </c>
      <c r="J30" s="6"/>
      <c r="K30" s="19">
        <v>6.1281168286214056</v>
      </c>
      <c r="L30" s="21">
        <v>3.6275577043319482</v>
      </c>
      <c r="M30" s="19">
        <f t="shared" si="13"/>
        <v>0.11921931541787427</v>
      </c>
      <c r="N30" s="20">
        <f t="shared" si="14"/>
        <v>7.2020937885553582E-2</v>
      </c>
      <c r="O30" s="19">
        <f t="shared" si="2"/>
        <v>8.3879025516537435</v>
      </c>
      <c r="P30" s="21">
        <f t="shared" si="3"/>
        <v>5.0671705884679037</v>
      </c>
      <c r="Q30" s="16">
        <f t="shared" si="4"/>
        <v>17.833461864352277</v>
      </c>
      <c r="R30" s="20">
        <f t="shared" si="5"/>
        <v>13.784909739703737</v>
      </c>
      <c r="S30" s="80">
        <f t="shared" si="6"/>
        <v>1.6055414606944564E-10</v>
      </c>
    </row>
    <row r="31" spans="1:19" x14ac:dyDescent="0.2">
      <c r="A31" s="30" t="s">
        <v>30</v>
      </c>
      <c r="B31" t="s">
        <v>26</v>
      </c>
      <c r="C31" s="13" t="s">
        <v>27</v>
      </c>
      <c r="D31" s="19">
        <v>5.9155701754385976</v>
      </c>
      <c r="E31" s="20">
        <v>5.0308698951016186</v>
      </c>
      <c r="F31" s="25">
        <v>8</v>
      </c>
      <c r="G31" s="19">
        <v>-11.202485380116958</v>
      </c>
      <c r="H31" s="20">
        <v>5.9402208890431067</v>
      </c>
      <c r="I31" s="25">
        <v>8</v>
      </c>
      <c r="J31" s="6"/>
      <c r="K31" s="19">
        <v>-5.2792956545406176</v>
      </c>
      <c r="L31" s="21">
        <v>-3.076756596933687</v>
      </c>
      <c r="M31" s="19">
        <f t="shared" si="13"/>
        <v>-0.89244071120315904</v>
      </c>
      <c r="N31" s="20">
        <f t="shared" si="14"/>
        <v>-0.9200841331370061</v>
      </c>
      <c r="O31" s="19">
        <f t="shared" si="2"/>
        <v>-1.1205226156164851</v>
      </c>
      <c r="P31" s="21">
        <f t="shared" si="3"/>
        <v>-1.1552308926606205</v>
      </c>
      <c r="Q31" s="16">
        <f t="shared" si="4"/>
        <v>5.3693727478782822</v>
      </c>
      <c r="R31" s="20">
        <f t="shared" si="5"/>
        <v>13.630521606387957</v>
      </c>
      <c r="S31" s="80">
        <f t="shared" si="6"/>
        <v>1.2767302827988518E-4</v>
      </c>
    </row>
    <row r="32" spans="1:19" x14ac:dyDescent="0.2">
      <c r="A32" s="30" t="s">
        <v>31</v>
      </c>
      <c r="B32" t="s">
        <v>26</v>
      </c>
      <c r="C32" s="13" t="s">
        <v>27</v>
      </c>
      <c r="D32" s="19">
        <v>829.55482456140362</v>
      </c>
      <c r="E32" s="20">
        <v>222.73208774522686</v>
      </c>
      <c r="F32" s="25">
        <v>8</v>
      </c>
      <c r="G32" s="19">
        <v>123.72258771929825</v>
      </c>
      <c r="H32" s="20">
        <v>19.598023674782365</v>
      </c>
      <c r="I32" s="25">
        <v>8</v>
      </c>
      <c r="J32" s="6"/>
      <c r="K32" s="19">
        <v>58.305643573907737</v>
      </c>
      <c r="L32" s="21">
        <v>16.85515093208361</v>
      </c>
      <c r="M32" s="19">
        <f t="shared" si="13"/>
        <v>7.0285461367468618E-2</v>
      </c>
      <c r="N32" s="20">
        <f t="shared" si="14"/>
        <v>2.7730161998603953E-2</v>
      </c>
      <c r="O32" s="19">
        <f t="shared" si="2"/>
        <v>14.227693473786408</v>
      </c>
      <c r="P32" s="21">
        <f t="shared" si="3"/>
        <v>5.6133407566587739</v>
      </c>
      <c r="Q32" s="16">
        <f t="shared" si="4"/>
        <v>9.7660050594024188</v>
      </c>
      <c r="R32" s="20">
        <f t="shared" si="5"/>
        <v>7.1083829543321251</v>
      </c>
      <c r="S32" s="80">
        <f t="shared" si="6"/>
        <v>2.5002976091757418E-5</v>
      </c>
    </row>
    <row r="33" spans="1:19" x14ac:dyDescent="0.2">
      <c r="A33" s="60" t="s">
        <v>11</v>
      </c>
      <c r="B33" s="61" t="s">
        <v>26</v>
      </c>
      <c r="C33" s="62" t="s">
        <v>27</v>
      </c>
      <c r="D33" s="63">
        <v>2197.4912280701756</v>
      </c>
      <c r="E33" s="64">
        <v>523.56767642854197</v>
      </c>
      <c r="F33" s="65">
        <v>8</v>
      </c>
      <c r="G33" s="63">
        <v>4663.0014619883041</v>
      </c>
      <c r="H33" s="64">
        <v>192.87538367843081</v>
      </c>
      <c r="I33" s="65">
        <v>8</v>
      </c>
      <c r="J33" s="74">
        <f>G33/D33</f>
        <v>2.1219659047664665</v>
      </c>
      <c r="K33" s="63">
        <v>2197.4912280701756</v>
      </c>
      <c r="L33" s="66">
        <v>539.11667816208228</v>
      </c>
      <c r="M33" s="63">
        <f t="shared" si="13"/>
        <v>1</v>
      </c>
      <c r="N33" s="64">
        <f t="shared" si="14"/>
        <v>0.3419862325114858</v>
      </c>
      <c r="O33" s="63">
        <f t="shared" si="2"/>
        <v>1</v>
      </c>
      <c r="P33" s="66">
        <f t="shared" si="3"/>
        <v>0.3419862325114858</v>
      </c>
      <c r="Q33" s="16">
        <f t="shared" si="4"/>
        <v>0</v>
      </c>
      <c r="R33" s="64">
        <f t="shared" si="5"/>
        <v>8.8655650724541033</v>
      </c>
      <c r="S33" s="81">
        <f t="shared" si="6"/>
        <v>1</v>
      </c>
    </row>
    <row r="34" spans="1:19" x14ac:dyDescent="0.2">
      <c r="A34" s="30" t="s">
        <v>32</v>
      </c>
      <c r="B34" t="s">
        <v>38</v>
      </c>
      <c r="C34" s="13" t="s">
        <v>37</v>
      </c>
      <c r="D34" s="19">
        <v>505.40277777777783</v>
      </c>
      <c r="E34" s="20">
        <v>148.75574107457294</v>
      </c>
      <c r="F34" s="25">
        <v>8</v>
      </c>
      <c r="G34" s="19">
        <v>327.82638888888886</v>
      </c>
      <c r="H34" s="20">
        <v>24.899576742540678</v>
      </c>
      <c r="I34" s="25">
        <v>8</v>
      </c>
      <c r="J34" s="6"/>
      <c r="K34" s="19">
        <v>357.535024774107</v>
      </c>
      <c r="L34" s="21">
        <v>64.941073195670583</v>
      </c>
      <c r="M34" s="19">
        <f>(G34/D34)/($G$39/$D$39)</f>
        <v>0.70742591947389921</v>
      </c>
      <c r="N34" s="20">
        <f>M34*SQRT((E34/D34)^2+(H34/G34)^2+($H$39/$G$39)^2+($E$39/$D$39)^2)</f>
        <v>0.24467351460744222</v>
      </c>
      <c r="O34" s="19">
        <f t="shared" si="2"/>
        <v>1.4135755737416056</v>
      </c>
      <c r="P34" s="21">
        <f t="shared" si="3"/>
        <v>0.48890561438263941</v>
      </c>
      <c r="Q34" s="16">
        <f>ABS(G34-D34)/SQRT( (E34^2/F34)+(H34^2/I34))</f>
        <v>3.3300911992942055</v>
      </c>
      <c r="R34" s="20">
        <f t="shared" si="5"/>
        <v>7.3919437138845518</v>
      </c>
      <c r="S34" s="80">
        <f t="shared" si="6"/>
        <v>1.2589499175163143E-2</v>
      </c>
    </row>
    <row r="35" spans="1:19" x14ac:dyDescent="0.2">
      <c r="A35" s="30" t="s">
        <v>33</v>
      </c>
      <c r="B35" t="s">
        <v>38</v>
      </c>
      <c r="C35" s="13" t="s">
        <v>37</v>
      </c>
      <c r="D35" s="19">
        <v>1047.1944444444443</v>
      </c>
      <c r="E35" s="20">
        <v>124.65998553242882</v>
      </c>
      <c r="F35" s="25">
        <v>8</v>
      </c>
      <c r="G35" s="19">
        <v>415.04166666666663</v>
      </c>
      <c r="H35" s="20">
        <v>22.438230909525956</v>
      </c>
      <c r="I35" s="25">
        <v>8</v>
      </c>
      <c r="J35" s="6"/>
      <c r="K35" s="19">
        <v>452.65401933292287</v>
      </c>
      <c r="L35" s="21">
        <v>78.591608469189325</v>
      </c>
      <c r="M35" s="19">
        <f t="shared" ref="M35:M39" si="15">(G35/D35)/($G$39/$D$39)</f>
        <v>0.43225403050439604</v>
      </c>
      <c r="N35" s="20">
        <f t="shared" ref="N35:N39" si="16">M35*SQRT((E35/D35)^2+(H35/G35)^2+($H$39/$G$39)^2+($E$39/$D$39)^2)</f>
        <v>9.0995649732432862E-2</v>
      </c>
      <c r="O35" s="19">
        <f t="shared" si="2"/>
        <v>2.313454425938152</v>
      </c>
      <c r="P35" s="21">
        <f t="shared" si="3"/>
        <v>0.48701521271870174</v>
      </c>
      <c r="Q35" s="16">
        <f t="shared" ref="Q35:Q38" si="17">ABS(G35-D35)/SQRT( (E35^2/F35)+(H35^2/I35))</f>
        <v>14.116151740477111</v>
      </c>
      <c r="R35" s="20">
        <f t="shared" si="5"/>
        <v>7.4531014974648704</v>
      </c>
      <c r="S35" s="80">
        <f t="shared" si="6"/>
        <v>2.123709988688254E-6</v>
      </c>
    </row>
    <row r="36" spans="1:19" x14ac:dyDescent="0.2">
      <c r="A36" s="30" t="s">
        <v>34</v>
      </c>
      <c r="B36" t="s">
        <v>38</v>
      </c>
      <c r="C36" s="13" t="s">
        <v>37</v>
      </c>
      <c r="D36" s="19">
        <v>670.35416666666674</v>
      </c>
      <c r="E36" s="20">
        <v>62.092913663707854</v>
      </c>
      <c r="F36" s="25">
        <v>8</v>
      </c>
      <c r="G36" s="19">
        <v>598.85416666666663</v>
      </c>
      <c r="H36" s="20">
        <v>40.595456969262109</v>
      </c>
      <c r="I36" s="25">
        <v>8</v>
      </c>
      <c r="J36" s="6"/>
      <c r="K36" s="19">
        <v>653.12417356313961</v>
      </c>
      <c r="L36" s="21">
        <v>116.50135658380076</v>
      </c>
      <c r="M36" s="19">
        <f t="shared" si="15"/>
        <v>0.97429717907296209</v>
      </c>
      <c r="N36" s="20">
        <f t="shared" si="16"/>
        <v>0.19582546393450417</v>
      </c>
      <c r="O36" s="19">
        <f t="shared" si="2"/>
        <v>1.0263808840660855</v>
      </c>
      <c r="P36" s="21">
        <f t="shared" si="3"/>
        <v>0.20629384659307948</v>
      </c>
      <c r="Q36" s="16">
        <f t="shared" si="17"/>
        <v>2.7260305539250851</v>
      </c>
      <c r="R36" s="20">
        <f t="shared" si="5"/>
        <v>12.059688271371956</v>
      </c>
      <c r="S36" s="82">
        <f>TDIST(Q36,R36,2)</f>
        <v>1.8401230283613214E-2</v>
      </c>
    </row>
    <row r="37" spans="1:19" x14ac:dyDescent="0.2">
      <c r="A37" s="30" t="s">
        <v>35</v>
      </c>
      <c r="B37" t="s">
        <v>38</v>
      </c>
      <c r="C37" s="13" t="s">
        <v>37</v>
      </c>
      <c r="D37" s="19">
        <v>702.76388888888891</v>
      </c>
      <c r="E37" s="20">
        <v>34.690414002043248</v>
      </c>
      <c r="F37" s="25">
        <v>8</v>
      </c>
      <c r="G37" s="19">
        <v>466.40277777777771</v>
      </c>
      <c r="H37" s="20">
        <v>33.576175599690231</v>
      </c>
      <c r="I37" s="25">
        <v>8</v>
      </c>
      <c r="J37" s="6"/>
      <c r="K37" s="19">
        <v>508.66963234008909</v>
      </c>
      <c r="L37" s="21">
        <v>91.567661721440615</v>
      </c>
      <c r="M37" s="19">
        <f t="shared" si="15"/>
        <v>0.72381299093828755</v>
      </c>
      <c r="N37" s="20">
        <f t="shared" si="16"/>
        <v>0.13510650274811273</v>
      </c>
      <c r="O37" s="19">
        <f t="shared" si="2"/>
        <v>1.3815723294820779</v>
      </c>
      <c r="P37" s="21">
        <f t="shared" si="3"/>
        <v>0.2578834699939801</v>
      </c>
      <c r="Q37" s="16">
        <f t="shared" si="17"/>
        <v>13.847455106360089</v>
      </c>
      <c r="R37" s="20">
        <f t="shared" si="5"/>
        <v>13.985105216488977</v>
      </c>
      <c r="S37" s="80">
        <f t="shared" si="6"/>
        <v>3.686152753141719E-9</v>
      </c>
    </row>
    <row r="38" spans="1:19" x14ac:dyDescent="0.2">
      <c r="A38" s="30" t="s">
        <v>36</v>
      </c>
      <c r="B38" t="s">
        <v>38</v>
      </c>
      <c r="C38" s="13" t="s">
        <v>37</v>
      </c>
      <c r="D38" s="19">
        <v>1332.2152777777778</v>
      </c>
      <c r="E38" s="20">
        <v>113.67136577937359</v>
      </c>
      <c r="F38" s="25">
        <v>8</v>
      </c>
      <c r="G38" s="19">
        <v>785.22916666666674</v>
      </c>
      <c r="H38" s="20">
        <v>62.457339497089315</v>
      </c>
      <c r="I38" s="25">
        <v>8</v>
      </c>
      <c r="J38" s="6"/>
      <c r="K38" s="19">
        <v>856.38904942662373</v>
      </c>
      <c r="L38" s="21">
        <v>156.85996597005845</v>
      </c>
      <c r="M38" s="19">
        <f t="shared" si="15"/>
        <v>0.64283082750344733</v>
      </c>
      <c r="N38" s="20">
        <f t="shared" si="16"/>
        <v>0.12989248582672075</v>
      </c>
      <c r="O38" s="19">
        <f t="shared" si="2"/>
        <v>1.5556192348205908</v>
      </c>
      <c r="P38" s="21">
        <f t="shared" si="3"/>
        <v>0.31433347743364742</v>
      </c>
      <c r="Q38" s="16">
        <f t="shared" si="17"/>
        <v>11.928372825915135</v>
      </c>
      <c r="R38" s="20">
        <f t="shared" si="5"/>
        <v>10.873563182763792</v>
      </c>
      <c r="S38" s="80">
        <f t="shared" si="6"/>
        <v>3.0905455153393963E-7</v>
      </c>
    </row>
    <row r="39" spans="1:19" x14ac:dyDescent="0.2">
      <c r="A39" s="60" t="s">
        <v>11</v>
      </c>
      <c r="B39" s="67" t="s">
        <v>38</v>
      </c>
      <c r="C39" s="68" t="s">
        <v>37</v>
      </c>
      <c r="D39" s="69">
        <v>2325.4583333333335</v>
      </c>
      <c r="E39" s="70">
        <v>357.37163029940854</v>
      </c>
      <c r="F39" s="71">
        <v>8</v>
      </c>
      <c r="G39" s="69">
        <v>2132.229166666667</v>
      </c>
      <c r="H39" s="70">
        <v>128.0336962284909</v>
      </c>
      <c r="I39" s="71">
        <v>8</v>
      </c>
      <c r="J39" s="75">
        <f>G39/D39</f>
        <v>0.91690706133199551</v>
      </c>
      <c r="K39" s="69">
        <v>2325.4583333333335</v>
      </c>
      <c r="L39" s="72">
        <v>408.30281465282337</v>
      </c>
      <c r="M39" s="69">
        <f t="shared" si="15"/>
        <v>1</v>
      </c>
      <c r="N39" s="70">
        <f t="shared" si="16"/>
        <v>0.23333467047113374</v>
      </c>
      <c r="O39" s="69">
        <f t="shared" si="2"/>
        <v>1</v>
      </c>
      <c r="P39" s="72">
        <f t="shared" si="3"/>
        <v>0.23333467047113374</v>
      </c>
      <c r="Q39" s="16">
        <f t="shared" si="4"/>
        <v>0</v>
      </c>
      <c r="R39" s="70">
        <f t="shared" si="5"/>
        <v>8.7678275313907719</v>
      </c>
      <c r="S39" s="83">
        <f t="shared" si="6"/>
        <v>1</v>
      </c>
    </row>
  </sheetData>
  <mergeCells count="7">
    <mergeCell ref="D1:L1"/>
    <mergeCell ref="O2:P2"/>
    <mergeCell ref="Q2:S2"/>
    <mergeCell ref="D2:F2"/>
    <mergeCell ref="G2:I2"/>
    <mergeCell ref="K2:L2"/>
    <mergeCell ref="M2:N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1106-C566-449F-B8FA-062351106CBB}">
  <dimension ref="B1:Q26"/>
  <sheetViews>
    <sheetView workbookViewId="0">
      <selection activeCell="Q21" sqref="Q21"/>
    </sheetView>
  </sheetViews>
  <sheetFormatPr baseColWidth="10" defaultColWidth="8.83203125" defaultRowHeight="15" x14ac:dyDescent="0.2"/>
  <cols>
    <col min="1" max="1" width="8.83203125" customWidth="1"/>
    <col min="2" max="2" width="9.1640625" bestFit="1" customWidth="1"/>
    <col min="3" max="3" width="39.83203125" bestFit="1" customWidth="1"/>
    <col min="4" max="4" width="18" bestFit="1" customWidth="1"/>
    <col min="7" max="7" width="10.1640625" customWidth="1"/>
    <col min="12" max="12" width="13.6640625" customWidth="1"/>
    <col min="13" max="13" width="15.1640625" customWidth="1"/>
    <col min="15" max="15" width="15.6640625" customWidth="1"/>
    <col min="16" max="16" width="12.83203125" customWidth="1"/>
    <col min="17" max="17" width="12.1640625" customWidth="1"/>
  </cols>
  <sheetData>
    <row r="1" spans="2:17" x14ac:dyDescent="0.2">
      <c r="E1" s="112" t="s">
        <v>221</v>
      </c>
      <c r="F1" s="112"/>
      <c r="G1" s="112"/>
      <c r="H1" s="112"/>
      <c r="I1" s="112"/>
      <c r="J1" s="112"/>
    </row>
    <row r="2" spans="2:17" ht="28.75" customHeight="1" x14ac:dyDescent="0.2">
      <c r="E2" s="110" t="s">
        <v>220</v>
      </c>
      <c r="F2" s="110"/>
      <c r="G2" s="110"/>
      <c r="H2" s="110" t="s">
        <v>219</v>
      </c>
      <c r="I2" s="110"/>
      <c r="J2" s="110"/>
      <c r="K2" s="111" t="s">
        <v>216</v>
      </c>
      <c r="L2" s="111"/>
      <c r="M2" s="111" t="s">
        <v>225</v>
      </c>
      <c r="N2" s="111"/>
      <c r="O2" s="104" t="s">
        <v>253</v>
      </c>
      <c r="P2" s="105"/>
      <c r="Q2" s="106"/>
    </row>
    <row r="3" spans="2:17" s="2" customFormat="1" ht="32" x14ac:dyDescent="0.2">
      <c r="B3" s="34" t="s">
        <v>86</v>
      </c>
      <c r="C3" s="34" t="s">
        <v>4</v>
      </c>
      <c r="D3" s="35" t="s">
        <v>224</v>
      </c>
      <c r="E3" s="34" t="s">
        <v>210</v>
      </c>
      <c r="F3" s="34" t="s">
        <v>211</v>
      </c>
      <c r="G3" s="34" t="s">
        <v>209</v>
      </c>
      <c r="H3" s="34" t="s">
        <v>210</v>
      </c>
      <c r="I3" s="34" t="s">
        <v>211</v>
      </c>
      <c r="J3" s="34" t="s">
        <v>209</v>
      </c>
      <c r="K3" s="34" t="s">
        <v>210</v>
      </c>
      <c r="L3" s="34" t="s">
        <v>211</v>
      </c>
      <c r="M3" s="34" t="s">
        <v>210</v>
      </c>
      <c r="N3" s="34" t="s">
        <v>211</v>
      </c>
      <c r="O3" s="76" t="s">
        <v>252</v>
      </c>
      <c r="P3" s="77" t="s">
        <v>251</v>
      </c>
      <c r="Q3" s="78" t="s">
        <v>250</v>
      </c>
    </row>
    <row r="4" spans="2:17" x14ac:dyDescent="0.2">
      <c r="B4" s="29" t="s">
        <v>0</v>
      </c>
      <c r="C4" s="11" t="s">
        <v>9</v>
      </c>
      <c r="D4" s="11">
        <v>0</v>
      </c>
      <c r="E4" s="10">
        <v>129.86458333333334</v>
      </c>
      <c r="F4" s="11">
        <v>11.29818434957714</v>
      </c>
      <c r="G4" s="12">
        <v>8</v>
      </c>
      <c r="H4" s="11">
        <v>2767.0735294117644</v>
      </c>
      <c r="I4" s="11">
        <v>151.94971285174131</v>
      </c>
      <c r="J4" s="11">
        <v>8</v>
      </c>
      <c r="K4" s="10">
        <f t="shared" ref="K4:K10" si="0">(E4/$E$4)/(H4/$H$4)</f>
        <v>1</v>
      </c>
      <c r="L4" s="12">
        <f t="shared" ref="L4:L10" si="1">K4*SQRT((F4/E4)^2+($F$4/$E$4)^2+(I4/H4)^2+($I$4/$H$4)^2)</f>
        <v>0.14549534156164751</v>
      </c>
      <c r="M4" s="10">
        <f>1/K4</f>
        <v>1</v>
      </c>
      <c r="N4" s="12">
        <f>L4/K4^2</f>
        <v>0.14549534156164751</v>
      </c>
      <c r="O4" s="85">
        <f>ABS(E4-$E$4)/SQRT( (F4^2/G4)+($F$4^2/G4))</f>
        <v>0</v>
      </c>
      <c r="P4" s="86">
        <f>((F4^2/G4)+($F$4^2/$G$4))^2 / (  (F4^2/G4)^2 / (G4-1) + ($F$4^2/$G$4)^2 / ($G$4-1))</f>
        <v>14</v>
      </c>
      <c r="Q4" s="84">
        <f>TDIST(O4,P4,2)</f>
        <v>1</v>
      </c>
    </row>
    <row r="5" spans="2:17" x14ac:dyDescent="0.2">
      <c r="B5" s="30" t="s">
        <v>0</v>
      </c>
      <c r="C5" t="s">
        <v>9</v>
      </c>
      <c r="D5">
        <v>0.5</v>
      </c>
      <c r="E5" s="3">
        <v>292.01388888888891</v>
      </c>
      <c r="F5">
        <v>43.841382265409713</v>
      </c>
      <c r="G5" s="13">
        <v>8</v>
      </c>
      <c r="H5">
        <v>2565.5347222222222</v>
      </c>
      <c r="I5">
        <v>584.6555694300032</v>
      </c>
      <c r="J5">
        <v>8</v>
      </c>
      <c r="K5" s="3">
        <f t="shared" si="0"/>
        <v>2.4252448139377907</v>
      </c>
      <c r="L5" s="13">
        <f t="shared" si="1"/>
        <v>0.7073153048044033</v>
      </c>
      <c r="M5" s="3">
        <f t="shared" ref="M5:M26" si="2">1/K5</f>
        <v>0.41232950762456544</v>
      </c>
      <c r="N5" s="13">
        <f t="shared" ref="N5:N26" si="3">L5/K5^2</f>
        <v>0.12025465210325773</v>
      </c>
      <c r="O5" s="16">
        <f t="shared" ref="O5:O10" si="4">ABS(K5-$K$4)/SQRT( (L5^2/G5)+($L$4^2/G5))</f>
        <v>5.5824181722230524</v>
      </c>
      <c r="P5" s="17">
        <f t="shared" ref="P5:P10" si="5">((F5^2/G5)+($F$4^2/$G$4))^2 / (  (F5^2/G5)^2 / (G5-1) + ($F$4^2/$G$4)^2 / ($G$4-1))</f>
        <v>7.9256900269655208</v>
      </c>
      <c r="Q5" s="79">
        <f>TDIST(O5,P5,2)</f>
        <v>8.3111753634226794E-4</v>
      </c>
    </row>
    <row r="6" spans="2:17" x14ac:dyDescent="0.2">
      <c r="B6" s="30" t="s">
        <v>0</v>
      </c>
      <c r="C6" t="s">
        <v>9</v>
      </c>
      <c r="D6">
        <v>1</v>
      </c>
      <c r="E6" s="3">
        <v>496.11111111111114</v>
      </c>
      <c r="F6">
        <v>114.51376387317852</v>
      </c>
      <c r="G6" s="13">
        <v>8</v>
      </c>
      <c r="H6">
        <v>2417.5833333333335</v>
      </c>
      <c r="I6">
        <v>282.22781521766842</v>
      </c>
      <c r="J6">
        <v>8</v>
      </c>
      <c r="K6" s="3">
        <f t="shared" si="0"/>
        <v>4.3724764004096022</v>
      </c>
      <c r="L6" s="13">
        <f t="shared" si="1"/>
        <v>1.2171812331886622</v>
      </c>
      <c r="M6" s="3">
        <f t="shared" si="2"/>
        <v>0.2287033498697266</v>
      </c>
      <c r="N6" s="13">
        <f t="shared" si="3"/>
        <v>6.3664934910279816E-2</v>
      </c>
      <c r="O6" s="16">
        <f t="shared" si="4"/>
        <v>7.78140298129592</v>
      </c>
      <c r="P6" s="17">
        <f t="shared" si="5"/>
        <v>7.1362664119174637</v>
      </c>
      <c r="Q6" s="79">
        <f t="shared" ref="Q6:Q10" si="6">TDIST(O6,P6,2)</f>
        <v>1.0874083218226577E-4</v>
      </c>
    </row>
    <row r="7" spans="2:17" x14ac:dyDescent="0.2">
      <c r="B7" s="30" t="s">
        <v>0</v>
      </c>
      <c r="C7" t="s">
        <v>9</v>
      </c>
      <c r="D7">
        <v>2</v>
      </c>
      <c r="E7" s="3">
        <v>1199.7361111111111</v>
      </c>
      <c r="F7">
        <v>221.95582792588348</v>
      </c>
      <c r="G7" s="13">
        <v>8</v>
      </c>
      <c r="H7">
        <v>2903.875</v>
      </c>
      <c r="I7">
        <v>263.65540004624404</v>
      </c>
      <c r="J7">
        <v>8</v>
      </c>
      <c r="K7" s="3">
        <f t="shared" si="0"/>
        <v>8.803143604655455</v>
      </c>
      <c r="L7" s="13">
        <f t="shared" si="1"/>
        <v>2.0276774242461304</v>
      </c>
      <c r="M7" s="3">
        <f t="shared" si="2"/>
        <v>0.11359578406413363</v>
      </c>
      <c r="N7" s="13">
        <f t="shared" si="3"/>
        <v>2.6165153856466842E-2</v>
      </c>
      <c r="O7" s="16">
        <f t="shared" si="4"/>
        <v>10.856768119111846</v>
      </c>
      <c r="P7" s="17">
        <f t="shared" si="5"/>
        <v>7.036275159250275</v>
      </c>
      <c r="Q7" s="79">
        <f t="shared" si="6"/>
        <v>1.2413002754207345E-5</v>
      </c>
    </row>
    <row r="8" spans="2:17" x14ac:dyDescent="0.2">
      <c r="B8" s="30" t="s">
        <v>0</v>
      </c>
      <c r="C8" t="s">
        <v>9</v>
      </c>
      <c r="D8">
        <v>4</v>
      </c>
      <c r="E8" s="3">
        <v>2397.1805555555552</v>
      </c>
      <c r="F8">
        <v>256.46535386614323</v>
      </c>
      <c r="G8" s="13">
        <v>8</v>
      </c>
      <c r="H8">
        <v>4361.9930555555557</v>
      </c>
      <c r="I8">
        <v>396.88830280167434</v>
      </c>
      <c r="J8">
        <v>8</v>
      </c>
      <c r="K8" s="3">
        <f t="shared" si="0"/>
        <v>11.709699491873399</v>
      </c>
      <c r="L8" s="13">
        <f t="shared" si="1"/>
        <v>2.0386075832948292</v>
      </c>
      <c r="M8" s="3">
        <f t="shared" si="2"/>
        <v>8.5399288059783765E-2</v>
      </c>
      <c r="N8" s="13">
        <f t="shared" si="3"/>
        <v>1.48676433897794E-2</v>
      </c>
      <c r="O8" s="16">
        <f t="shared" si="4"/>
        <v>14.821268462924261</v>
      </c>
      <c r="P8" s="17">
        <f t="shared" si="5"/>
        <v>7.0271697914629279</v>
      </c>
      <c r="Q8" s="79">
        <f t="shared" si="6"/>
        <v>1.524686410324626E-6</v>
      </c>
    </row>
    <row r="9" spans="2:17" x14ac:dyDescent="0.2">
      <c r="B9" s="30" t="s">
        <v>0</v>
      </c>
      <c r="C9" t="s">
        <v>9</v>
      </c>
      <c r="D9">
        <v>8</v>
      </c>
      <c r="E9" s="3">
        <v>3316.4444444444448</v>
      </c>
      <c r="F9">
        <v>328.90131089797381</v>
      </c>
      <c r="G9" s="13">
        <v>8</v>
      </c>
      <c r="H9">
        <v>5158.6597222222226</v>
      </c>
      <c r="I9">
        <v>289.89573087118197</v>
      </c>
      <c r="J9">
        <v>8</v>
      </c>
      <c r="K9" s="3">
        <f t="shared" si="0"/>
        <v>13.698273032064792</v>
      </c>
      <c r="L9" s="13">
        <f t="shared" si="1"/>
        <v>2.1033736745890126</v>
      </c>
      <c r="M9" s="3">
        <f t="shared" si="2"/>
        <v>7.3001903061736997E-2</v>
      </c>
      <c r="N9" s="13">
        <f t="shared" si="3"/>
        <v>1.120946273559649E-2</v>
      </c>
      <c r="O9" s="16">
        <f t="shared" si="4"/>
        <v>17.034786244379877</v>
      </c>
      <c r="P9" s="17">
        <f t="shared" si="5"/>
        <v>7.0165201328520137</v>
      </c>
      <c r="Q9" s="79">
        <f t="shared" si="6"/>
        <v>5.8912099886263629E-7</v>
      </c>
    </row>
    <row r="10" spans="2:17" x14ac:dyDescent="0.2">
      <c r="B10" s="31" t="s">
        <v>0</v>
      </c>
      <c r="C10" s="5" t="s">
        <v>9</v>
      </c>
      <c r="D10" s="5">
        <v>16</v>
      </c>
      <c r="E10" s="4">
        <v>3463.8958333333335</v>
      </c>
      <c r="F10" s="5">
        <v>263.52843124010258</v>
      </c>
      <c r="G10" s="14">
        <v>8</v>
      </c>
      <c r="H10" s="5">
        <v>4638.6875</v>
      </c>
      <c r="I10" s="5">
        <v>292.16574222954284</v>
      </c>
      <c r="J10" s="5">
        <v>8</v>
      </c>
      <c r="K10" s="4">
        <f t="shared" si="0"/>
        <v>15.911080788625304</v>
      </c>
      <c r="L10" s="14">
        <f t="shared" si="1"/>
        <v>2.2691823444303676</v>
      </c>
      <c r="M10" s="4">
        <f t="shared" si="2"/>
        <v>6.2849281785740882E-2</v>
      </c>
      <c r="N10" s="14">
        <f t="shared" si="3"/>
        <v>8.9633433757867406E-3</v>
      </c>
      <c r="O10" s="16">
        <f t="shared" si="4"/>
        <v>18.547861065814825</v>
      </c>
      <c r="P10" s="17">
        <f t="shared" si="5"/>
        <v>7.0257329116210672</v>
      </c>
      <c r="Q10" s="79">
        <f t="shared" si="6"/>
        <v>3.2847062017206421E-7</v>
      </c>
    </row>
    <row r="11" spans="2:17" x14ac:dyDescent="0.2">
      <c r="B11" s="1"/>
    </row>
    <row r="12" spans="2:17" x14ac:dyDescent="0.2">
      <c r="B12" s="29" t="s">
        <v>25</v>
      </c>
      <c r="C12" s="11" t="s">
        <v>26</v>
      </c>
      <c r="D12" s="11">
        <v>2500</v>
      </c>
      <c r="E12" s="10">
        <v>13.284722222222223</v>
      </c>
      <c r="F12" s="11">
        <v>6.450697397458689</v>
      </c>
      <c r="G12" s="11">
        <v>8</v>
      </c>
      <c r="H12" s="10">
        <v>213.29861111111111</v>
      </c>
      <c r="I12" s="11">
        <v>21.167758949861348</v>
      </c>
      <c r="J12" s="12">
        <v>8</v>
      </c>
      <c r="K12" s="11">
        <f t="shared" ref="K12:K17" si="7">(E12/$E$17)/(H12/$H$17)</f>
        <v>4.6372728658480869E-2</v>
      </c>
      <c r="L12" s="12">
        <f t="shared" ref="L12:L17" si="8">K12*SQRT((F12/E12)^2+($F$17/$E$17)^2+(I12/H12)^2+($I$17/$H$17)^2)</f>
        <v>2.3744860881039581E-2</v>
      </c>
      <c r="M12" s="10">
        <f t="shared" si="2"/>
        <v>21.564398493016331</v>
      </c>
      <c r="N12" s="12">
        <f t="shared" si="3"/>
        <v>11.041913146215677</v>
      </c>
      <c r="O12" s="16">
        <f>ABS(M12-$M$17)/SQRT( (N12^2/G12)+($N$17^2/$G$17))</f>
        <v>5.2669318762495889</v>
      </c>
      <c r="P12" s="17">
        <f>((F12^2/G12)+($F$17^2/$G$17))^2 / (  (F12^2/G12)^2 / (G12-1) + ($F$17^2/$G$17)^2 / ($G$17-1))</f>
        <v>7.0216116058573359</v>
      </c>
      <c r="Q12" s="79">
        <f>TDIST(O12,P12,2)</f>
        <v>1.1645082952760487E-3</v>
      </c>
    </row>
    <row r="13" spans="2:17" x14ac:dyDescent="0.2">
      <c r="B13" s="30" t="s">
        <v>25</v>
      </c>
      <c r="C13" t="s">
        <v>26</v>
      </c>
      <c r="D13">
        <v>1250</v>
      </c>
      <c r="E13" s="3">
        <v>1809.9930555555554</v>
      </c>
      <c r="F13">
        <v>88.85653894219935</v>
      </c>
      <c r="G13">
        <v>8</v>
      </c>
      <c r="H13" s="3">
        <v>5574.875</v>
      </c>
      <c r="I13">
        <v>414.34574631190878</v>
      </c>
      <c r="J13" s="13">
        <v>8</v>
      </c>
      <c r="K13">
        <f t="shared" si="7"/>
        <v>0.24173524519755324</v>
      </c>
      <c r="L13" s="13">
        <f t="shared" si="8"/>
        <v>3.7832458538483327E-2</v>
      </c>
      <c r="M13" s="3">
        <f t="shared" si="2"/>
        <v>4.1367571335440569</v>
      </c>
      <c r="N13" s="13">
        <f t="shared" si="3"/>
        <v>0.64741776736231071</v>
      </c>
      <c r="O13" s="16">
        <f>ABS(M13-$M$17)/SQRT( (N13^2/G13)+($N$17^2/$G$17))</f>
        <v>13.192519507756668</v>
      </c>
      <c r="P13" s="17">
        <f t="shared" ref="P13:P17" si="9">((F13^2/G13)+($F$17^2/$G$17))^2 / (  (F13^2/G13)^2 / (G13-1) + ($F$17^2/$G$17)^2 / ($G$17-1))</f>
        <v>10.776648383443533</v>
      </c>
      <c r="Q13" s="79">
        <f>TDIST(O13,P13,2)</f>
        <v>1.1928377115295815E-7</v>
      </c>
    </row>
    <row r="14" spans="2:17" x14ac:dyDescent="0.2">
      <c r="B14" s="30" t="s">
        <v>25</v>
      </c>
      <c r="C14" t="s">
        <v>26</v>
      </c>
      <c r="D14">
        <v>625</v>
      </c>
      <c r="E14" s="3">
        <v>3250.0625</v>
      </c>
      <c r="F14">
        <v>159.00853370081299</v>
      </c>
      <c r="G14">
        <v>8</v>
      </c>
      <c r="H14" s="3">
        <v>5832.6597222222217</v>
      </c>
      <c r="I14">
        <v>227.65908529193641</v>
      </c>
      <c r="J14" s="13">
        <v>8</v>
      </c>
      <c r="K14">
        <f t="shared" si="7"/>
        <v>0.4148807392769272</v>
      </c>
      <c r="L14" s="13">
        <f t="shared" si="8"/>
        <v>5.936775315568709E-2</v>
      </c>
      <c r="M14" s="3">
        <f t="shared" si="2"/>
        <v>2.4103312237218941</v>
      </c>
      <c r="N14" s="13">
        <f t="shared" si="3"/>
        <v>0.34490863413606676</v>
      </c>
      <c r="O14" s="16">
        <f>ABS(M14-$M$17)/SQRT( (N14^2/G14)+($N$17^2/$G$17))</f>
        <v>10.228904982385055</v>
      </c>
      <c r="P14" s="17">
        <f t="shared" si="9"/>
        <v>13.985670337952874</v>
      </c>
      <c r="Q14" s="79">
        <f>TDIST(O14,P14,2)</f>
        <v>1.3828419101831947E-7</v>
      </c>
    </row>
    <row r="15" spans="2:17" x14ac:dyDescent="0.2">
      <c r="B15" s="30" t="s">
        <v>25</v>
      </c>
      <c r="C15" t="s">
        <v>26</v>
      </c>
      <c r="D15">
        <v>312.5</v>
      </c>
      <c r="E15" s="3">
        <v>3608.6736111111118</v>
      </c>
      <c r="F15">
        <v>137.04537938910872</v>
      </c>
      <c r="G15">
        <v>8</v>
      </c>
      <c r="H15" s="3">
        <v>5023.3402777777774</v>
      </c>
      <c r="I15">
        <v>507.55324951306318</v>
      </c>
      <c r="J15" s="13">
        <v>8</v>
      </c>
      <c r="K15">
        <f t="shared" si="7"/>
        <v>0.5348761174148412</v>
      </c>
      <c r="L15" s="13">
        <f t="shared" si="8"/>
        <v>8.9837605126072334E-2</v>
      </c>
      <c r="M15" s="3">
        <f t="shared" si="2"/>
        <v>1.8695917941395321</v>
      </c>
      <c r="N15" s="13">
        <f t="shared" si="3"/>
        <v>0.31401598216916765</v>
      </c>
      <c r="O15" s="16">
        <f t="shared" ref="O15" si="10">ABS(M15-$M$17)/SQRT( (N15^2/G15)+($N$17^2/$G$17))</f>
        <v>6.7768331621926672</v>
      </c>
      <c r="P15" s="17">
        <f t="shared" si="9"/>
        <v>13.566642495606949</v>
      </c>
      <c r="Q15" s="79">
        <f t="shared" ref="Q15:Q17" si="11">TDIST(O15,P15,2)</f>
        <v>1.3077544764699547E-5</v>
      </c>
    </row>
    <row r="16" spans="2:17" x14ac:dyDescent="0.2">
      <c r="B16" s="30" t="s">
        <v>25</v>
      </c>
      <c r="C16" t="s">
        <v>26</v>
      </c>
      <c r="D16">
        <v>156.25</v>
      </c>
      <c r="E16" s="3">
        <v>3460.2152777777778</v>
      </c>
      <c r="F16">
        <v>147.56085175730158</v>
      </c>
      <c r="G16">
        <v>8</v>
      </c>
      <c r="H16" s="3">
        <v>3911.2638888888887</v>
      </c>
      <c r="I16">
        <v>398.17716133369578</v>
      </c>
      <c r="J16" s="13">
        <v>8</v>
      </c>
      <c r="K16">
        <f t="shared" si="7"/>
        <v>0.6586947499610587</v>
      </c>
      <c r="L16" s="13">
        <f t="shared" si="8"/>
        <v>0.1116710453402323</v>
      </c>
      <c r="M16" s="3">
        <f t="shared" si="2"/>
        <v>1.5181538945909603</v>
      </c>
      <c r="N16" s="13">
        <f t="shared" si="3"/>
        <v>0.25737844791740028</v>
      </c>
      <c r="O16" s="16">
        <f>ABS(M16-$M$17)/SQRT( (N16^2/G16)+($N$17^2/$G$17))</f>
        <v>4.6493565143546993</v>
      </c>
      <c r="P16" s="17">
        <f t="shared" si="9"/>
        <v>13.843473062419068</v>
      </c>
      <c r="Q16" s="79">
        <f t="shared" si="11"/>
        <v>4.5505059444343748E-4</v>
      </c>
    </row>
    <row r="17" spans="2:17" x14ac:dyDescent="0.2">
      <c r="B17" s="31" t="s">
        <v>25</v>
      </c>
      <c r="C17" s="5" t="s">
        <v>26</v>
      </c>
      <c r="D17" s="5">
        <v>0</v>
      </c>
      <c r="E17" s="4">
        <v>3154.4652777777783</v>
      </c>
      <c r="F17" s="5">
        <v>164.1824192412783</v>
      </c>
      <c r="G17" s="5">
        <v>8</v>
      </c>
      <c r="H17" s="4">
        <v>2348.6805555555557</v>
      </c>
      <c r="I17" s="5">
        <v>276.4107006628285</v>
      </c>
      <c r="J17" s="14">
        <v>8</v>
      </c>
      <c r="K17" s="5">
        <f t="shared" si="7"/>
        <v>1</v>
      </c>
      <c r="L17" s="14">
        <f t="shared" si="8"/>
        <v>0.18198537612420512</v>
      </c>
      <c r="M17" s="4">
        <f t="shared" si="2"/>
        <v>1</v>
      </c>
      <c r="N17" s="14">
        <f t="shared" si="3"/>
        <v>0.18198537612420512</v>
      </c>
      <c r="O17" s="85">
        <f t="shared" ref="O17" si="12">ABS(E17-$E$17)/SQRT( (F17^2/G17)+($F$17^2/$G$17))</f>
        <v>0</v>
      </c>
      <c r="P17" s="86">
        <f t="shared" si="9"/>
        <v>14</v>
      </c>
      <c r="Q17" s="84">
        <f t="shared" si="11"/>
        <v>1</v>
      </c>
    </row>
    <row r="18" spans="2:17" x14ac:dyDescent="0.2">
      <c r="B18" s="1"/>
    </row>
    <row r="19" spans="2:17" x14ac:dyDescent="0.2">
      <c r="B19" s="29" t="s">
        <v>33</v>
      </c>
      <c r="C19" s="11" t="s">
        <v>38</v>
      </c>
      <c r="D19" s="11">
        <v>780</v>
      </c>
      <c r="E19" s="10">
        <v>392.46527777777777</v>
      </c>
      <c r="F19" s="11">
        <v>30.321512574070923</v>
      </c>
      <c r="G19" s="11">
        <v>6</v>
      </c>
      <c r="H19" s="3"/>
      <c r="J19" s="13"/>
      <c r="K19" s="11">
        <f t="shared" ref="K19:K26" si="13">E19/$E$26</f>
        <v>0.38120755313326293</v>
      </c>
      <c r="L19" s="12">
        <f t="shared" ref="L19:L26" si="14">K19*SQRT((F19/E19)^2+($F$26/$E$26)^2)</f>
        <v>5.2864549342822059E-2</v>
      </c>
      <c r="M19" s="10">
        <f t="shared" si="2"/>
        <v>2.6232428811567092</v>
      </c>
      <c r="N19" s="12">
        <f t="shared" si="3"/>
        <v>0.36378227973000543</v>
      </c>
      <c r="O19" s="16">
        <f>ABS(E19-$E$26)/SQRT( (F19^2/G19)+($F$26^2/$G$26))</f>
        <v>12.751325343004291</v>
      </c>
      <c r="P19" s="17">
        <f>((F19^2/G19)+($F$26^2/$G$26))^2 / (  (F19^2/G19)^2 / (G19-1) + ($F$26^2/$G$26)^2 / ($G$26-1))</f>
        <v>5.6512567495253396</v>
      </c>
      <c r="Q19" s="79">
        <f>TDIST(O19,P19,2)</f>
        <v>5.2762699250988255E-5</v>
      </c>
    </row>
    <row r="20" spans="2:17" x14ac:dyDescent="0.2">
      <c r="B20" s="30" t="s">
        <v>33</v>
      </c>
      <c r="C20" t="s">
        <v>38</v>
      </c>
      <c r="D20">
        <v>390</v>
      </c>
      <c r="E20" s="3">
        <v>738.88888888888891</v>
      </c>
      <c r="F20">
        <v>76.542739729454425</v>
      </c>
      <c r="G20">
        <v>6</v>
      </c>
      <c r="H20" s="3"/>
      <c r="J20" s="13"/>
      <c r="K20">
        <f t="shared" si="13"/>
        <v>0.71769412816737466</v>
      </c>
      <c r="L20" s="13">
        <f t="shared" si="14"/>
        <v>0.11116953257383791</v>
      </c>
      <c r="M20" s="3">
        <f t="shared" si="2"/>
        <v>1.3933512352309343</v>
      </c>
      <c r="N20" s="13">
        <f t="shared" si="3"/>
        <v>0.21582760601279236</v>
      </c>
      <c r="O20" s="16">
        <f t="shared" ref="O20:O26" si="15">ABS(E20-$E$26)/SQRT( (F20^2/G20)+($F$26^2/$G$26))</f>
        <v>5.0447010532310061</v>
      </c>
      <c r="P20" s="17">
        <f t="shared" ref="P20:P26" si="16">((F20^2/G20)+($F$26^2/$G$26))^2 / (  (F20^2/G20)^2 / (G20-1) + ($F$26^2/$G$26)^2 / ($G$26-1))</f>
        <v>8.5510072614007004</v>
      </c>
      <c r="Q20" s="79">
        <f t="shared" ref="Q20:Q26" si="17">TDIST(O20,P20,2)</f>
        <v>9.9578785036132556E-4</v>
      </c>
    </row>
    <row r="21" spans="2:17" x14ac:dyDescent="0.2">
      <c r="B21" s="30" t="s">
        <v>33</v>
      </c>
      <c r="C21" t="s">
        <v>38</v>
      </c>
      <c r="D21">
        <v>195</v>
      </c>
      <c r="E21" s="3">
        <v>837</v>
      </c>
      <c r="F21">
        <v>104.25725373281379</v>
      </c>
      <c r="G21">
        <v>6</v>
      </c>
      <c r="H21" s="3"/>
      <c r="J21" s="13"/>
      <c r="K21">
        <f t="shared" si="13"/>
        <v>0.81299095751651618</v>
      </c>
      <c r="L21" s="13">
        <f t="shared" si="14"/>
        <v>0.1379154055580146</v>
      </c>
      <c r="M21" s="3">
        <f t="shared" si="2"/>
        <v>1.2300259809220384</v>
      </c>
      <c r="N21" s="13">
        <f t="shared" si="3"/>
        <v>0.20866103175853754</v>
      </c>
      <c r="O21" s="16">
        <f t="shared" si="15"/>
        <v>2.9870728899809689</v>
      </c>
      <c r="P21" s="17">
        <f t="shared" si="16"/>
        <v>9.8391082861934294</v>
      </c>
      <c r="Q21" s="79">
        <f t="shared" si="17"/>
        <v>1.5273276235611267E-2</v>
      </c>
    </row>
    <row r="22" spans="2:17" x14ac:dyDescent="0.2">
      <c r="B22" s="30" t="s">
        <v>33</v>
      </c>
      <c r="C22" t="s">
        <v>38</v>
      </c>
      <c r="D22">
        <v>97.5</v>
      </c>
      <c r="E22" s="3">
        <v>948.92361111111097</v>
      </c>
      <c r="F22">
        <v>83.536693336508563</v>
      </c>
      <c r="G22">
        <v>6</v>
      </c>
      <c r="H22" s="3"/>
      <c r="J22" s="13"/>
      <c r="K22">
        <f t="shared" si="13"/>
        <v>0.92170408029540307</v>
      </c>
      <c r="L22" s="13">
        <f t="shared" si="14"/>
        <v>0.13360591438340363</v>
      </c>
      <c r="M22" s="3">
        <f t="shared" si="2"/>
        <v>1.0849469166714585</v>
      </c>
      <c r="N22" s="13">
        <f t="shared" si="3"/>
        <v>0.15726883276125558</v>
      </c>
      <c r="O22" s="16">
        <f t="shared" si="15"/>
        <v>1.3613767161570498</v>
      </c>
      <c r="P22" s="17">
        <f t="shared" si="16"/>
        <v>8.9827790868093231</v>
      </c>
      <c r="Q22" s="88">
        <f t="shared" si="17"/>
        <v>0.21049718648575602</v>
      </c>
    </row>
    <row r="23" spans="2:17" x14ac:dyDescent="0.2">
      <c r="B23" s="30" t="s">
        <v>33</v>
      </c>
      <c r="C23" t="s">
        <v>38</v>
      </c>
      <c r="D23">
        <v>48.75</v>
      </c>
      <c r="E23" s="3">
        <v>923.23611111111109</v>
      </c>
      <c r="F23">
        <v>81.239812819508941</v>
      </c>
      <c r="G23">
        <v>6</v>
      </c>
      <c r="H23" s="3"/>
      <c r="J23" s="13"/>
      <c r="K23">
        <f t="shared" si="13"/>
        <v>0.89675341694868216</v>
      </c>
      <c r="L23" s="13">
        <f t="shared" si="14"/>
        <v>0.12996822686579318</v>
      </c>
      <c r="M23" s="3">
        <f t="shared" si="2"/>
        <v>1.1151337492558739</v>
      </c>
      <c r="N23" s="13">
        <f t="shared" si="3"/>
        <v>0.16161851560280577</v>
      </c>
      <c r="O23" s="16">
        <f t="shared" si="15"/>
        <v>1.8115794294476084</v>
      </c>
      <c r="P23" s="17">
        <f t="shared" si="16"/>
        <v>8.8470411403617533</v>
      </c>
      <c r="Q23" s="88">
        <f t="shared" si="17"/>
        <v>0.10763025107534484</v>
      </c>
    </row>
    <row r="24" spans="2:17" x14ac:dyDescent="0.2">
      <c r="B24" s="30" t="s">
        <v>33</v>
      </c>
      <c r="C24" t="s">
        <v>38</v>
      </c>
      <c r="D24">
        <v>24.375</v>
      </c>
      <c r="E24" s="3">
        <v>980.93055555555543</v>
      </c>
      <c r="F24">
        <v>118.73626811906833</v>
      </c>
      <c r="G24">
        <v>6</v>
      </c>
      <c r="H24" s="3"/>
      <c r="J24" s="13"/>
      <c r="K24">
        <f t="shared" si="13"/>
        <v>0.95279291710671354</v>
      </c>
      <c r="L24" s="13">
        <f t="shared" si="14"/>
        <v>0.15918770133914234</v>
      </c>
      <c r="M24" s="3">
        <f t="shared" si="2"/>
        <v>1.0495460052711529</v>
      </c>
      <c r="N24" s="13">
        <f t="shared" si="3"/>
        <v>0.17535270574443376</v>
      </c>
      <c r="O24" s="16">
        <f>ABS(E24-$E$26)/SQRT( (F24^2/G24)+($F$26^2/$G$26))</f>
        <v>0.70948250337857632</v>
      </c>
      <c r="P24" s="17">
        <f t="shared" si="16"/>
        <v>9.9999785834378017</v>
      </c>
      <c r="Q24" s="88">
        <f t="shared" si="17"/>
        <v>0.49599327912930602</v>
      </c>
    </row>
    <row r="25" spans="2:17" x14ac:dyDescent="0.2">
      <c r="B25" s="30" t="s">
        <v>33</v>
      </c>
      <c r="C25" t="s">
        <v>38</v>
      </c>
      <c r="D25">
        <v>12.1875</v>
      </c>
      <c r="E25" s="3">
        <v>1023.3819444444443</v>
      </c>
      <c r="F25">
        <v>130.99787764850561</v>
      </c>
      <c r="G25">
        <v>6</v>
      </c>
      <c r="H25" s="3"/>
      <c r="J25" s="13"/>
      <c r="K25">
        <f t="shared" si="13"/>
        <v>0.99402660324851022</v>
      </c>
      <c r="L25" s="13">
        <f t="shared" si="14"/>
        <v>0.1711558705840843</v>
      </c>
      <c r="M25" s="3">
        <f t="shared" si="2"/>
        <v>1.0060092926406281</v>
      </c>
      <c r="N25" s="13">
        <f t="shared" si="3"/>
        <v>0.1732191027230876</v>
      </c>
      <c r="O25" s="16">
        <f>ABS(E25-$E$26)/SQRT( (F25^2/G25)+($F$26^2/$G$26))</f>
        <v>8.5258439673963071E-2</v>
      </c>
      <c r="P25" s="17">
        <f t="shared" si="16"/>
        <v>9.902142911194133</v>
      </c>
      <c r="Q25" s="88">
        <f t="shared" si="17"/>
        <v>0.93392243643088801</v>
      </c>
    </row>
    <row r="26" spans="2:17" x14ac:dyDescent="0.2">
      <c r="B26" s="31" t="s">
        <v>33</v>
      </c>
      <c r="C26" s="5" t="s">
        <v>38</v>
      </c>
      <c r="D26" s="5">
        <v>0</v>
      </c>
      <c r="E26" s="4">
        <v>1029.531746031746</v>
      </c>
      <c r="F26" s="5">
        <v>118.56263150610795</v>
      </c>
      <c r="G26" s="5">
        <v>6</v>
      </c>
      <c r="H26" s="3"/>
      <c r="J26" s="13"/>
      <c r="K26" s="5">
        <f t="shared" si="13"/>
        <v>1</v>
      </c>
      <c r="L26" s="14">
        <f t="shared" si="14"/>
        <v>0.16286324546364325</v>
      </c>
      <c r="M26" s="4">
        <f t="shared" si="2"/>
        <v>1</v>
      </c>
      <c r="N26" s="14">
        <f t="shared" si="3"/>
        <v>0.16286324546364325</v>
      </c>
      <c r="O26" s="85">
        <f t="shared" si="15"/>
        <v>0</v>
      </c>
      <c r="P26" s="86">
        <f t="shared" si="16"/>
        <v>10</v>
      </c>
      <c r="Q26" s="84">
        <f t="shared" si="17"/>
        <v>1</v>
      </c>
    </row>
  </sheetData>
  <mergeCells count="6">
    <mergeCell ref="O2:Q2"/>
    <mergeCell ref="E2:G2"/>
    <mergeCell ref="H2:J2"/>
    <mergeCell ref="K2:L2"/>
    <mergeCell ref="E1:J1"/>
    <mergeCell ref="M2:N2"/>
  </mergeCells>
  <phoneticPr fontId="2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6ECAA-A78D-44A5-9D32-9B9F9816E93F}">
  <dimension ref="A1:T12"/>
  <sheetViews>
    <sheetView workbookViewId="0">
      <selection activeCell="E14" sqref="E14"/>
    </sheetView>
  </sheetViews>
  <sheetFormatPr baseColWidth="10" defaultColWidth="8.83203125" defaultRowHeight="15" x14ac:dyDescent="0.2"/>
  <cols>
    <col min="1" max="1" width="15.83203125" bestFit="1" customWidth="1"/>
    <col min="2" max="2" width="11" bestFit="1" customWidth="1"/>
    <col min="3" max="3" width="39.83203125" bestFit="1" customWidth="1"/>
    <col min="4" max="4" width="18.1640625" customWidth="1"/>
  </cols>
  <sheetData>
    <row r="1" spans="1:20" x14ac:dyDescent="0.2">
      <c r="E1" s="113" t="s">
        <v>221</v>
      </c>
      <c r="F1" s="113"/>
      <c r="G1" s="113"/>
      <c r="H1" s="113"/>
      <c r="I1" s="113"/>
      <c r="J1" s="113"/>
      <c r="K1" s="113"/>
      <c r="L1" s="113"/>
    </row>
    <row r="2" spans="1:20" ht="28.75" customHeight="1" x14ac:dyDescent="0.2">
      <c r="E2" s="110" t="s">
        <v>88</v>
      </c>
      <c r="F2" s="110"/>
      <c r="G2" s="110"/>
      <c r="H2" s="110" t="s">
        <v>214</v>
      </c>
      <c r="I2" s="110"/>
      <c r="J2" s="110"/>
      <c r="K2" s="114" t="s">
        <v>215</v>
      </c>
      <c r="L2" s="114"/>
      <c r="M2" s="111" t="s">
        <v>225</v>
      </c>
      <c r="N2" s="111"/>
      <c r="O2" s="104" t="s">
        <v>258</v>
      </c>
      <c r="P2" s="105"/>
      <c r="Q2" s="106"/>
      <c r="R2" s="104" t="s">
        <v>259</v>
      </c>
      <c r="S2" s="105"/>
      <c r="T2" s="106"/>
    </row>
    <row r="3" spans="1:20" s="2" customFormat="1" ht="28.75" customHeight="1" x14ac:dyDescent="0.2">
      <c r="A3" s="32" t="s">
        <v>212</v>
      </c>
      <c r="B3" s="34" t="s">
        <v>222</v>
      </c>
      <c r="C3" s="34" t="s">
        <v>4</v>
      </c>
      <c r="D3" s="35" t="s">
        <v>224</v>
      </c>
      <c r="E3" s="34" t="s">
        <v>210</v>
      </c>
      <c r="F3" s="34" t="s">
        <v>211</v>
      </c>
      <c r="G3" s="34" t="s">
        <v>209</v>
      </c>
      <c r="H3" s="34" t="s">
        <v>210</v>
      </c>
      <c r="I3" s="34" t="s">
        <v>211</v>
      </c>
      <c r="J3" s="34" t="s">
        <v>209</v>
      </c>
      <c r="K3" s="34" t="s">
        <v>210</v>
      </c>
      <c r="L3" s="34" t="s">
        <v>211</v>
      </c>
      <c r="M3" s="34" t="s">
        <v>210</v>
      </c>
      <c r="N3" s="34" t="s">
        <v>211</v>
      </c>
      <c r="O3" s="76" t="s">
        <v>252</v>
      </c>
      <c r="P3" s="77" t="s">
        <v>251</v>
      </c>
      <c r="Q3" s="78" t="s">
        <v>250</v>
      </c>
      <c r="R3" s="76" t="s">
        <v>252</v>
      </c>
      <c r="S3" s="77" t="s">
        <v>251</v>
      </c>
      <c r="T3" s="78" t="s">
        <v>250</v>
      </c>
    </row>
    <row r="4" spans="1:20" x14ac:dyDescent="0.2">
      <c r="A4" s="29" t="s">
        <v>41</v>
      </c>
      <c r="B4" s="11" t="s">
        <v>44</v>
      </c>
      <c r="C4" s="11" t="s">
        <v>223</v>
      </c>
      <c r="D4" s="11">
        <v>1250</v>
      </c>
      <c r="E4" s="10">
        <v>816.5692724458205</v>
      </c>
      <c r="F4" s="11">
        <v>117.16119166246304</v>
      </c>
      <c r="G4" s="12">
        <v>8</v>
      </c>
      <c r="H4" s="10">
        <v>75.50851393188853</v>
      </c>
      <c r="I4" s="11">
        <v>7.3196771267411425</v>
      </c>
      <c r="J4" s="12">
        <v>8</v>
      </c>
      <c r="K4" s="11">
        <v>59.734660364408917</v>
      </c>
      <c r="L4" s="11">
        <v>8.4787583810974088</v>
      </c>
      <c r="M4" s="10">
        <v>13.669940826052617</v>
      </c>
      <c r="N4" s="12">
        <v>2.7589419984398349</v>
      </c>
      <c r="O4" s="85">
        <f>ABS(M4-$M$10)/SQRT( (N4^2/G4)+($N$10^2/$G$10))</f>
        <v>10.702147591828757</v>
      </c>
      <c r="P4" s="86">
        <f>((N4^2/G4)+($N$10^2/$G$10))^2 / (  (N4^2/G4)^2 / (G4-1) + ($N$10^2/$G$10)^2 / ($G$10-1))</f>
        <v>7.5747152433791012</v>
      </c>
      <c r="Q4" s="87">
        <f>TDIST(O4,P4,2)</f>
        <v>1.3654600157142677E-5</v>
      </c>
      <c r="R4" s="85">
        <f>ABS(M4-$M$9)/SQRT( (N4^2/G4)+($N$9^2/$G$9))</f>
        <v>7.9607911751318881</v>
      </c>
      <c r="S4" s="86">
        <f>((N4^2/G4)+($N$9^2/$G$9))^2 / (  (N4^2/G4)^2 / (G4-1) + ($N$9^2/$G$9)^2 / ($G$9-1))</f>
        <v>9.0497407313725517</v>
      </c>
      <c r="T4" s="87">
        <f>TDIST(R4,S4,2)</f>
        <v>2.3020459226244315E-5</v>
      </c>
    </row>
    <row r="5" spans="1:20" x14ac:dyDescent="0.2">
      <c r="A5" s="30" t="s">
        <v>42</v>
      </c>
      <c r="B5" t="s">
        <v>44</v>
      </c>
      <c r="C5" t="s">
        <v>223</v>
      </c>
      <c r="D5">
        <v>1250</v>
      </c>
      <c r="E5" s="3">
        <v>1059.5545665634675</v>
      </c>
      <c r="F5">
        <v>47.75665526802446</v>
      </c>
      <c r="G5" s="13">
        <v>8</v>
      </c>
      <c r="H5" s="3">
        <v>176.56153250773997</v>
      </c>
      <c r="I5">
        <v>9.8648069367816706</v>
      </c>
      <c r="J5" s="13">
        <v>8</v>
      </c>
      <c r="K5">
        <v>139.67753606279464</v>
      </c>
      <c r="L5">
        <v>16.45094099900632</v>
      </c>
      <c r="M5" s="3">
        <v>7.5857191960139181</v>
      </c>
      <c r="N5" s="13">
        <v>0.95661837576781794</v>
      </c>
      <c r="O5" s="85">
        <f t="shared" ref="O5:O8" si="0">ABS(M5-$M$10)/SQRT( (N5^2/G5)+($N$10^2/$G$10))</f>
        <v>11.657397858702206</v>
      </c>
      <c r="P5" s="86">
        <f t="shared" ref="P5:P8" si="1">((N5^2/G5)+($N$10^2/$G$10))^2 / (  (N5^2/G5)^2 / (G5-1) + ($N$10^2/$G$10)^2 / ($G$10-1))</f>
        <v>11.286931960733872</v>
      </c>
      <c r="Q5" s="87">
        <f t="shared" ref="Q5:Q8" si="2">TDIST(O5,P5,2)</f>
        <v>1.5658187020804066E-7</v>
      </c>
      <c r="R5" s="85">
        <f>ABS(M5-$M$9)/SQRT( (N5^2/G5)+($N$9^2/$G$9))</f>
        <v>4.423957637040079</v>
      </c>
      <c r="S5" s="86">
        <f t="shared" ref="S5:S8" si="3">((N5^2/G5)+($N$9^2/$G$9))^2 / (  (N5^2/G5)^2 / (G5-1) + ($N$9^2/$G$9)^2 / ($G$9-1))</f>
        <v>13.835114409727264</v>
      </c>
      <c r="T5" s="87">
        <f t="shared" ref="T5:T8" si="4">TDIST(R5,S5,2)</f>
        <v>6.8670647846040772E-4</v>
      </c>
    </row>
    <row r="6" spans="1:20" x14ac:dyDescent="0.2">
      <c r="A6" s="30" t="s">
        <v>48</v>
      </c>
      <c r="B6" t="s">
        <v>44</v>
      </c>
      <c r="C6" t="s">
        <v>223</v>
      </c>
      <c r="D6">
        <v>1250</v>
      </c>
      <c r="E6" s="3">
        <v>8552.2418730650152</v>
      </c>
      <c r="F6">
        <v>276.23490198223777</v>
      </c>
      <c r="G6" s="13">
        <v>8</v>
      </c>
      <c r="H6" s="3">
        <v>2691.0336687306499</v>
      </c>
      <c r="I6">
        <v>103.1756280434542</v>
      </c>
      <c r="J6" s="13">
        <v>8</v>
      </c>
      <c r="K6">
        <v>2128.8722802280981</v>
      </c>
      <c r="L6">
        <v>235.33426271438827</v>
      </c>
      <c r="M6" s="3">
        <v>4.0172639535466566</v>
      </c>
      <c r="N6" s="13">
        <v>0.46265327993294436</v>
      </c>
      <c r="O6" s="85">
        <f t="shared" si="0"/>
        <v>3.8922128167765591</v>
      </c>
      <c r="P6" s="86">
        <f t="shared" si="1"/>
        <v>13.523319416086766</v>
      </c>
      <c r="Q6" s="87">
        <f t="shared" si="2"/>
        <v>1.8532750101415535E-3</v>
      </c>
      <c r="R6" s="85">
        <f t="shared" ref="R6:R8" si="5">ABS(M6-$M$9)/SQRT( (N6^2/G6)+($N$9^2/$G$9))</f>
        <v>3.2250622978639578</v>
      </c>
      <c r="S6" s="86">
        <f t="shared" si="3"/>
        <v>9.5403698655859657</v>
      </c>
      <c r="T6" s="87">
        <f t="shared" si="4"/>
        <v>1.0404634278472847E-2</v>
      </c>
    </row>
    <row r="7" spans="1:20" x14ac:dyDescent="0.2">
      <c r="A7" s="30" t="s">
        <v>49</v>
      </c>
      <c r="B7" t="s">
        <v>44</v>
      </c>
      <c r="C7" t="s">
        <v>223</v>
      </c>
      <c r="D7">
        <v>1250</v>
      </c>
      <c r="E7" s="3">
        <v>1757.0874613003098</v>
      </c>
      <c r="F7">
        <v>155.9559685553586</v>
      </c>
      <c r="G7" s="13">
        <v>8</v>
      </c>
      <c r="H7" s="3">
        <v>687.39976780185759</v>
      </c>
      <c r="I7">
        <v>29.268717639534074</v>
      </c>
      <c r="J7" s="13">
        <v>8</v>
      </c>
      <c r="K7">
        <v>543.80081829257813</v>
      </c>
      <c r="L7">
        <v>60.951711721872719</v>
      </c>
      <c r="M7" s="3">
        <v>3.2311232388674962</v>
      </c>
      <c r="N7" s="13">
        <v>0.46196008054029691</v>
      </c>
      <c r="O7" s="85">
        <f t="shared" si="0"/>
        <v>0.82990510831107001</v>
      </c>
      <c r="P7" s="86">
        <f t="shared" si="1"/>
        <v>13.516202328509594</v>
      </c>
      <c r="Q7" s="88">
        <f t="shared" si="2"/>
        <v>0.42157144068973518</v>
      </c>
      <c r="R7" s="85">
        <f t="shared" si="5"/>
        <v>5.1375526829673195</v>
      </c>
      <c r="S7" s="86">
        <f t="shared" si="3"/>
        <v>9.5332794108076371</v>
      </c>
      <c r="T7" s="87">
        <f t="shared" si="4"/>
        <v>6.133119751705441E-4</v>
      </c>
    </row>
    <row r="8" spans="1:20" x14ac:dyDescent="0.2">
      <c r="A8" s="30" t="s">
        <v>43</v>
      </c>
      <c r="B8" t="s">
        <v>44</v>
      </c>
      <c r="C8" t="s">
        <v>223</v>
      </c>
      <c r="D8">
        <v>1250</v>
      </c>
      <c r="E8" s="3">
        <v>1243.629256965944</v>
      </c>
      <c r="F8">
        <v>65.786786296804792</v>
      </c>
      <c r="G8" s="13">
        <v>8</v>
      </c>
      <c r="H8" s="3">
        <v>415.36996904024772</v>
      </c>
      <c r="I8">
        <v>37.306064878955013</v>
      </c>
      <c r="J8" s="13">
        <v>8</v>
      </c>
      <c r="K8">
        <v>328.59849484755551</v>
      </c>
      <c r="L8">
        <v>45.075004191386576</v>
      </c>
      <c r="M8" s="3">
        <v>3.784646845515506</v>
      </c>
      <c r="N8" s="13">
        <v>0.5564187186362598</v>
      </c>
      <c r="O8" s="90">
        <f t="shared" si="0"/>
        <v>2.7472622037443419</v>
      </c>
      <c r="P8" s="91">
        <f t="shared" si="1"/>
        <v>13.999583082641292</v>
      </c>
      <c r="Q8" s="94">
        <f t="shared" si="2"/>
        <v>1.6624579467118237E-2</v>
      </c>
      <c r="R8" s="85">
        <f t="shared" si="5"/>
        <v>3.6634882357627379</v>
      </c>
      <c r="S8" s="86">
        <f t="shared" si="3"/>
        <v>10.542542065239637</v>
      </c>
      <c r="T8" s="87">
        <f t="shared" si="4"/>
        <v>4.3638404348763371E-3</v>
      </c>
    </row>
    <row r="9" spans="1:20" x14ac:dyDescent="0.2">
      <c r="A9" s="33" t="s">
        <v>45</v>
      </c>
      <c r="B9" t="s">
        <v>254</v>
      </c>
      <c r="C9" t="s">
        <v>223</v>
      </c>
      <c r="D9">
        <v>1250</v>
      </c>
      <c r="E9" s="3">
        <v>2632.7927170868347</v>
      </c>
      <c r="F9">
        <v>423.1386448059489</v>
      </c>
      <c r="G9" s="13">
        <v>8</v>
      </c>
      <c r="H9" s="3">
        <v>820.10550887021475</v>
      </c>
      <c r="I9">
        <v>47.357574665850571</v>
      </c>
      <c r="J9" s="13">
        <v>8</v>
      </c>
      <c r="K9">
        <v>492.68274882303365</v>
      </c>
      <c r="L9">
        <v>58.441235620695657</v>
      </c>
      <c r="M9" s="3">
        <v>5.3437891287573889</v>
      </c>
      <c r="N9" s="13">
        <v>1.0674314408652177</v>
      </c>
    </row>
    <row r="10" spans="1:20" x14ac:dyDescent="0.2">
      <c r="A10" s="33" t="s">
        <v>46</v>
      </c>
      <c r="B10" t="s">
        <v>254</v>
      </c>
      <c r="C10" t="s">
        <v>223</v>
      </c>
      <c r="D10">
        <v>1250</v>
      </c>
      <c r="E10" s="3">
        <v>721.62464985994393</v>
      </c>
      <c r="F10">
        <v>70.780763786759678</v>
      </c>
      <c r="G10" s="13">
        <v>8</v>
      </c>
      <c r="H10" s="3">
        <v>397.97899159663859</v>
      </c>
      <c r="I10">
        <v>47.093195918636198</v>
      </c>
      <c r="J10" s="13">
        <v>8</v>
      </c>
      <c r="K10">
        <v>239.08799713316034</v>
      </c>
      <c r="L10">
        <v>37.604482096569136</v>
      </c>
      <c r="M10" s="3">
        <v>3.018238717596661</v>
      </c>
      <c r="N10" s="13">
        <v>0.55946352052764314</v>
      </c>
    </row>
    <row r="11" spans="1:20" x14ac:dyDescent="0.2">
      <c r="A11" s="89" t="s">
        <v>47</v>
      </c>
      <c r="B11" s="5" t="s">
        <v>254</v>
      </c>
      <c r="C11" s="5" t="s">
        <v>223</v>
      </c>
      <c r="D11" s="5">
        <v>1250</v>
      </c>
      <c r="E11" s="4">
        <v>371.73622782446313</v>
      </c>
      <c r="F11" s="5">
        <v>37.980906527660331</v>
      </c>
      <c r="G11" s="14">
        <v>8</v>
      </c>
      <c r="H11" s="4">
        <v>178.75443510737631</v>
      </c>
      <c r="I11" s="5">
        <v>12.61446042121206</v>
      </c>
      <c r="J11" s="14">
        <v>8</v>
      </c>
      <c r="K11" s="5">
        <v>107.38767817123406</v>
      </c>
      <c r="L11" s="5">
        <v>13.462359950078824</v>
      </c>
      <c r="M11" s="4">
        <v>3.46162831858339</v>
      </c>
      <c r="N11" s="14">
        <v>0.55982930694173372</v>
      </c>
    </row>
    <row r="12" spans="1:20" x14ac:dyDescent="0.2">
      <c r="A12" s="31" t="s">
        <v>31</v>
      </c>
      <c r="B12" s="5"/>
      <c r="C12" s="5" t="s">
        <v>223</v>
      </c>
      <c r="D12" s="5">
        <v>1250</v>
      </c>
      <c r="E12" s="4">
        <v>1098.8445378151262</v>
      </c>
      <c r="F12" s="5">
        <v>84.066113769998935</v>
      </c>
      <c r="G12" s="14">
        <v>8</v>
      </c>
      <c r="H12" s="4">
        <v>521.27310924369749</v>
      </c>
      <c r="I12" s="5">
        <v>25.111121378967677</v>
      </c>
      <c r="J12" s="14">
        <v>8</v>
      </c>
      <c r="K12" s="5">
        <v>313.15759444600639</v>
      </c>
      <c r="L12" s="5">
        <v>35.782778021385177</v>
      </c>
      <c r="M12" s="4">
        <v>3.5089186955821501</v>
      </c>
      <c r="N12" s="14">
        <v>0.48251447553827498</v>
      </c>
    </row>
  </sheetData>
  <mergeCells count="7">
    <mergeCell ref="E1:L1"/>
    <mergeCell ref="O2:Q2"/>
    <mergeCell ref="R2:T2"/>
    <mergeCell ref="E2:G2"/>
    <mergeCell ref="H2:J2"/>
    <mergeCell ref="K2:L2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8B29-1CD1-4793-9E34-6A6E9AD0380F}">
  <dimension ref="A2:AL63"/>
  <sheetViews>
    <sheetView topLeftCell="A6" workbookViewId="0">
      <selection activeCell="C65" sqref="C65"/>
    </sheetView>
  </sheetViews>
  <sheetFormatPr baseColWidth="10" defaultColWidth="8.83203125" defaultRowHeight="15" x14ac:dyDescent="0.2"/>
  <cols>
    <col min="2" max="2" width="41.83203125" bestFit="1" customWidth="1"/>
    <col min="3" max="3" width="108.5" bestFit="1" customWidth="1"/>
    <col min="4" max="4" width="36.1640625" customWidth="1"/>
    <col min="5" max="5" width="13.83203125" customWidth="1"/>
    <col min="6" max="7" width="33.33203125" customWidth="1"/>
    <col min="8" max="8" width="73.5" bestFit="1" customWidth="1"/>
    <col min="12" max="12" width="12.6640625" bestFit="1" customWidth="1"/>
    <col min="17" max="17" width="14.83203125" customWidth="1"/>
    <col min="19" max="20" width="12.6640625" bestFit="1" customWidth="1"/>
    <col min="25" max="25" width="12" bestFit="1" customWidth="1"/>
    <col min="27" max="27" width="14.83203125" customWidth="1"/>
    <col min="28" max="28" width="12.33203125" bestFit="1" customWidth="1"/>
    <col min="30" max="30" width="9.5" bestFit="1" customWidth="1"/>
    <col min="31" max="33" width="9" bestFit="1" customWidth="1"/>
  </cols>
  <sheetData>
    <row r="2" spans="1:38" x14ac:dyDescent="0.2">
      <c r="B2" s="116" t="s">
        <v>228</v>
      </c>
      <c r="C2" s="117"/>
      <c r="D2" s="117"/>
      <c r="E2" s="117"/>
      <c r="F2" s="118"/>
      <c r="G2" s="119" t="s">
        <v>213</v>
      </c>
      <c r="H2" s="120"/>
      <c r="I2" s="121"/>
      <c r="K2" s="115" t="s">
        <v>229</v>
      </c>
      <c r="L2" s="115"/>
      <c r="M2" s="115"/>
      <c r="N2" s="115"/>
      <c r="O2" s="115"/>
      <c r="P2" s="115"/>
      <c r="Q2" s="115"/>
      <c r="S2" s="115" t="s">
        <v>230</v>
      </c>
      <c r="T2" s="115"/>
      <c r="U2" s="115"/>
      <c r="V2" s="115"/>
      <c r="W2" s="115"/>
      <c r="X2" s="115"/>
      <c r="Y2" s="115"/>
      <c r="AD2" s="115" t="s">
        <v>231</v>
      </c>
      <c r="AE2" s="115"/>
      <c r="AF2" s="115"/>
      <c r="AG2" s="115"/>
      <c r="AI2" s="115" t="s">
        <v>260</v>
      </c>
      <c r="AJ2" s="115"/>
      <c r="AK2" s="115"/>
      <c r="AL2" s="115"/>
    </row>
    <row r="3" spans="1:38" s="2" customFormat="1" ht="32.5" customHeight="1" x14ac:dyDescent="0.2">
      <c r="A3" s="44" t="s">
        <v>3</v>
      </c>
      <c r="B3" s="44" t="s">
        <v>256</v>
      </c>
      <c r="C3" s="44" t="s">
        <v>50</v>
      </c>
      <c r="D3" s="44" t="s">
        <v>257</v>
      </c>
      <c r="E3" s="46" t="s">
        <v>255</v>
      </c>
      <c r="F3" s="46" t="s">
        <v>226</v>
      </c>
      <c r="G3" s="49" t="s">
        <v>85</v>
      </c>
      <c r="H3" s="50" t="s">
        <v>51</v>
      </c>
      <c r="I3" s="49" t="s">
        <v>245</v>
      </c>
      <c r="K3" s="44" t="s">
        <v>232</v>
      </c>
      <c r="L3" s="44" t="s">
        <v>233</v>
      </c>
      <c r="M3" s="44" t="s">
        <v>234</v>
      </c>
      <c r="N3" s="44" t="s">
        <v>235</v>
      </c>
      <c r="O3" s="44" t="s">
        <v>236</v>
      </c>
      <c r="P3" s="44" t="s">
        <v>237</v>
      </c>
      <c r="Q3" s="45" t="s">
        <v>239</v>
      </c>
      <c r="R3" s="36"/>
      <c r="S3" s="44" t="s">
        <v>232</v>
      </c>
      <c r="T3" s="44" t="s">
        <v>233</v>
      </c>
      <c r="U3" s="44" t="s">
        <v>234</v>
      </c>
      <c r="V3" s="44" t="s">
        <v>235</v>
      </c>
      <c r="W3" s="44" t="s">
        <v>236</v>
      </c>
      <c r="X3" s="44" t="s">
        <v>237</v>
      </c>
      <c r="Y3" s="45" t="s">
        <v>238</v>
      </c>
      <c r="Z3" s="36"/>
      <c r="AA3" s="45" t="s">
        <v>175</v>
      </c>
      <c r="AB3" s="44" t="s">
        <v>240</v>
      </c>
      <c r="AD3" s="44" t="s">
        <v>241</v>
      </c>
      <c r="AE3" s="45" t="s">
        <v>242</v>
      </c>
      <c r="AF3" s="44" t="s">
        <v>243</v>
      </c>
      <c r="AG3" s="44" t="s">
        <v>244</v>
      </c>
      <c r="AI3" s="49" t="s">
        <v>241</v>
      </c>
      <c r="AJ3" s="95" t="s">
        <v>242</v>
      </c>
      <c r="AK3" s="49" t="s">
        <v>243</v>
      </c>
      <c r="AL3" s="49" t="s">
        <v>244</v>
      </c>
    </row>
    <row r="4" spans="1:38" x14ac:dyDescent="0.2">
      <c r="A4" s="38" t="s">
        <v>5</v>
      </c>
      <c r="B4" s="11" t="s">
        <v>90</v>
      </c>
      <c r="C4" s="11" t="s">
        <v>54</v>
      </c>
      <c r="D4" s="11" t="s">
        <v>89</v>
      </c>
      <c r="E4" s="11">
        <f>LEN(D4)</f>
        <v>25</v>
      </c>
      <c r="F4" s="11" t="s">
        <v>227</v>
      </c>
      <c r="G4" s="10" t="s">
        <v>39</v>
      </c>
      <c r="H4" s="11" t="s">
        <v>55</v>
      </c>
      <c r="I4" s="18">
        <v>-13.178653600000001</v>
      </c>
      <c r="J4" s="20"/>
      <c r="K4" s="16">
        <v>-23.14999961853027</v>
      </c>
      <c r="L4" s="17">
        <v>-24.931350980389279</v>
      </c>
      <c r="M4" s="17">
        <v>0</v>
      </c>
      <c r="N4" s="17">
        <v>0.21000003814697271</v>
      </c>
      <c r="O4" s="17">
        <v>-2.76</v>
      </c>
      <c r="P4" s="17">
        <v>-4.5948513237120281</v>
      </c>
      <c r="Q4" s="41">
        <f>356*EXP(-0.23*P4)</f>
        <v>1024.2813618667578</v>
      </c>
      <c r="R4" s="20"/>
      <c r="S4" s="16">
        <v>-18.780000686645511</v>
      </c>
      <c r="T4" s="17">
        <v>-24.07135132371203</v>
      </c>
      <c r="U4" s="17">
        <v>0</v>
      </c>
      <c r="V4" s="17">
        <v>0</v>
      </c>
      <c r="W4" s="17">
        <v>-2.76</v>
      </c>
      <c r="X4" s="17">
        <v>-8.3148506370665203</v>
      </c>
      <c r="Y4" s="41">
        <f>356*EXP(-0.23*X4)</f>
        <v>2409.9140871826039</v>
      </c>
      <c r="AA4" s="10" t="s">
        <v>10</v>
      </c>
      <c r="AB4" s="18">
        <f t="shared" ref="AB4:AB38" si="0">S4-K4+I4</f>
        <v>-8.808654668115242</v>
      </c>
      <c r="AC4" s="20"/>
      <c r="AD4" s="16">
        <v>5.3343503590831611</v>
      </c>
      <c r="AE4" s="17">
        <f>EXP(LN(AD4)/0.45*0.2324)</f>
        <v>2.3740902271663402</v>
      </c>
      <c r="AF4" s="17">
        <v>2.1208</v>
      </c>
      <c r="AG4" s="18">
        <v>2.1208</v>
      </c>
      <c r="AI4" s="16">
        <f>1/AD4</f>
        <v>0.18746425200535094</v>
      </c>
      <c r="AJ4" s="17">
        <f>EXP(LN(AI4)/0.45*0.2324)</f>
        <v>0.42121398275312272</v>
      </c>
      <c r="AK4" s="17">
        <f>1/AF4</f>
        <v>0.47152018106374954</v>
      </c>
      <c r="AL4" s="18">
        <f>1/AG4</f>
        <v>0.47152018106374954</v>
      </c>
    </row>
    <row r="5" spans="1:38" x14ac:dyDescent="0.2">
      <c r="A5" s="92" t="s">
        <v>0</v>
      </c>
      <c r="B5" t="s">
        <v>92</v>
      </c>
      <c r="C5" t="s">
        <v>54</v>
      </c>
      <c r="D5" t="s">
        <v>91</v>
      </c>
      <c r="E5" s="11">
        <f t="shared" ref="E5:E38" si="1">LEN(D5)</f>
        <v>25</v>
      </c>
      <c r="F5" t="s">
        <v>227</v>
      </c>
      <c r="G5" s="3" t="s">
        <v>39</v>
      </c>
      <c r="H5" t="s">
        <v>55</v>
      </c>
      <c r="I5" s="21">
        <v>-13.178653600000001</v>
      </c>
      <c r="J5" s="20"/>
      <c r="K5" s="19">
        <v>-23.809999465942379</v>
      </c>
      <c r="L5" s="20">
        <v>-24.721350942242299</v>
      </c>
      <c r="M5" s="20">
        <v>0</v>
      </c>
      <c r="N5" s="20">
        <v>0</v>
      </c>
      <c r="O5" s="20">
        <v>-2.76</v>
      </c>
      <c r="P5" s="20">
        <v>-3.9348514762999192</v>
      </c>
      <c r="Q5" s="42">
        <f t="shared" ref="Q5:Q38" si="2">356*EXP(-0.23*P5)</f>
        <v>880.02170364494532</v>
      </c>
      <c r="R5" s="20"/>
      <c r="S5" s="19">
        <v>-18.569999694824219</v>
      </c>
      <c r="T5" s="20">
        <v>-23.86135128556506</v>
      </c>
      <c r="U5" s="20">
        <v>0</v>
      </c>
      <c r="V5" s="20">
        <v>0</v>
      </c>
      <c r="W5" s="20">
        <v>-2.76</v>
      </c>
      <c r="X5" s="20">
        <v>-8.3148515907408367</v>
      </c>
      <c r="Y5" s="42">
        <f t="shared" ref="Y5:Y38" si="3">356*EXP(-0.23*X5)</f>
        <v>2409.9146157854907</v>
      </c>
      <c r="AA5" s="3" t="s">
        <v>10</v>
      </c>
      <c r="AB5" s="21">
        <f t="shared" si="0"/>
        <v>-7.93865382888184</v>
      </c>
      <c r="AC5" s="20"/>
      <c r="AD5" s="19">
        <v>7.1792661564601739</v>
      </c>
      <c r="AE5" s="20">
        <f t="shared" ref="AE5:AE38" si="4">EXP(LN(AD5)/0.45*0.2324)</f>
        <v>2.7676921884546366</v>
      </c>
      <c r="AF5" s="20">
        <v>2.441856</v>
      </c>
      <c r="AG5" s="21">
        <v>2.441856</v>
      </c>
      <c r="AI5" s="19">
        <f t="shared" ref="AI5:AI38" si="5">1/AD5</f>
        <v>0.13929000237721545</v>
      </c>
      <c r="AJ5" s="20">
        <f t="shared" ref="AJ5:AJ38" si="6">EXP(LN(AI5)/0.45*0.2324)</f>
        <v>0.36131185547709266</v>
      </c>
      <c r="AK5" s="20">
        <f t="shared" ref="AK5:AK38" si="7">1/AF5</f>
        <v>0.40952455836871626</v>
      </c>
      <c r="AL5" s="21">
        <f t="shared" ref="AL5:AL38" si="8">1/AG5</f>
        <v>0.40952455836871626</v>
      </c>
    </row>
    <row r="6" spans="1:38" x14ac:dyDescent="0.2">
      <c r="A6" s="39" t="s">
        <v>6</v>
      </c>
      <c r="B6" t="s">
        <v>94</v>
      </c>
      <c r="C6" t="s">
        <v>54</v>
      </c>
      <c r="D6" t="s">
        <v>93</v>
      </c>
      <c r="E6" s="11">
        <f t="shared" si="1"/>
        <v>25</v>
      </c>
      <c r="F6" t="s">
        <v>227</v>
      </c>
      <c r="G6" s="3" t="s">
        <v>39</v>
      </c>
      <c r="H6" t="s">
        <v>55</v>
      </c>
      <c r="I6" s="21">
        <v>-13.178653600000001</v>
      </c>
      <c r="J6" s="20"/>
      <c r="K6" s="19">
        <v>-30.370000839233398</v>
      </c>
      <c r="L6" s="20">
        <v>-26.34135130463854</v>
      </c>
      <c r="M6" s="20">
        <v>0</v>
      </c>
      <c r="N6" s="20">
        <v>7.2037998664855909</v>
      </c>
      <c r="O6" s="20">
        <v>-2.76</v>
      </c>
      <c r="P6" s="20">
        <v>8.1258494010804441</v>
      </c>
      <c r="Q6" s="42">
        <f t="shared" si="2"/>
        <v>54.925920019737319</v>
      </c>
      <c r="R6" s="20"/>
      <c r="S6" s="19">
        <v>-20.829999923706051</v>
      </c>
      <c r="T6" s="20">
        <v>-25.211351190197629</v>
      </c>
      <c r="U6" s="20">
        <v>0</v>
      </c>
      <c r="V6" s="20">
        <v>1</v>
      </c>
      <c r="W6" s="20">
        <v>-2.76</v>
      </c>
      <c r="X6" s="20">
        <v>-6.4879512664915708</v>
      </c>
      <c r="Y6" s="42">
        <f t="shared" si="3"/>
        <v>1583.1305431464061</v>
      </c>
      <c r="AA6" s="3" t="s">
        <v>10</v>
      </c>
      <c r="AB6" s="21">
        <f t="shared" si="0"/>
        <v>-3.6386526844726532</v>
      </c>
      <c r="AC6" s="20"/>
      <c r="AD6" s="19">
        <v>718.28612123153687</v>
      </c>
      <c r="AE6" s="20">
        <f t="shared" si="4"/>
        <v>29.86200491924674</v>
      </c>
      <c r="AF6" s="20">
        <v>24.544414</v>
      </c>
      <c r="AG6" s="21">
        <v>24.544414</v>
      </c>
      <c r="AI6" s="19">
        <f t="shared" si="5"/>
        <v>1.3922028707521884E-3</v>
      </c>
      <c r="AJ6" s="20">
        <f t="shared" si="6"/>
        <v>3.3487369743063607E-2</v>
      </c>
      <c r="AK6" s="20">
        <f t="shared" si="7"/>
        <v>4.0742467919584475E-2</v>
      </c>
      <c r="AL6" s="21">
        <f t="shared" si="8"/>
        <v>4.0742467919584475E-2</v>
      </c>
    </row>
    <row r="7" spans="1:38" x14ac:dyDescent="0.2">
      <c r="A7" s="39" t="s">
        <v>7</v>
      </c>
      <c r="B7" t="s">
        <v>95</v>
      </c>
      <c r="C7" t="s">
        <v>54</v>
      </c>
      <c r="D7" t="s">
        <v>93</v>
      </c>
      <c r="E7" s="11">
        <f t="shared" si="1"/>
        <v>25</v>
      </c>
      <c r="F7" t="s">
        <v>227</v>
      </c>
      <c r="G7" s="3" t="s">
        <v>39</v>
      </c>
      <c r="H7" t="s">
        <v>55</v>
      </c>
      <c r="I7" s="21">
        <v>-13.178653600000001</v>
      </c>
      <c r="J7" s="20"/>
      <c r="K7" s="19">
        <v>-31.129999160766602</v>
      </c>
      <c r="L7" s="20">
        <v>-26.34135130463854</v>
      </c>
      <c r="M7" s="20">
        <v>0</v>
      </c>
      <c r="N7" s="20">
        <v>7.2037998664855909</v>
      </c>
      <c r="O7" s="20">
        <v>-2.76</v>
      </c>
      <c r="P7" s="20">
        <v>8.8858477226136472</v>
      </c>
      <c r="Q7" s="42">
        <f t="shared" si="2"/>
        <v>46.117189498249452</v>
      </c>
      <c r="R7" s="20"/>
      <c r="S7" s="19">
        <v>-20.829999923706051</v>
      </c>
      <c r="T7" s="20">
        <v>-25.211351190197629</v>
      </c>
      <c r="U7" s="20">
        <v>0</v>
      </c>
      <c r="V7" s="20">
        <v>1</v>
      </c>
      <c r="W7" s="20">
        <v>-2.76</v>
      </c>
      <c r="X7" s="20">
        <v>-6.4879512664915708</v>
      </c>
      <c r="Y7" s="42">
        <f t="shared" si="3"/>
        <v>1583.1305431464061</v>
      </c>
      <c r="AA7" s="3" t="s">
        <v>10</v>
      </c>
      <c r="AB7" s="21">
        <f t="shared" si="0"/>
        <v>-2.8786543629394501</v>
      </c>
      <c r="AC7" s="20"/>
      <c r="AD7" s="19">
        <v>1011.208506096756</v>
      </c>
      <c r="AE7" s="20">
        <f t="shared" si="4"/>
        <v>35.631433362129826</v>
      </c>
      <c r="AF7" s="20">
        <v>29.251124999999998</v>
      </c>
      <c r="AG7" s="21">
        <v>29.251124999999998</v>
      </c>
      <c r="AI7" s="19">
        <f t="shared" si="5"/>
        <v>9.8891573198882539E-4</v>
      </c>
      <c r="AJ7" s="20">
        <f t="shared" si="6"/>
        <v>2.8065107284256222E-2</v>
      </c>
      <c r="AK7" s="20">
        <f t="shared" si="7"/>
        <v>3.4186719314214416E-2</v>
      </c>
      <c r="AL7" s="21">
        <f t="shared" si="8"/>
        <v>3.4186719314214416E-2</v>
      </c>
    </row>
    <row r="8" spans="1:38" x14ac:dyDescent="0.2">
      <c r="A8" s="39" t="s">
        <v>8</v>
      </c>
      <c r="B8" t="s">
        <v>97</v>
      </c>
      <c r="C8" t="s">
        <v>54</v>
      </c>
      <c r="D8" t="s">
        <v>96</v>
      </c>
      <c r="E8" s="11">
        <f t="shared" si="1"/>
        <v>25</v>
      </c>
      <c r="F8" t="s">
        <v>227</v>
      </c>
      <c r="G8" s="3" t="s">
        <v>39</v>
      </c>
      <c r="H8" t="s">
        <v>55</v>
      </c>
      <c r="I8" s="21">
        <v>-13.178653600000001</v>
      </c>
      <c r="J8" s="20"/>
      <c r="K8" s="19">
        <v>-30.260000228881839</v>
      </c>
      <c r="L8" s="20">
        <v>-26.78135088502184</v>
      </c>
      <c r="M8" s="20">
        <v>0</v>
      </c>
      <c r="N8" s="20">
        <v>7.2037993896484327</v>
      </c>
      <c r="O8" s="20">
        <v>-2.76</v>
      </c>
      <c r="P8" s="20">
        <v>7.492748733508428</v>
      </c>
      <c r="Q8" s="42">
        <f t="shared" si="2"/>
        <v>63.53548204114896</v>
      </c>
      <c r="R8" s="20"/>
      <c r="S8" s="19">
        <v>-20.829999923706051</v>
      </c>
      <c r="T8" s="20">
        <v>-25.211351190197629</v>
      </c>
      <c r="U8" s="20">
        <v>0</v>
      </c>
      <c r="V8" s="20">
        <v>1</v>
      </c>
      <c r="W8" s="20">
        <v>-2.76</v>
      </c>
      <c r="X8" s="20">
        <v>-6.5710512664915726</v>
      </c>
      <c r="Y8" s="42">
        <f t="shared" si="3"/>
        <v>1613.6799324707449</v>
      </c>
      <c r="AA8" s="3" t="s">
        <v>10</v>
      </c>
      <c r="AB8" s="21">
        <f t="shared" si="0"/>
        <v>-3.7486532948242122</v>
      </c>
      <c r="AC8" s="20"/>
      <c r="AD8" s="19">
        <v>560.78799820819438</v>
      </c>
      <c r="AE8" s="20">
        <f t="shared" si="4"/>
        <v>26.278575709458014</v>
      </c>
      <c r="AF8" s="20">
        <v>21.62107</v>
      </c>
      <c r="AG8" s="21">
        <v>21.62107</v>
      </c>
      <c r="AI8" s="19">
        <f t="shared" si="5"/>
        <v>1.7832050671468664E-3</v>
      </c>
      <c r="AJ8" s="20">
        <f t="shared" si="6"/>
        <v>3.8053812773425406E-2</v>
      </c>
      <c r="AK8" s="20">
        <f t="shared" si="7"/>
        <v>4.6251179983229321E-2</v>
      </c>
      <c r="AL8" s="21">
        <f t="shared" si="8"/>
        <v>4.6251179983229321E-2</v>
      </c>
    </row>
    <row r="9" spans="1:38" x14ac:dyDescent="0.2">
      <c r="A9" s="40" t="s">
        <v>165</v>
      </c>
      <c r="B9" t="s">
        <v>148</v>
      </c>
      <c r="C9" t="s">
        <v>54</v>
      </c>
      <c r="D9" t="s">
        <v>156</v>
      </c>
      <c r="E9" s="11">
        <f t="shared" si="1"/>
        <v>21</v>
      </c>
      <c r="F9" t="s">
        <v>227</v>
      </c>
      <c r="G9" s="3" t="s">
        <v>39</v>
      </c>
      <c r="H9" t="s">
        <v>55</v>
      </c>
      <c r="I9" s="21">
        <v>-13.178653600000001</v>
      </c>
      <c r="J9" s="20"/>
      <c r="K9" s="19">
        <v>-23.930000305175781</v>
      </c>
      <c r="L9" s="20">
        <v>-27.651351247418081</v>
      </c>
      <c r="M9" s="20">
        <v>5.3255821408398664E-3</v>
      </c>
      <c r="N9" s="20">
        <v>2.6899995803832968</v>
      </c>
      <c r="O9" s="20">
        <v>-2.76</v>
      </c>
      <c r="P9" s="20">
        <v>-3.9213257797181669</v>
      </c>
      <c r="Q9" s="42">
        <f t="shared" si="2"/>
        <v>877.28828904684804</v>
      </c>
      <c r="R9" s="20"/>
      <c r="S9" s="19">
        <v>-20.389999389648441</v>
      </c>
      <c r="T9" s="20">
        <v>-18.991351400005971</v>
      </c>
      <c r="U9" s="20">
        <v>5.3255821408398664E-3</v>
      </c>
      <c r="V9" s="20">
        <v>1.6117501525878839</v>
      </c>
      <c r="W9" s="20">
        <v>-2.76</v>
      </c>
      <c r="X9" s="20">
        <v>0.1204237243711859</v>
      </c>
      <c r="Y9" s="42">
        <f t="shared" si="3"/>
        <v>346.27500595090748</v>
      </c>
      <c r="AA9" s="3" t="s">
        <v>87</v>
      </c>
      <c r="AB9" s="21">
        <f t="shared" si="0"/>
        <v>-9.6386526844726603</v>
      </c>
      <c r="AC9" s="20"/>
      <c r="AD9" s="19">
        <v>0.1621928574439811</v>
      </c>
      <c r="AE9" s="20">
        <f t="shared" si="4"/>
        <v>0.39086364086902398</v>
      </c>
      <c r="AF9" s="20">
        <v>0.452712</v>
      </c>
      <c r="AG9" s="21">
        <v>0.452712</v>
      </c>
      <c r="AI9" s="19">
        <f t="shared" si="5"/>
        <v>6.1654996142193532</v>
      </c>
      <c r="AJ9" s="20">
        <f t="shared" si="6"/>
        <v>2.5584369980708792</v>
      </c>
      <c r="AK9" s="20">
        <f t="shared" si="7"/>
        <v>2.2089098588064817</v>
      </c>
      <c r="AL9" s="21">
        <f t="shared" si="8"/>
        <v>2.2089098588064817</v>
      </c>
    </row>
    <row r="10" spans="1:38" x14ac:dyDescent="0.2">
      <c r="A10" s="40" t="s">
        <v>166</v>
      </c>
      <c r="B10" t="s">
        <v>149</v>
      </c>
      <c r="C10" t="s">
        <v>54</v>
      </c>
      <c r="D10" t="s">
        <v>157</v>
      </c>
      <c r="E10" s="11">
        <f t="shared" si="1"/>
        <v>19</v>
      </c>
      <c r="F10" t="s">
        <v>227</v>
      </c>
      <c r="G10" s="3" t="s">
        <v>39</v>
      </c>
      <c r="H10" t="s">
        <v>55</v>
      </c>
      <c r="I10" s="21">
        <v>-13.178653600000001</v>
      </c>
      <c r="J10" s="20"/>
      <c r="K10" s="19">
        <v>-27.770000457763668</v>
      </c>
      <c r="L10" s="20">
        <v>-21.291350398647939</v>
      </c>
      <c r="M10" s="20">
        <v>1.5249999999999999</v>
      </c>
      <c r="N10" s="20">
        <v>0.88334999999999275</v>
      </c>
      <c r="O10" s="20">
        <v>-2.76</v>
      </c>
      <c r="P10" s="20">
        <v>5.947000059115723</v>
      </c>
      <c r="Q10" s="42">
        <f t="shared" si="2"/>
        <v>90.660405409100605</v>
      </c>
      <c r="R10" s="20"/>
      <c r="S10" s="19">
        <v>-27.770000457763668</v>
      </c>
      <c r="T10" s="20">
        <v>-14.70135119973437</v>
      </c>
      <c r="U10" s="20">
        <v>1.5249999999999999</v>
      </c>
      <c r="V10" s="20">
        <v>0.88334999999999275</v>
      </c>
      <c r="W10" s="20">
        <v>-2.76</v>
      </c>
      <c r="X10" s="20">
        <v>12.536999258029301</v>
      </c>
      <c r="Y10" s="42">
        <f t="shared" si="3"/>
        <v>19.913958171471513</v>
      </c>
      <c r="AA10" s="3" t="s">
        <v>87</v>
      </c>
      <c r="AB10" s="21">
        <f t="shared" si="0"/>
        <v>-13.178653600000001</v>
      </c>
      <c r="AC10" s="20"/>
      <c r="AD10" s="19">
        <v>5.1519432152420809E-2</v>
      </c>
      <c r="AE10" s="20">
        <f t="shared" si="4"/>
        <v>0.21617457487283681</v>
      </c>
      <c r="AF10" s="20">
        <v>0.295767</v>
      </c>
      <c r="AG10" s="21">
        <v>0.295767</v>
      </c>
      <c r="AI10" s="19">
        <f t="shared" si="5"/>
        <v>19.41015182468411</v>
      </c>
      <c r="AJ10" s="20">
        <f t="shared" si="6"/>
        <v>4.6258909059413806</v>
      </c>
      <c r="AK10" s="20">
        <f t="shared" si="7"/>
        <v>3.3810398049816239</v>
      </c>
      <c r="AL10" s="21">
        <f t="shared" si="8"/>
        <v>3.3810398049816239</v>
      </c>
    </row>
    <row r="11" spans="1:38" x14ac:dyDescent="0.2">
      <c r="A11" s="40" t="s">
        <v>167</v>
      </c>
      <c r="B11" t="s">
        <v>150</v>
      </c>
      <c r="C11" t="s">
        <v>54</v>
      </c>
      <c r="D11" t="s">
        <v>158</v>
      </c>
      <c r="E11" s="11">
        <f t="shared" si="1"/>
        <v>21</v>
      </c>
      <c r="F11" t="s">
        <v>227</v>
      </c>
      <c r="G11" s="3" t="s">
        <v>39</v>
      </c>
      <c r="H11" t="s">
        <v>55</v>
      </c>
      <c r="I11" s="21">
        <v>-13.178653600000001</v>
      </c>
      <c r="J11" s="20"/>
      <c r="K11" s="19">
        <v>-32.029998779296882</v>
      </c>
      <c r="L11" s="20">
        <v>-32.221351419079461</v>
      </c>
      <c r="M11" s="20">
        <v>0.28799999999999998</v>
      </c>
      <c r="N11" s="20">
        <v>3.649999618530273</v>
      </c>
      <c r="O11" s="20">
        <v>-2.76</v>
      </c>
      <c r="P11" s="20">
        <v>0.51184697874769114</v>
      </c>
      <c r="Q11" s="42">
        <f t="shared" si="2"/>
        <v>316.46287171323115</v>
      </c>
      <c r="R11" s="20"/>
      <c r="S11" s="19">
        <v>-31.479999542236332</v>
      </c>
      <c r="T11" s="20">
        <v>-18.031351361858999</v>
      </c>
      <c r="U11" s="20">
        <v>0.28799999999999998</v>
      </c>
      <c r="V11" s="20">
        <v>1.9</v>
      </c>
      <c r="W11" s="20">
        <v>-2.76</v>
      </c>
      <c r="X11" s="20">
        <v>12.40184818037733</v>
      </c>
      <c r="Y11" s="42">
        <f t="shared" si="3"/>
        <v>20.542700054973949</v>
      </c>
      <c r="AA11" s="3" t="s">
        <v>87</v>
      </c>
      <c r="AB11" s="21">
        <f t="shared" si="0"/>
        <v>-12.62865436293945</v>
      </c>
      <c r="AC11" s="20"/>
      <c r="AD11" s="19">
        <v>4.7432361493615046E-3</v>
      </c>
      <c r="AE11" s="20">
        <f t="shared" si="4"/>
        <v>6.3069837770595827E-2</v>
      </c>
      <c r="AF11" s="20">
        <v>0.15822</v>
      </c>
      <c r="AG11" s="21">
        <v>0.15822</v>
      </c>
      <c r="AI11" s="19">
        <f t="shared" si="5"/>
        <v>210.82652613334713</v>
      </c>
      <c r="AJ11" s="20">
        <f t="shared" si="6"/>
        <v>15.855439546829087</v>
      </c>
      <c r="AK11" s="20">
        <f t="shared" si="7"/>
        <v>6.3203134875489821</v>
      </c>
      <c r="AL11" s="21">
        <f t="shared" si="8"/>
        <v>6.3203134875489821</v>
      </c>
    </row>
    <row r="12" spans="1:38" x14ac:dyDescent="0.2">
      <c r="A12" s="40" t="s">
        <v>168</v>
      </c>
      <c r="B12" t="s">
        <v>151</v>
      </c>
      <c r="C12" t="s">
        <v>54</v>
      </c>
      <c r="D12" t="s">
        <v>159</v>
      </c>
      <c r="E12" s="11">
        <f t="shared" si="1"/>
        <v>16</v>
      </c>
      <c r="F12" t="s">
        <v>227</v>
      </c>
      <c r="G12" s="3" t="s">
        <v>39</v>
      </c>
      <c r="H12" t="s">
        <v>55</v>
      </c>
      <c r="I12" s="21">
        <v>-13.178653600000001</v>
      </c>
      <c r="J12" s="20"/>
      <c r="K12" s="19">
        <v>-28.469999313354489</v>
      </c>
      <c r="L12" s="20">
        <v>-26.90135077058093</v>
      </c>
      <c r="M12" s="20">
        <v>1.5249999999999999</v>
      </c>
      <c r="N12" s="20">
        <v>0.34999847412109381</v>
      </c>
      <c r="O12" s="20">
        <v>-2.76</v>
      </c>
      <c r="P12" s="20">
        <v>0.89624701689465525</v>
      </c>
      <c r="Q12" s="42">
        <f t="shared" si="2"/>
        <v>289.68493952320364</v>
      </c>
      <c r="R12" s="20"/>
      <c r="S12" s="19">
        <v>-28.239999771118161</v>
      </c>
      <c r="T12" s="20">
        <v>-19.861351762402219</v>
      </c>
      <c r="U12" s="20">
        <v>1.5249999999999999</v>
      </c>
      <c r="V12" s="20">
        <v>2.880000114440918</v>
      </c>
      <c r="W12" s="20">
        <v>-2.76</v>
      </c>
      <c r="X12" s="20">
        <v>10.236248123156869</v>
      </c>
      <c r="Y12" s="42">
        <f t="shared" si="3"/>
        <v>33.804490967578289</v>
      </c>
      <c r="AA12" s="3" t="s">
        <v>87</v>
      </c>
      <c r="AB12" s="21">
        <f t="shared" si="0"/>
        <v>-12.948654057763672</v>
      </c>
      <c r="AC12" s="20"/>
      <c r="AD12" s="19">
        <v>1.494436699318592E-2</v>
      </c>
      <c r="AE12" s="20">
        <f t="shared" si="4"/>
        <v>0.11408250772120475</v>
      </c>
      <c r="AF12" s="20">
        <v>0.20404800000000001</v>
      </c>
      <c r="AG12" s="21">
        <v>0.20404800000000001</v>
      </c>
      <c r="AI12" s="19">
        <f t="shared" si="5"/>
        <v>66.914844934948604</v>
      </c>
      <c r="AJ12" s="20">
        <f t="shared" si="6"/>
        <v>8.7655857148915697</v>
      </c>
      <c r="AK12" s="20">
        <f t="shared" si="7"/>
        <v>4.9008076531012312</v>
      </c>
      <c r="AL12" s="21">
        <f t="shared" si="8"/>
        <v>4.9008076531012312</v>
      </c>
    </row>
    <row r="13" spans="1:38" x14ac:dyDescent="0.2">
      <c r="A13" s="40" t="s">
        <v>169</v>
      </c>
      <c r="B13" t="s">
        <v>152</v>
      </c>
      <c r="C13" t="s">
        <v>54</v>
      </c>
      <c r="D13" t="s">
        <v>160</v>
      </c>
      <c r="E13" s="11">
        <f t="shared" si="1"/>
        <v>18</v>
      </c>
      <c r="F13" t="s">
        <v>227</v>
      </c>
      <c r="G13" s="3" t="s">
        <v>39</v>
      </c>
      <c r="H13" t="s">
        <v>55</v>
      </c>
      <c r="I13" s="21">
        <v>-13.178653600000001</v>
      </c>
      <c r="J13" s="20"/>
      <c r="K13" s="19">
        <v>-28.20000076293945</v>
      </c>
      <c r="L13" s="20">
        <v>-30.661351953137078</v>
      </c>
      <c r="M13" s="20">
        <v>5.3255821408398664E-3</v>
      </c>
      <c r="N13" s="20">
        <v>1.3170016784667911</v>
      </c>
      <c r="O13" s="20">
        <v>-2.76</v>
      </c>
      <c r="P13" s="20">
        <v>-3.933423929589992</v>
      </c>
      <c r="Q13" s="42">
        <f t="shared" si="2"/>
        <v>879.73280849467085</v>
      </c>
      <c r="R13" s="20"/>
      <c r="S13" s="19">
        <v>-27.120000839233398</v>
      </c>
      <c r="T13" s="20">
        <v>-20.521350656140012</v>
      </c>
      <c r="U13" s="20">
        <v>5.3255821408398664E-3</v>
      </c>
      <c r="V13" s="20">
        <v>3.9433498474121018</v>
      </c>
      <c r="W13" s="20">
        <v>-2.76</v>
      </c>
      <c r="X13" s="20">
        <v>7.7529256126463304</v>
      </c>
      <c r="Y13" s="42">
        <f t="shared" si="3"/>
        <v>59.844997224271701</v>
      </c>
      <c r="AA13" s="3" t="s">
        <v>87</v>
      </c>
      <c r="AB13" s="21">
        <f t="shared" si="0"/>
        <v>-12.098653676293949</v>
      </c>
      <c r="AC13" s="20"/>
      <c r="AD13" s="19">
        <v>5.198510003049989E-3</v>
      </c>
      <c r="AE13" s="20">
        <f t="shared" si="4"/>
        <v>6.6126926729572225E-2</v>
      </c>
      <c r="AF13" s="20">
        <v>0.160966</v>
      </c>
      <c r="AG13" s="21">
        <v>0.160966</v>
      </c>
      <c r="AI13" s="19">
        <f t="shared" si="5"/>
        <v>192.36281153894009</v>
      </c>
      <c r="AJ13" s="20">
        <f t="shared" si="6"/>
        <v>15.122432713220226</v>
      </c>
      <c r="AK13" s="20">
        <f t="shared" si="7"/>
        <v>6.2124920790725993</v>
      </c>
      <c r="AL13" s="21">
        <f t="shared" si="8"/>
        <v>6.2124920790725993</v>
      </c>
    </row>
    <row r="14" spans="1:38" x14ac:dyDescent="0.2">
      <c r="A14" s="40" t="s">
        <v>170</v>
      </c>
      <c r="B14" t="s">
        <v>150</v>
      </c>
      <c r="C14" t="s">
        <v>54</v>
      </c>
      <c r="D14" t="s">
        <v>161</v>
      </c>
      <c r="E14" s="11">
        <f t="shared" si="1"/>
        <v>20</v>
      </c>
      <c r="F14" t="s">
        <v>227</v>
      </c>
      <c r="G14" s="3" t="s">
        <v>39</v>
      </c>
      <c r="H14" t="s">
        <v>55</v>
      </c>
      <c r="I14" s="21">
        <v>-13.178653600000001</v>
      </c>
      <c r="J14" s="20"/>
      <c r="K14" s="19">
        <v>-30.420000076293949</v>
      </c>
      <c r="L14" s="20">
        <v>-34.241351876843133</v>
      </c>
      <c r="M14" s="20">
        <v>0</v>
      </c>
      <c r="N14" s="20">
        <v>2.2069999618530218</v>
      </c>
      <c r="O14" s="20">
        <v>-2.76</v>
      </c>
      <c r="P14" s="20">
        <v>-4.7209518386961662</v>
      </c>
      <c r="Q14" s="42">
        <f t="shared" si="2"/>
        <v>1054.4237137267785</v>
      </c>
      <c r="R14" s="20"/>
      <c r="S14" s="19">
        <v>-28.090000152587891</v>
      </c>
      <c r="T14" s="20">
        <v>-24.131352220165891</v>
      </c>
      <c r="U14" s="20">
        <v>0</v>
      </c>
      <c r="V14" s="20">
        <v>6.1377500762939414</v>
      </c>
      <c r="W14" s="20">
        <v>-2.76</v>
      </c>
      <c r="X14" s="20">
        <v>6.9897980087159439</v>
      </c>
      <c r="Y14" s="42">
        <f t="shared" si="3"/>
        <v>71.327160591635689</v>
      </c>
      <c r="AA14" s="3" t="s">
        <v>87</v>
      </c>
      <c r="AB14" s="21">
        <f t="shared" si="0"/>
        <v>-10.848653676293942</v>
      </c>
      <c r="AC14" s="20"/>
      <c r="AD14" s="19">
        <v>5.1417362342809766E-3</v>
      </c>
      <c r="AE14" s="20">
        <f t="shared" si="4"/>
        <v>6.575296922794524E-2</v>
      </c>
      <c r="AF14" s="20">
        <v>0.16063</v>
      </c>
      <c r="AG14" s="21">
        <v>0.16063</v>
      </c>
      <c r="AI14" s="19">
        <f t="shared" si="5"/>
        <v>194.4868337144176</v>
      </c>
      <c r="AJ14" s="20">
        <f t="shared" si="6"/>
        <v>15.208438671922311</v>
      </c>
      <c r="AK14" s="20">
        <f t="shared" si="7"/>
        <v>6.2254871443690467</v>
      </c>
      <c r="AL14" s="21">
        <f t="shared" si="8"/>
        <v>6.2254871443690467</v>
      </c>
    </row>
    <row r="15" spans="1:38" x14ac:dyDescent="0.2">
      <c r="A15" s="40" t="s">
        <v>171</v>
      </c>
      <c r="B15" t="s">
        <v>153</v>
      </c>
      <c r="C15" t="s">
        <v>54</v>
      </c>
      <c r="D15" t="s">
        <v>162</v>
      </c>
      <c r="E15" s="11">
        <f t="shared" si="1"/>
        <v>19</v>
      </c>
      <c r="F15" t="s">
        <v>227</v>
      </c>
      <c r="G15" s="3" t="s">
        <v>39</v>
      </c>
      <c r="H15" t="s">
        <v>55</v>
      </c>
      <c r="I15" s="21">
        <v>-13.178653600000001</v>
      </c>
      <c r="J15" s="20"/>
      <c r="K15" s="19">
        <v>-25.809999465942379</v>
      </c>
      <c r="L15" s="20">
        <v>-22.951351438152951</v>
      </c>
      <c r="M15" s="20">
        <v>1.5249999999999999</v>
      </c>
      <c r="N15" s="20">
        <v>1.289749999999994</v>
      </c>
      <c r="O15" s="20">
        <v>-2.76</v>
      </c>
      <c r="P15" s="20">
        <v>2.733398027789427</v>
      </c>
      <c r="Q15" s="42">
        <f t="shared" si="2"/>
        <v>189.85282836510441</v>
      </c>
      <c r="R15" s="20"/>
      <c r="S15" s="19">
        <v>-23.860000610351559</v>
      </c>
      <c r="T15" s="20">
        <v>-20.81135109483019</v>
      </c>
      <c r="U15" s="20">
        <v>1.5249999999999999</v>
      </c>
      <c r="V15" s="20">
        <v>4.3310444444444407</v>
      </c>
      <c r="W15" s="20">
        <v>-2.76</v>
      </c>
      <c r="X15" s="20">
        <v>5.9646939599658104</v>
      </c>
      <c r="Y15" s="42">
        <f t="shared" si="3"/>
        <v>90.292203801785107</v>
      </c>
      <c r="AA15" s="3" t="s">
        <v>87</v>
      </c>
      <c r="AB15" s="21">
        <f t="shared" si="0"/>
        <v>-11.22865474440918</v>
      </c>
      <c r="AC15" s="20"/>
      <c r="AD15" s="19">
        <v>0.2335804801926484</v>
      </c>
      <c r="AE15" s="20">
        <f t="shared" si="4"/>
        <v>0.47188107850324301</v>
      </c>
      <c r="AF15" s="20">
        <v>0.52550200000000002</v>
      </c>
      <c r="AG15" s="21">
        <v>0.52550200000000002</v>
      </c>
      <c r="AI15" s="19">
        <f t="shared" si="5"/>
        <v>4.2811796566872262</v>
      </c>
      <c r="AJ15" s="20">
        <f t="shared" si="6"/>
        <v>2.1191779996178157</v>
      </c>
      <c r="AK15" s="20">
        <f t="shared" si="7"/>
        <v>1.9029423294297643</v>
      </c>
      <c r="AL15" s="21">
        <f t="shared" si="8"/>
        <v>1.9029423294297643</v>
      </c>
    </row>
    <row r="16" spans="1:38" x14ac:dyDescent="0.2">
      <c r="A16" s="40" t="s">
        <v>172</v>
      </c>
      <c r="B16" t="s">
        <v>154</v>
      </c>
      <c r="C16" t="s">
        <v>54</v>
      </c>
      <c r="D16" t="s">
        <v>163</v>
      </c>
      <c r="E16" s="11">
        <f t="shared" si="1"/>
        <v>23</v>
      </c>
      <c r="F16" t="s">
        <v>227</v>
      </c>
      <c r="G16" s="3" t="s">
        <v>39</v>
      </c>
      <c r="H16" t="s">
        <v>55</v>
      </c>
      <c r="I16" s="21">
        <v>-13.178653600000001</v>
      </c>
      <c r="J16" s="20"/>
      <c r="K16" s="19">
        <v>-30.829999923706051</v>
      </c>
      <c r="L16" s="20">
        <v>-27.19135073243395</v>
      </c>
      <c r="M16" s="20">
        <v>0.67199999999999993</v>
      </c>
      <c r="N16" s="20">
        <v>1.928799313354489</v>
      </c>
      <c r="O16" s="20">
        <v>-2.76</v>
      </c>
      <c r="P16" s="20">
        <v>2.7933485046265929</v>
      </c>
      <c r="Q16" s="42">
        <f t="shared" si="2"/>
        <v>187.2529871089628</v>
      </c>
      <c r="R16" s="20"/>
      <c r="S16" s="19">
        <v>-28.670000076293949</v>
      </c>
      <c r="T16" s="20">
        <v>-16.59135130463854</v>
      </c>
      <c r="U16" s="20">
        <v>0.67199999999999993</v>
      </c>
      <c r="V16" s="20">
        <v>3.6199997901916512</v>
      </c>
      <c r="W16" s="20">
        <v>-2.76</v>
      </c>
      <c r="X16" s="20">
        <v>12.92454856184705</v>
      </c>
      <c r="Y16" s="42">
        <f t="shared" si="3"/>
        <v>18.21571278814713</v>
      </c>
      <c r="AA16" s="3" t="s">
        <v>87</v>
      </c>
      <c r="AB16" s="21">
        <f t="shared" si="0"/>
        <v>-11.018653752587898</v>
      </c>
      <c r="AC16" s="20"/>
      <c r="AD16" s="19">
        <v>1.0467333408176601E-2</v>
      </c>
      <c r="AE16" s="20">
        <f t="shared" si="4"/>
        <v>9.4919476183521825E-2</v>
      </c>
      <c r="AF16" s="20">
        <v>0.186832</v>
      </c>
      <c r="AG16" s="21">
        <v>0.186832</v>
      </c>
      <c r="AI16" s="19">
        <f t="shared" si="5"/>
        <v>95.53531553880245</v>
      </c>
      <c r="AJ16" s="20">
        <f t="shared" si="6"/>
        <v>10.535245665142027</v>
      </c>
      <c r="AK16" s="20">
        <f t="shared" si="7"/>
        <v>5.3524021580885499</v>
      </c>
      <c r="AL16" s="21">
        <f t="shared" si="8"/>
        <v>5.3524021580885499</v>
      </c>
    </row>
    <row r="17" spans="1:38" x14ac:dyDescent="0.2">
      <c r="A17" s="40" t="s">
        <v>173</v>
      </c>
      <c r="B17" t="s">
        <v>155</v>
      </c>
      <c r="C17" t="s">
        <v>54</v>
      </c>
      <c r="D17" t="s">
        <v>157</v>
      </c>
      <c r="E17" s="11">
        <f t="shared" si="1"/>
        <v>19</v>
      </c>
      <c r="F17" t="s">
        <v>227</v>
      </c>
      <c r="G17" s="3" t="s">
        <v>39</v>
      </c>
      <c r="H17" t="s">
        <v>55</v>
      </c>
      <c r="I17" s="21">
        <v>-13.178653600000001</v>
      </c>
      <c r="J17" s="20"/>
      <c r="K17" s="19">
        <v>-26.379999160766602</v>
      </c>
      <c r="L17" s="20">
        <v>-17.811350856411611</v>
      </c>
      <c r="M17" s="20">
        <v>1.5249999999999999</v>
      </c>
      <c r="N17" s="20">
        <v>0.88334999999999275</v>
      </c>
      <c r="O17" s="20">
        <v>-2.76</v>
      </c>
      <c r="P17" s="20">
        <v>8.0369983043549809</v>
      </c>
      <c r="Q17" s="42">
        <f t="shared" si="2"/>
        <v>56.059920120933327</v>
      </c>
      <c r="R17" s="20"/>
      <c r="S17" s="19">
        <v>-26.379999160766602</v>
      </c>
      <c r="T17" s="20">
        <v>-13.311350856411609</v>
      </c>
      <c r="U17" s="20">
        <v>1.5249999999999999</v>
      </c>
      <c r="V17" s="20">
        <v>1.010327777777775</v>
      </c>
      <c r="W17" s="20">
        <v>-2.76</v>
      </c>
      <c r="X17" s="20">
        <v>12.663976082132759</v>
      </c>
      <c r="Y17" s="42">
        <f t="shared" si="3"/>
        <v>19.340787965100461</v>
      </c>
      <c r="AA17" s="3" t="s">
        <v>87</v>
      </c>
      <c r="AB17" s="21">
        <f t="shared" si="0"/>
        <v>-13.178653600000001</v>
      </c>
      <c r="AC17" s="20"/>
      <c r="AD17" s="19">
        <v>0.1246371908998495</v>
      </c>
      <c r="AE17" s="20">
        <f t="shared" si="4"/>
        <v>0.34115540332912742</v>
      </c>
      <c r="AF17" s="20">
        <v>0.40805200000000003</v>
      </c>
      <c r="AG17" s="21">
        <v>0.40805200000000003</v>
      </c>
      <c r="AI17" s="19">
        <f t="shared" si="5"/>
        <v>8.0232873733774728</v>
      </c>
      <c r="AJ17" s="20">
        <f t="shared" si="6"/>
        <v>2.931215481981555</v>
      </c>
      <c r="AK17" s="20">
        <f t="shared" si="7"/>
        <v>2.4506680521110051</v>
      </c>
      <c r="AL17" s="21">
        <f t="shared" si="8"/>
        <v>2.4506680521110051</v>
      </c>
    </row>
    <row r="18" spans="1:38" x14ac:dyDescent="0.2">
      <c r="A18" s="40" t="s">
        <v>174</v>
      </c>
      <c r="B18" t="s">
        <v>150</v>
      </c>
      <c r="C18" t="s">
        <v>54</v>
      </c>
      <c r="D18" t="s">
        <v>164</v>
      </c>
      <c r="E18" s="11">
        <f t="shared" si="1"/>
        <v>20</v>
      </c>
      <c r="F18" t="s">
        <v>227</v>
      </c>
      <c r="G18" s="3" t="s">
        <v>39</v>
      </c>
      <c r="H18" t="s">
        <v>55</v>
      </c>
      <c r="I18" s="21">
        <v>-13.178653600000001</v>
      </c>
      <c r="J18" s="20"/>
      <c r="K18" s="19">
        <v>-30.729999542236332</v>
      </c>
      <c r="L18" s="20">
        <v>-31.381351266491571</v>
      </c>
      <c r="M18" s="20">
        <v>0.28799999999999998</v>
      </c>
      <c r="N18" s="20">
        <v>2.8099994659423828</v>
      </c>
      <c r="O18" s="20">
        <v>-2.76</v>
      </c>
      <c r="P18" s="20">
        <v>-0.78815225831285574</v>
      </c>
      <c r="Q18" s="42">
        <f t="shared" si="2"/>
        <v>426.75315309219076</v>
      </c>
      <c r="R18" s="20"/>
      <c r="S18" s="19">
        <v>-30.729999542236332</v>
      </c>
      <c r="T18" s="20">
        <v>-22.601351533520379</v>
      </c>
      <c r="U18" s="20">
        <v>0.28799999999999998</v>
      </c>
      <c r="V18" s="20">
        <v>5.8664611874050534</v>
      </c>
      <c r="W18" s="20">
        <v>-2.76</v>
      </c>
      <c r="X18" s="20">
        <v>11.048309196121</v>
      </c>
      <c r="Y18" s="42">
        <f t="shared" si="3"/>
        <v>28.045259495525002</v>
      </c>
      <c r="AA18" s="3" t="s">
        <v>87</v>
      </c>
      <c r="AB18" s="21">
        <f t="shared" si="0"/>
        <v>-13.178653600000001</v>
      </c>
      <c r="AC18" s="20"/>
      <c r="AD18" s="19">
        <v>4.8589138751257022E-3</v>
      </c>
      <c r="AE18" s="20">
        <f t="shared" si="4"/>
        <v>6.3859574873273414E-2</v>
      </c>
      <c r="AF18" s="20">
        <v>0.15892999999999999</v>
      </c>
      <c r="AG18" s="21">
        <v>0.15892999999999999</v>
      </c>
      <c r="AI18" s="19">
        <f t="shared" si="5"/>
        <v>205.80731120164782</v>
      </c>
      <c r="AJ18" s="20">
        <f t="shared" si="6"/>
        <v>15.659358866457492</v>
      </c>
      <c r="AK18" s="20">
        <f t="shared" si="7"/>
        <v>6.2920782734537219</v>
      </c>
      <c r="AL18" s="21">
        <f t="shared" si="8"/>
        <v>6.2920782734537219</v>
      </c>
    </row>
    <row r="19" spans="1:38" x14ac:dyDescent="0.2">
      <c r="A19" s="6" t="s">
        <v>22</v>
      </c>
      <c r="B19" t="s">
        <v>99</v>
      </c>
      <c r="C19" t="s">
        <v>69</v>
      </c>
      <c r="D19" t="s">
        <v>98</v>
      </c>
      <c r="E19" s="11">
        <f t="shared" si="1"/>
        <v>25</v>
      </c>
      <c r="F19" t="s">
        <v>227</v>
      </c>
      <c r="G19" s="3" t="s">
        <v>40</v>
      </c>
      <c r="H19" t="s">
        <v>70</v>
      </c>
      <c r="I19" s="37">
        <v>-8.4072564720000003</v>
      </c>
      <c r="J19" s="20"/>
      <c r="K19" s="19">
        <v>-31.75</v>
      </c>
      <c r="L19" s="20">
        <v>-32.311351571667352</v>
      </c>
      <c r="M19" s="20">
        <v>0</v>
      </c>
      <c r="N19" s="20">
        <v>5.9200000762939453</v>
      </c>
      <c r="O19" s="20">
        <v>-2.76</v>
      </c>
      <c r="P19" s="20">
        <v>2.4538485046265919</v>
      </c>
      <c r="Q19" s="42">
        <f t="shared" si="2"/>
        <v>202.46065569152208</v>
      </c>
      <c r="R19" s="20"/>
      <c r="S19" s="19">
        <v>-20.440000534057621</v>
      </c>
      <c r="T19" s="20">
        <v>-23.86135128556506</v>
      </c>
      <c r="U19" s="20">
        <v>0</v>
      </c>
      <c r="V19" s="20">
        <v>0.66000032424926758</v>
      </c>
      <c r="W19" s="20">
        <v>-2.76</v>
      </c>
      <c r="X19" s="20">
        <v>-5.6661504272581737</v>
      </c>
      <c r="Y19" s="42">
        <f t="shared" si="3"/>
        <v>1310.4755022110699</v>
      </c>
      <c r="AA19" s="3" t="s">
        <v>27</v>
      </c>
      <c r="AB19" s="21">
        <f t="shared" si="0"/>
        <v>2.902742993942379</v>
      </c>
      <c r="AC19" s="20"/>
      <c r="AD19" s="19">
        <v>38.642973327129361</v>
      </c>
      <c r="AE19" s="20">
        <f t="shared" si="4"/>
        <v>6.6013652217246399</v>
      </c>
      <c r="AF19" s="20">
        <v>4.4178379999999997</v>
      </c>
      <c r="AG19" s="21">
        <v>2.1533319999999998</v>
      </c>
      <c r="AI19" s="19">
        <f t="shared" si="5"/>
        <v>2.5877925891845087E-2</v>
      </c>
      <c r="AJ19" s="20">
        <f t="shared" si="6"/>
        <v>0.15148381681853756</v>
      </c>
      <c r="AK19" s="20">
        <f t="shared" si="7"/>
        <v>0.22635506326850374</v>
      </c>
      <c r="AL19" s="21">
        <f t="shared" si="8"/>
        <v>0.46439657238177862</v>
      </c>
    </row>
    <row r="20" spans="1:38" x14ac:dyDescent="0.2">
      <c r="A20" s="6" t="s">
        <v>1</v>
      </c>
      <c r="B20" t="s">
        <v>101</v>
      </c>
      <c r="C20" t="s">
        <v>69</v>
      </c>
      <c r="D20" t="s">
        <v>100</v>
      </c>
      <c r="E20" s="11">
        <f t="shared" si="1"/>
        <v>25</v>
      </c>
      <c r="F20" t="s">
        <v>227</v>
      </c>
      <c r="G20" s="3" t="s">
        <v>40</v>
      </c>
      <c r="H20" t="s">
        <v>70</v>
      </c>
      <c r="I20" s="37">
        <v>-8.4072564720000003</v>
      </c>
      <c r="J20" s="20"/>
      <c r="K20" s="19">
        <v>-33.520000457763672</v>
      </c>
      <c r="L20" s="20">
        <v>-35.161351953137078</v>
      </c>
      <c r="M20" s="20">
        <v>0</v>
      </c>
      <c r="N20" s="20">
        <v>6.75</v>
      </c>
      <c r="O20" s="20">
        <v>-2.76</v>
      </c>
      <c r="P20" s="20">
        <v>2.1682485046265971</v>
      </c>
      <c r="Q20" s="42">
        <f t="shared" si="2"/>
        <v>216.20641465896213</v>
      </c>
      <c r="R20" s="20"/>
      <c r="S20" s="19">
        <v>-19.729999542236332</v>
      </c>
      <c r="T20" s="20">
        <v>-24.981351647961301</v>
      </c>
      <c r="U20" s="20">
        <v>0</v>
      </c>
      <c r="V20" s="20">
        <v>0</v>
      </c>
      <c r="W20" s="20">
        <v>-2.76</v>
      </c>
      <c r="X20" s="20">
        <v>-8.1917521057249658</v>
      </c>
      <c r="Y20" s="42">
        <f t="shared" si="3"/>
        <v>2342.6398538988092</v>
      </c>
      <c r="AA20" s="3" t="s">
        <v>27</v>
      </c>
      <c r="AB20" s="21">
        <f t="shared" si="0"/>
        <v>5.3827444435273399</v>
      </c>
      <c r="AC20" s="20"/>
      <c r="AD20" s="19">
        <v>105.89695739935409</v>
      </c>
      <c r="AE20" s="20">
        <f t="shared" si="4"/>
        <v>11.110659161270389</v>
      </c>
      <c r="AF20" s="20">
        <v>7.1694610000000001</v>
      </c>
      <c r="AG20" s="21">
        <v>2.3727179999999999</v>
      </c>
      <c r="AI20" s="19">
        <f t="shared" si="5"/>
        <v>9.4431419424907802E-3</v>
      </c>
      <c r="AJ20" s="20">
        <f t="shared" si="6"/>
        <v>9.0003660942620467E-2</v>
      </c>
      <c r="AK20" s="20">
        <f t="shared" si="7"/>
        <v>0.13948049930113296</v>
      </c>
      <c r="AL20" s="21">
        <f t="shared" si="8"/>
        <v>0.42145758577294057</v>
      </c>
    </row>
    <row r="21" spans="1:38" x14ac:dyDescent="0.2">
      <c r="A21" s="6" t="s">
        <v>23</v>
      </c>
      <c r="B21" t="s">
        <v>103</v>
      </c>
      <c r="C21" t="s">
        <v>69</v>
      </c>
      <c r="D21" t="s">
        <v>102</v>
      </c>
      <c r="E21" s="11">
        <f t="shared" si="1"/>
        <v>25</v>
      </c>
      <c r="F21" t="s">
        <v>227</v>
      </c>
      <c r="G21" s="3" t="s">
        <v>40</v>
      </c>
      <c r="H21" t="s">
        <v>70</v>
      </c>
      <c r="I21" s="37">
        <v>-8.4072564720000003</v>
      </c>
      <c r="J21" s="20"/>
      <c r="K21" s="19">
        <v>-38.729999542236328</v>
      </c>
      <c r="L21" s="20">
        <v>-33.061351571667352</v>
      </c>
      <c r="M21" s="20">
        <v>0</v>
      </c>
      <c r="N21" s="20">
        <v>0</v>
      </c>
      <c r="O21" s="20">
        <v>-2.76</v>
      </c>
      <c r="P21" s="20">
        <v>2.562047970568976</v>
      </c>
      <c r="Q21" s="42">
        <f t="shared" si="2"/>
        <v>197.48442048731431</v>
      </c>
      <c r="R21" s="20"/>
      <c r="S21" s="19">
        <v>-21.440000534057621</v>
      </c>
      <c r="T21" s="20">
        <v>-22.29135111390368</v>
      </c>
      <c r="U21" s="20">
        <v>0</v>
      </c>
      <c r="V21" s="20">
        <v>0</v>
      </c>
      <c r="W21" s="20">
        <v>-2.76</v>
      </c>
      <c r="X21" s="20">
        <v>-3.957950579846063</v>
      </c>
      <c r="Y21" s="42">
        <f t="shared" si="3"/>
        <v>884.70951918194055</v>
      </c>
      <c r="AA21" s="3" t="s">
        <v>27</v>
      </c>
      <c r="AB21" s="21">
        <f t="shared" si="0"/>
        <v>8.8827425361787071</v>
      </c>
      <c r="AC21" s="20"/>
      <c r="AD21" s="19">
        <v>18.808196840417729</v>
      </c>
      <c r="AE21" s="20">
        <f t="shared" si="4"/>
        <v>4.551237632128065</v>
      </c>
      <c r="AF21" s="20">
        <v>3.1668590000000001</v>
      </c>
      <c r="AG21" s="21">
        <v>1.2439420000000001</v>
      </c>
      <c r="AI21" s="19">
        <f t="shared" si="5"/>
        <v>5.3168307865167477E-2</v>
      </c>
      <c r="AJ21" s="20">
        <f t="shared" si="6"/>
        <v>0.21972045426518863</v>
      </c>
      <c r="AK21" s="20">
        <f t="shared" si="7"/>
        <v>0.31577029479367408</v>
      </c>
      <c r="AL21" s="21">
        <f t="shared" si="8"/>
        <v>0.80389600158206731</v>
      </c>
    </row>
    <row r="22" spans="1:38" x14ac:dyDescent="0.2">
      <c r="A22" s="6" t="s">
        <v>24</v>
      </c>
      <c r="B22" t="s">
        <v>105</v>
      </c>
      <c r="C22" t="s">
        <v>69</v>
      </c>
      <c r="D22" t="s">
        <v>104</v>
      </c>
      <c r="E22" s="11">
        <f t="shared" si="1"/>
        <v>25</v>
      </c>
      <c r="F22" t="s">
        <v>227</v>
      </c>
      <c r="G22" s="3" t="s">
        <v>40</v>
      </c>
      <c r="H22" t="s">
        <v>70</v>
      </c>
      <c r="I22" s="37">
        <v>-8.4072564720000003</v>
      </c>
      <c r="J22" s="20"/>
      <c r="K22" s="19">
        <v>-30.829999923706051</v>
      </c>
      <c r="L22" s="20">
        <v>-32.631351266491571</v>
      </c>
      <c r="M22" s="20">
        <v>0</v>
      </c>
      <c r="N22" s="20">
        <v>1.6599998474121089</v>
      </c>
      <c r="O22" s="20">
        <v>-2.76</v>
      </c>
      <c r="P22" s="20">
        <v>-3.164851495373405</v>
      </c>
      <c r="Q22" s="42">
        <f t="shared" si="2"/>
        <v>737.19067373607663</v>
      </c>
      <c r="R22" s="20"/>
      <c r="S22" s="19">
        <v>-21.760000228881839</v>
      </c>
      <c r="T22" s="20">
        <v>-26.051351342785519</v>
      </c>
      <c r="U22" s="20">
        <v>0</v>
      </c>
      <c r="V22" s="20">
        <v>2.850000381469727</v>
      </c>
      <c r="W22" s="20">
        <v>-2.76</v>
      </c>
      <c r="X22" s="20">
        <v>-4.4648507324339519</v>
      </c>
      <c r="Y22" s="42">
        <f t="shared" si="3"/>
        <v>994.10854342529854</v>
      </c>
      <c r="AA22" s="3" t="s">
        <v>27</v>
      </c>
      <c r="AB22" s="21">
        <f t="shared" si="0"/>
        <v>0.66274322282421139</v>
      </c>
      <c r="AC22" s="20"/>
      <c r="AD22" s="19">
        <v>1.795095389827601</v>
      </c>
      <c r="AE22" s="20">
        <f t="shared" si="4"/>
        <v>1.3527641771052274</v>
      </c>
      <c r="AF22" s="20">
        <v>1.2152369999999999</v>
      </c>
      <c r="AG22" s="21">
        <v>1.0993459999999999</v>
      </c>
      <c r="AI22" s="19">
        <f t="shared" si="5"/>
        <v>0.55707346008840175</v>
      </c>
      <c r="AJ22" s="20">
        <f t="shared" si="6"/>
        <v>0.73922714463055517</v>
      </c>
      <c r="AK22" s="20">
        <f t="shared" si="7"/>
        <v>0.82288475416729423</v>
      </c>
      <c r="AL22" s="21">
        <f t="shared" si="8"/>
        <v>0.90963172649920954</v>
      </c>
    </row>
    <row r="23" spans="1:38" x14ac:dyDescent="0.2">
      <c r="A23" s="93" t="s">
        <v>25</v>
      </c>
      <c r="B23" t="s">
        <v>107</v>
      </c>
      <c r="C23" t="s">
        <v>69</v>
      </c>
      <c r="D23" t="s">
        <v>106</v>
      </c>
      <c r="E23" s="11">
        <f t="shared" si="1"/>
        <v>25</v>
      </c>
      <c r="F23" t="s">
        <v>227</v>
      </c>
      <c r="G23" s="3" t="s">
        <v>40</v>
      </c>
      <c r="H23" t="s">
        <v>70</v>
      </c>
      <c r="I23" s="37">
        <v>-8.4072564720000003</v>
      </c>
      <c r="J23" s="20"/>
      <c r="K23" s="19">
        <v>-30.70999908447266</v>
      </c>
      <c r="L23" s="20">
        <v>-32.261351380932489</v>
      </c>
      <c r="M23" s="20">
        <v>0</v>
      </c>
      <c r="N23" s="20">
        <v>0</v>
      </c>
      <c r="O23" s="20">
        <v>-2.76</v>
      </c>
      <c r="P23" s="20">
        <v>-4.6579522964598334</v>
      </c>
      <c r="Q23" s="42">
        <f t="shared" si="2"/>
        <v>1039.2553842695161</v>
      </c>
      <c r="R23" s="20"/>
      <c r="S23" s="19">
        <v>-20.409999847412109</v>
      </c>
      <c r="T23" s="20">
        <v>-23.201350961315789</v>
      </c>
      <c r="U23" s="20">
        <v>0</v>
      </c>
      <c r="V23" s="20">
        <v>0</v>
      </c>
      <c r="W23" s="20">
        <v>-2.76</v>
      </c>
      <c r="X23" s="20">
        <v>-5.8979511139036802</v>
      </c>
      <c r="Y23" s="42">
        <f t="shared" si="3"/>
        <v>1382.2383916807978</v>
      </c>
      <c r="AA23" s="3" t="s">
        <v>27</v>
      </c>
      <c r="AB23" s="21">
        <f t="shared" si="0"/>
        <v>1.8927427650605502</v>
      </c>
      <c r="AC23" s="20"/>
      <c r="AD23" s="19">
        <v>1.747271229219906</v>
      </c>
      <c r="AE23" s="20">
        <f t="shared" si="4"/>
        <v>1.3340301462528217</v>
      </c>
      <c r="AF23" s="20">
        <v>1.2038059999999999</v>
      </c>
      <c r="AG23" s="21">
        <v>1.079842</v>
      </c>
      <c r="AI23" s="19">
        <f t="shared" si="5"/>
        <v>0.57232099016846072</v>
      </c>
      <c r="AJ23" s="20">
        <f t="shared" si="6"/>
        <v>0.74960824746645782</v>
      </c>
      <c r="AK23" s="20">
        <f t="shared" si="7"/>
        <v>0.83069863416530576</v>
      </c>
      <c r="AL23" s="21">
        <f t="shared" si="8"/>
        <v>0.9260614052796613</v>
      </c>
    </row>
    <row r="24" spans="1:38" x14ac:dyDescent="0.2">
      <c r="A24" s="6" t="s">
        <v>2</v>
      </c>
      <c r="B24" t="s">
        <v>109</v>
      </c>
      <c r="C24" t="s">
        <v>69</v>
      </c>
      <c r="D24" t="s">
        <v>108</v>
      </c>
      <c r="E24" s="11">
        <f t="shared" si="1"/>
        <v>25</v>
      </c>
      <c r="F24" t="s">
        <v>227</v>
      </c>
      <c r="G24" s="3" t="s">
        <v>40</v>
      </c>
      <c r="H24" t="s">
        <v>70</v>
      </c>
      <c r="I24" s="37">
        <v>-8.4072564720000003</v>
      </c>
      <c r="J24" s="20"/>
      <c r="K24" s="19">
        <v>-35.180000305175781</v>
      </c>
      <c r="L24" s="20">
        <v>-34.581351075756707</v>
      </c>
      <c r="M24" s="20">
        <v>0</v>
      </c>
      <c r="N24" s="20">
        <v>0</v>
      </c>
      <c r="O24" s="20">
        <v>-2.76</v>
      </c>
      <c r="P24" s="20">
        <v>-2.424850770580925</v>
      </c>
      <c r="Q24" s="42">
        <f t="shared" si="2"/>
        <v>621.81735496683496</v>
      </c>
      <c r="R24" s="20"/>
      <c r="S24" s="19">
        <v>-23.079999923706051</v>
      </c>
      <c r="T24" s="20">
        <v>-23.201350961315789</v>
      </c>
      <c r="U24" s="20">
        <v>0</v>
      </c>
      <c r="V24" s="20">
        <v>0</v>
      </c>
      <c r="W24" s="20">
        <v>-2.76</v>
      </c>
      <c r="X24" s="20">
        <v>-3.1448510376097332</v>
      </c>
      <c r="Y24" s="42">
        <f t="shared" si="3"/>
        <v>733.8073069093814</v>
      </c>
      <c r="AA24" s="3" t="s">
        <v>27</v>
      </c>
      <c r="AB24" s="21">
        <f t="shared" si="0"/>
        <v>3.6927439094697299</v>
      </c>
      <c r="AC24" s="20"/>
      <c r="AD24" s="19">
        <v>1.3826922762633409</v>
      </c>
      <c r="AE24" s="20">
        <f t="shared" si="4"/>
        <v>1.1821618003410972</v>
      </c>
      <c r="AF24" s="20">
        <v>1.1111439999999999</v>
      </c>
      <c r="AG24" s="21">
        <v>1.0330859999999999</v>
      </c>
      <c r="AI24" s="19">
        <f t="shared" si="5"/>
        <v>0.72322672019435275</v>
      </c>
      <c r="AJ24" s="20">
        <f t="shared" si="6"/>
        <v>0.84590789493575513</v>
      </c>
      <c r="AK24" s="20">
        <f t="shared" si="7"/>
        <v>0.89997336078852075</v>
      </c>
      <c r="AL24" s="21">
        <f t="shared" si="8"/>
        <v>0.9679736246546754</v>
      </c>
    </row>
    <row r="25" spans="1:38" x14ac:dyDescent="0.2">
      <c r="A25" s="6" t="s">
        <v>28</v>
      </c>
      <c r="B25" t="s">
        <v>111</v>
      </c>
      <c r="C25" t="s">
        <v>69</v>
      </c>
      <c r="D25" t="s">
        <v>110</v>
      </c>
      <c r="E25" s="11">
        <f t="shared" si="1"/>
        <v>25</v>
      </c>
      <c r="F25" t="s">
        <v>227</v>
      </c>
      <c r="G25" s="3" t="s">
        <v>40</v>
      </c>
      <c r="H25" t="s">
        <v>70</v>
      </c>
      <c r="I25" s="37">
        <v>-8.4072564720000003</v>
      </c>
      <c r="J25" s="20"/>
      <c r="K25" s="19">
        <v>-27.20000076293945</v>
      </c>
      <c r="L25" s="20">
        <v>-30.89135149537341</v>
      </c>
      <c r="M25" s="20">
        <v>0</v>
      </c>
      <c r="N25" s="20">
        <v>6.2599999999995992E-2</v>
      </c>
      <c r="O25" s="20">
        <v>-2.76</v>
      </c>
      <c r="P25" s="20">
        <v>-6.6522507324339557</v>
      </c>
      <c r="Q25" s="42">
        <f t="shared" si="2"/>
        <v>1644.0999971968245</v>
      </c>
      <c r="R25" s="20"/>
      <c r="S25" s="19">
        <v>-20.629999160766602</v>
      </c>
      <c r="T25" s="20">
        <v>-24.53135088502184</v>
      </c>
      <c r="U25" s="20">
        <v>0</v>
      </c>
      <c r="V25" s="20">
        <v>1.076999999999994</v>
      </c>
      <c r="W25" s="20">
        <v>-2.76</v>
      </c>
      <c r="X25" s="20">
        <v>-5.8478517242552499</v>
      </c>
      <c r="Y25" s="42">
        <f t="shared" si="3"/>
        <v>1366.4024655295098</v>
      </c>
      <c r="AA25" s="3" t="s">
        <v>27</v>
      </c>
      <c r="AB25" s="21">
        <f t="shared" si="0"/>
        <v>-1.8372548698271522</v>
      </c>
      <c r="AC25" s="20"/>
      <c r="AD25" s="19">
        <v>0.69627139782127478</v>
      </c>
      <c r="AE25" s="20">
        <f t="shared" si="4"/>
        <v>0.82947606408460528</v>
      </c>
      <c r="AF25" s="20">
        <v>0.895957</v>
      </c>
      <c r="AG25" s="21">
        <v>0.895957</v>
      </c>
      <c r="AI25" s="19">
        <f t="shared" si="5"/>
        <v>1.4362215698205214</v>
      </c>
      <c r="AJ25" s="20">
        <f t="shared" si="6"/>
        <v>1.2055802973694989</v>
      </c>
      <c r="AK25" s="20">
        <f t="shared" si="7"/>
        <v>1.116124992605672</v>
      </c>
      <c r="AL25" s="21">
        <f t="shared" si="8"/>
        <v>1.116124992605672</v>
      </c>
    </row>
    <row r="26" spans="1:38" x14ac:dyDescent="0.2">
      <c r="A26" s="6" t="s">
        <v>29</v>
      </c>
      <c r="B26" t="s">
        <v>112</v>
      </c>
      <c r="C26" t="s">
        <v>69</v>
      </c>
      <c r="D26" t="s">
        <v>102</v>
      </c>
      <c r="E26" s="11">
        <f t="shared" si="1"/>
        <v>25</v>
      </c>
      <c r="F26" t="s">
        <v>227</v>
      </c>
      <c r="G26" s="3" t="s">
        <v>40</v>
      </c>
      <c r="H26" t="s">
        <v>70</v>
      </c>
      <c r="I26" s="37">
        <v>-8.4072564720000003</v>
      </c>
      <c r="J26" s="20"/>
      <c r="K26" s="19">
        <v>-38.930000305175781</v>
      </c>
      <c r="L26" s="20">
        <v>-33.061351571667352</v>
      </c>
      <c r="M26" s="20">
        <v>0</v>
      </c>
      <c r="N26" s="20">
        <v>0</v>
      </c>
      <c r="O26" s="20">
        <v>-2.76</v>
      </c>
      <c r="P26" s="20">
        <v>2.7620487335084292</v>
      </c>
      <c r="Q26" s="42">
        <f t="shared" si="2"/>
        <v>188.60587534847934</v>
      </c>
      <c r="R26" s="20"/>
      <c r="S26" s="19">
        <v>-21.440000534057621</v>
      </c>
      <c r="T26" s="20">
        <v>-22.29135111390368</v>
      </c>
      <c r="U26" s="20">
        <v>0</v>
      </c>
      <c r="V26" s="20">
        <v>0</v>
      </c>
      <c r="W26" s="20">
        <v>-2.76</v>
      </c>
      <c r="X26" s="20">
        <v>-3.957950579846063</v>
      </c>
      <c r="Y26" s="42">
        <f t="shared" si="3"/>
        <v>884.70951918194055</v>
      </c>
      <c r="AA26" s="3" t="s">
        <v>27</v>
      </c>
      <c r="AB26" s="21">
        <f t="shared" si="0"/>
        <v>9.0827432991181603</v>
      </c>
      <c r="AC26" s="20"/>
      <c r="AD26" s="19">
        <v>20.579637606178672</v>
      </c>
      <c r="AE26" s="20">
        <f t="shared" si="4"/>
        <v>4.7677954527220434</v>
      </c>
      <c r="AF26" s="20">
        <v>3.2989999999999999</v>
      </c>
      <c r="AG26" s="21">
        <v>1.2483310000000001</v>
      </c>
      <c r="AI26" s="19">
        <f t="shared" si="5"/>
        <v>4.859172057042286E-2</v>
      </c>
      <c r="AJ26" s="20">
        <f t="shared" si="6"/>
        <v>0.20974054149682056</v>
      </c>
      <c r="AK26" s="20">
        <f t="shared" si="7"/>
        <v>0.30312215822976663</v>
      </c>
      <c r="AL26" s="21">
        <f t="shared" si="8"/>
        <v>0.80106958811404982</v>
      </c>
    </row>
    <row r="27" spans="1:38" x14ac:dyDescent="0.2">
      <c r="A27" s="6" t="s">
        <v>30</v>
      </c>
      <c r="B27" t="s">
        <v>114</v>
      </c>
      <c r="C27" t="s">
        <v>69</v>
      </c>
      <c r="D27" t="s">
        <v>113</v>
      </c>
      <c r="E27" s="11">
        <f t="shared" si="1"/>
        <v>25</v>
      </c>
      <c r="F27" t="s">
        <v>227</v>
      </c>
      <c r="G27" s="3" t="s">
        <v>40</v>
      </c>
      <c r="H27" t="s">
        <v>70</v>
      </c>
      <c r="I27" s="37">
        <v>-8.4072564720000003</v>
      </c>
      <c r="J27" s="20"/>
      <c r="K27" s="19">
        <v>-39.680000305175781</v>
      </c>
      <c r="L27" s="20">
        <v>-34.761351380932489</v>
      </c>
      <c r="M27" s="20">
        <v>5.3255821408398664E-3</v>
      </c>
      <c r="N27" s="20">
        <v>0.78999996185302734</v>
      </c>
      <c r="O27" s="20">
        <v>13.41</v>
      </c>
      <c r="P27" s="20">
        <v>18.822474468237161</v>
      </c>
      <c r="Q27" s="42">
        <f t="shared" si="2"/>
        <v>4.6915433609646255</v>
      </c>
      <c r="R27" s="20"/>
      <c r="S27" s="19">
        <v>-23.829999923706051</v>
      </c>
      <c r="T27" s="20">
        <v>-23.99135092316882</v>
      </c>
      <c r="U27" s="20">
        <v>5.3255821408398664E-3</v>
      </c>
      <c r="V27" s="20">
        <v>0</v>
      </c>
      <c r="W27" s="20">
        <v>13.41</v>
      </c>
      <c r="X27" s="20">
        <v>12.95247458267808</v>
      </c>
      <c r="Y27" s="42">
        <f t="shared" si="3"/>
        <v>18.099088480966579</v>
      </c>
      <c r="AA27" s="3" t="s">
        <v>27</v>
      </c>
      <c r="AB27" s="21">
        <f t="shared" si="0"/>
        <v>7.4427439094697299</v>
      </c>
      <c r="AC27" s="20"/>
      <c r="AD27" s="19">
        <v>14.037946467675001</v>
      </c>
      <c r="AE27" s="20">
        <f t="shared" si="4"/>
        <v>3.9130785058048629</v>
      </c>
      <c r="AF27" s="20">
        <v>2.77728084870557</v>
      </c>
      <c r="AG27" s="21">
        <v>1.2893744802931892</v>
      </c>
      <c r="AI27" s="19">
        <f t="shared" si="5"/>
        <v>7.1235490340605528E-2</v>
      </c>
      <c r="AJ27" s="20">
        <f t="shared" si="6"/>
        <v>0.25555326797470285</v>
      </c>
      <c r="AK27" s="20">
        <f t="shared" si="7"/>
        <v>0.36006441353098234</v>
      </c>
      <c r="AL27" s="21">
        <f t="shared" si="8"/>
        <v>0.77556987150281687</v>
      </c>
    </row>
    <row r="28" spans="1:38" x14ac:dyDescent="0.2">
      <c r="A28" s="6" t="s">
        <v>31</v>
      </c>
      <c r="B28" t="s">
        <v>116</v>
      </c>
      <c r="C28" t="s">
        <v>69</v>
      </c>
      <c r="D28" t="s">
        <v>115</v>
      </c>
      <c r="E28" s="11">
        <f t="shared" si="1"/>
        <v>25</v>
      </c>
      <c r="F28" t="s">
        <v>227</v>
      </c>
      <c r="G28" s="3" t="s">
        <v>40</v>
      </c>
      <c r="H28" t="s">
        <v>70</v>
      </c>
      <c r="I28" s="37">
        <v>-8.4072564720000003</v>
      </c>
      <c r="J28" s="20"/>
      <c r="K28" s="19">
        <v>-33.900001525878913</v>
      </c>
      <c r="L28" s="20">
        <v>-35.581352029431017</v>
      </c>
      <c r="M28" s="20">
        <v>0</v>
      </c>
      <c r="N28" s="20">
        <v>2.1100006103515621</v>
      </c>
      <c r="O28" s="20">
        <v>-2.76</v>
      </c>
      <c r="P28" s="20">
        <v>-2.6779498932005552</v>
      </c>
      <c r="Q28" s="42">
        <f t="shared" si="2"/>
        <v>659.08941377206986</v>
      </c>
      <c r="R28" s="20"/>
      <c r="S28" s="19">
        <v>-21.760000228881839</v>
      </c>
      <c r="T28" s="20">
        <v>-23.201350961315789</v>
      </c>
      <c r="U28" s="20">
        <v>0</v>
      </c>
      <c r="V28" s="20">
        <v>0</v>
      </c>
      <c r="W28" s="20">
        <v>-2.76</v>
      </c>
      <c r="X28" s="20">
        <v>-4.5479507324339536</v>
      </c>
      <c r="Y28" s="42">
        <f t="shared" si="3"/>
        <v>1013.2916796835334</v>
      </c>
      <c r="AA28" s="3" t="s">
        <v>27</v>
      </c>
      <c r="AB28" s="21">
        <f t="shared" si="0"/>
        <v>3.7327448249970736</v>
      </c>
      <c r="AC28" s="20"/>
      <c r="AD28" s="19">
        <v>2.3200402533477842</v>
      </c>
      <c r="AE28" s="20">
        <f t="shared" si="4"/>
        <v>1.5443940892770178</v>
      </c>
      <c r="AF28" s="20">
        <v>1.33216</v>
      </c>
      <c r="AG28" s="21">
        <v>1.098236</v>
      </c>
      <c r="AI28" s="19">
        <f t="shared" si="5"/>
        <v>0.43102700418969653</v>
      </c>
      <c r="AJ28" s="20">
        <f t="shared" si="6"/>
        <v>0.64750312562264023</v>
      </c>
      <c r="AK28" s="20">
        <f t="shared" si="7"/>
        <v>0.75066058131155411</v>
      </c>
      <c r="AL28" s="21">
        <f t="shared" si="8"/>
        <v>0.91055110194894362</v>
      </c>
    </row>
    <row r="29" spans="1:38" x14ac:dyDescent="0.2">
      <c r="A29" s="6" t="s">
        <v>41</v>
      </c>
      <c r="B29" t="s">
        <v>118</v>
      </c>
      <c r="C29" t="s">
        <v>69</v>
      </c>
      <c r="D29" t="s">
        <v>117</v>
      </c>
      <c r="E29" s="11">
        <f t="shared" si="1"/>
        <v>18</v>
      </c>
      <c r="F29" t="s">
        <v>227</v>
      </c>
      <c r="G29" s="3" t="s">
        <v>40</v>
      </c>
      <c r="H29" t="s">
        <v>70</v>
      </c>
      <c r="I29" s="37">
        <v>-8.4072564720000003</v>
      </c>
      <c r="J29" s="20"/>
      <c r="K29" s="19">
        <v>-46.610000610351562</v>
      </c>
      <c r="L29" s="20">
        <v>-45.261351142513909</v>
      </c>
      <c r="M29" s="20">
        <v>1.1519999999999999</v>
      </c>
      <c r="N29" s="20">
        <v>2.6800003051757808</v>
      </c>
      <c r="O29" s="20">
        <v>-2.76</v>
      </c>
      <c r="P29" s="20">
        <v>1.938749773013434</v>
      </c>
      <c r="Q29" s="42">
        <f t="shared" si="2"/>
        <v>227.92537735020139</v>
      </c>
      <c r="R29" s="20"/>
      <c r="S29" s="19">
        <v>-44.740001678466797</v>
      </c>
      <c r="T29" s="20">
        <v>-18.891351733791989</v>
      </c>
      <c r="U29" s="20">
        <v>1.1519999999999999</v>
      </c>
      <c r="V29" s="20">
        <v>1.37000036239624</v>
      </c>
      <c r="W29" s="20">
        <v>-2.76</v>
      </c>
      <c r="X29" s="20">
        <v>25.128750307071051</v>
      </c>
      <c r="Y29" s="42">
        <f t="shared" si="3"/>
        <v>1.100008778498528</v>
      </c>
      <c r="AA29" s="3" t="s">
        <v>176</v>
      </c>
      <c r="AB29" s="21">
        <f t="shared" si="0"/>
        <v>-6.5372575401152346</v>
      </c>
      <c r="AC29" s="20"/>
      <c r="AD29" s="19">
        <v>2.9340436891521489E-5</v>
      </c>
      <c r="AE29" s="20">
        <f t="shared" si="4"/>
        <v>4.5624518496693118E-3</v>
      </c>
      <c r="AF29" s="20">
        <v>0.76272600000000002</v>
      </c>
      <c r="AG29" s="21">
        <v>0.76272600000000002</v>
      </c>
      <c r="AI29" s="19">
        <f t="shared" si="5"/>
        <v>34082.65540479972</v>
      </c>
      <c r="AJ29" s="20">
        <f t="shared" si="6"/>
        <v>219.18039531145527</v>
      </c>
      <c r="AK29" s="20">
        <f t="shared" si="7"/>
        <v>1.3110868123021897</v>
      </c>
      <c r="AL29" s="21">
        <f t="shared" si="8"/>
        <v>1.3110868123021897</v>
      </c>
    </row>
    <row r="30" spans="1:38" x14ac:dyDescent="0.2">
      <c r="A30" s="6" t="s">
        <v>42</v>
      </c>
      <c r="B30" t="s">
        <v>124</v>
      </c>
      <c r="C30" t="s">
        <v>69</v>
      </c>
      <c r="D30" t="s">
        <v>123</v>
      </c>
      <c r="E30" s="11">
        <f t="shared" si="1"/>
        <v>27</v>
      </c>
      <c r="F30" t="s">
        <v>227</v>
      </c>
      <c r="G30" s="3" t="s">
        <v>40</v>
      </c>
      <c r="H30" t="s">
        <v>70</v>
      </c>
      <c r="I30" s="37">
        <v>-8.4072564720000003</v>
      </c>
      <c r="J30" s="20"/>
      <c r="K30" s="19">
        <v>-46.529998779296882</v>
      </c>
      <c r="L30" s="20">
        <v>-51.661351953137078</v>
      </c>
      <c r="M30" s="20">
        <v>0</v>
      </c>
      <c r="N30" s="20">
        <v>0</v>
      </c>
      <c r="O30" s="20">
        <v>-2.76</v>
      </c>
      <c r="P30" s="20">
        <v>-8.5852531738402007</v>
      </c>
      <c r="Q30" s="42">
        <f t="shared" ref="Q30:Q32" si="9">356*EXP(-0.23*P30)</f>
        <v>2564.5516854691004</v>
      </c>
      <c r="R30" s="20"/>
      <c r="S30" s="19">
        <v>-41.159999847412109</v>
      </c>
      <c r="T30" s="20">
        <v>-28.121351991284051</v>
      </c>
      <c r="U30" s="20">
        <v>0</v>
      </c>
      <c r="V30" s="20">
        <v>4.0500001907348633</v>
      </c>
      <c r="W30" s="20">
        <v>-2.76</v>
      </c>
      <c r="X30" s="20">
        <v>13.634748046862921</v>
      </c>
      <c r="Y30" s="42">
        <f t="shared" ref="Y30:Y32" si="10">356*EXP(-0.23*X30)</f>
        <v>15.470557169641699</v>
      </c>
      <c r="AA30" s="3" t="s">
        <v>176</v>
      </c>
      <c r="AB30" s="21">
        <f t="shared" ref="AB30:AB32" si="11">S30-K30+I30</f>
        <v>-3.0372575401152275</v>
      </c>
      <c r="AC30" s="20"/>
      <c r="AD30" s="19">
        <v>4.5399904821071323E-5</v>
      </c>
      <c r="AE30" s="20">
        <f t="shared" ref="AE30:AE32" si="12">EXP(LN(AD30)/0.45*0.2324)</f>
        <v>5.7162360228014226E-3</v>
      </c>
      <c r="AF30" s="20">
        <v>0.76300100000000004</v>
      </c>
      <c r="AG30" s="21">
        <v>0.76300100000000004</v>
      </c>
      <c r="AI30" s="19">
        <f t="shared" si="5"/>
        <v>22026.477895519132</v>
      </c>
      <c r="AJ30" s="20">
        <f t="shared" si="6"/>
        <v>174.94029218022357</v>
      </c>
      <c r="AK30" s="20">
        <f t="shared" si="7"/>
        <v>1.3106142718030513</v>
      </c>
      <c r="AL30" s="21">
        <f t="shared" si="8"/>
        <v>1.3106142718030513</v>
      </c>
    </row>
    <row r="31" spans="1:38" x14ac:dyDescent="0.2">
      <c r="A31" s="6" t="s">
        <v>48</v>
      </c>
      <c r="B31" t="s">
        <v>122</v>
      </c>
      <c r="C31" t="s">
        <v>69</v>
      </c>
      <c r="D31" t="s">
        <v>121</v>
      </c>
      <c r="E31" s="11">
        <f t="shared" si="1"/>
        <v>22</v>
      </c>
      <c r="F31" t="s">
        <v>227</v>
      </c>
      <c r="G31" s="3" t="s">
        <v>40</v>
      </c>
      <c r="H31" t="s">
        <v>70</v>
      </c>
      <c r="I31" s="37">
        <v>-8.4072564720000003</v>
      </c>
      <c r="J31" s="20"/>
      <c r="K31" s="19">
        <v>-50.259998321533203</v>
      </c>
      <c r="L31" s="20">
        <v>-50.151352677929559</v>
      </c>
      <c r="M31" s="20">
        <v>0.28799999999999998</v>
      </c>
      <c r="N31" s="20">
        <v>1.076999999999994</v>
      </c>
      <c r="O31" s="20">
        <v>-2.76</v>
      </c>
      <c r="P31" s="20">
        <v>-1.393154356396366</v>
      </c>
      <c r="Q31" s="42">
        <f t="shared" si="9"/>
        <v>490.46613401679144</v>
      </c>
      <c r="R31" s="20"/>
      <c r="S31" s="19">
        <v>-48.650001525878913</v>
      </c>
      <c r="T31" s="20">
        <v>-23.681351934063589</v>
      </c>
      <c r="U31" s="20">
        <v>0.28799999999999998</v>
      </c>
      <c r="V31" s="20">
        <v>0.66000032424926758</v>
      </c>
      <c r="W31" s="20">
        <v>-2.76</v>
      </c>
      <c r="X31" s="20">
        <v>23.049849916064581</v>
      </c>
      <c r="Y31" s="42">
        <f t="shared" si="10"/>
        <v>1.7744051680241995</v>
      </c>
      <c r="AA31" s="3" t="s">
        <v>176</v>
      </c>
      <c r="AB31" s="21">
        <f t="shared" si="11"/>
        <v>-6.7972596763457105</v>
      </c>
      <c r="AC31" s="20"/>
      <c r="AD31" s="19">
        <v>1.66941538648251E-5</v>
      </c>
      <c r="AE31" s="20">
        <f t="shared" si="12"/>
        <v>3.4097295381750061E-3</v>
      </c>
      <c r="AF31" s="20">
        <v>0.76245200000000002</v>
      </c>
      <c r="AG31" s="21">
        <v>0.76245200000000002</v>
      </c>
      <c r="AI31" s="19">
        <f t="shared" si="5"/>
        <v>59901.209015871063</v>
      </c>
      <c r="AJ31" s="20">
        <f t="shared" si="6"/>
        <v>293.27839314059827</v>
      </c>
      <c r="AK31" s="20">
        <f t="shared" si="7"/>
        <v>1.311557973485544</v>
      </c>
      <c r="AL31" s="21">
        <f t="shared" si="8"/>
        <v>1.311557973485544</v>
      </c>
    </row>
    <row r="32" spans="1:38" x14ac:dyDescent="0.2">
      <c r="A32" s="6" t="s">
        <v>49</v>
      </c>
      <c r="B32" t="s">
        <v>126</v>
      </c>
      <c r="C32" t="s">
        <v>69</v>
      </c>
      <c r="D32" t="s">
        <v>125</v>
      </c>
      <c r="E32" s="11">
        <f t="shared" si="1"/>
        <v>19</v>
      </c>
      <c r="F32" t="s">
        <v>227</v>
      </c>
      <c r="G32" s="3" t="s">
        <v>40</v>
      </c>
      <c r="H32" t="s">
        <v>70</v>
      </c>
      <c r="I32" s="37">
        <v>-8.4072564720000003</v>
      </c>
      <c r="J32" s="20"/>
      <c r="K32" s="19">
        <v>-34.869998931884773</v>
      </c>
      <c r="L32" s="20">
        <v>-41.971351419079461</v>
      </c>
      <c r="M32" s="20">
        <v>0</v>
      </c>
      <c r="N32" s="20">
        <v>0.1599998474121056</v>
      </c>
      <c r="O32" s="20">
        <v>-2.76</v>
      </c>
      <c r="P32" s="20">
        <v>-9.8817526397825901</v>
      </c>
      <c r="Q32" s="42">
        <f t="shared" si="9"/>
        <v>3455.5393738174007</v>
      </c>
      <c r="R32" s="20"/>
      <c r="S32" s="19">
        <v>-30.020000457763668</v>
      </c>
      <c r="T32" s="20">
        <v>-27.121351991284051</v>
      </c>
      <c r="U32" s="20">
        <v>0</v>
      </c>
      <c r="V32" s="20">
        <v>0.70879999999999632</v>
      </c>
      <c r="W32" s="20">
        <v>-2.76</v>
      </c>
      <c r="X32" s="20">
        <v>0.66704846647962057</v>
      </c>
      <c r="Y32" s="42">
        <f t="shared" si="10"/>
        <v>305.36555000652754</v>
      </c>
      <c r="AA32" s="3" t="s">
        <v>176</v>
      </c>
      <c r="AB32" s="21">
        <f t="shared" si="11"/>
        <v>-3.5572579978788958</v>
      </c>
      <c r="AC32" s="20"/>
      <c r="AD32" s="19">
        <v>8.6739131930099276E-3</v>
      </c>
      <c r="AE32" s="20">
        <f t="shared" si="12"/>
        <v>8.6139555829302245E-2</v>
      </c>
      <c r="AF32" s="20">
        <v>0.782169</v>
      </c>
      <c r="AG32" s="21">
        <v>0.782169</v>
      </c>
      <c r="AI32" s="19">
        <f t="shared" si="5"/>
        <v>115.2882185638972</v>
      </c>
      <c r="AJ32" s="20">
        <f t="shared" si="6"/>
        <v>11.609068451451524</v>
      </c>
      <c r="AK32" s="20">
        <f t="shared" si="7"/>
        <v>1.2784960794917721</v>
      </c>
      <c r="AL32" s="21">
        <f t="shared" si="8"/>
        <v>1.2784960794917721</v>
      </c>
    </row>
    <row r="33" spans="1:38" x14ac:dyDescent="0.2">
      <c r="A33" s="6" t="s">
        <v>43</v>
      </c>
      <c r="B33" t="s">
        <v>120</v>
      </c>
      <c r="C33" t="s">
        <v>69</v>
      </c>
      <c r="D33" t="s">
        <v>119</v>
      </c>
      <c r="E33" s="11">
        <f t="shared" si="1"/>
        <v>20</v>
      </c>
      <c r="F33" t="s">
        <v>227</v>
      </c>
      <c r="G33" s="3" t="s">
        <v>40</v>
      </c>
      <c r="H33" t="s">
        <v>70</v>
      </c>
      <c r="I33" s="37">
        <v>-8.4072564720000003</v>
      </c>
      <c r="J33" s="20"/>
      <c r="K33" s="19">
        <v>-36.060001373291023</v>
      </c>
      <c r="L33" s="20">
        <v>-42.991351876843133</v>
      </c>
      <c r="M33" s="20">
        <v>0</v>
      </c>
      <c r="N33" s="20">
        <v>0</v>
      </c>
      <c r="O33" s="20">
        <v>-2.76</v>
      </c>
      <c r="P33" s="20">
        <v>-9.8717505035521143</v>
      </c>
      <c r="Q33" s="42">
        <f t="shared" si="2"/>
        <v>3447.5990722363904</v>
      </c>
      <c r="R33" s="20"/>
      <c r="S33" s="19">
        <v>-33.110000610351562</v>
      </c>
      <c r="T33" s="20">
        <v>-28.221351895916619</v>
      </c>
      <c r="U33" s="20">
        <v>0</v>
      </c>
      <c r="V33" s="20">
        <v>0</v>
      </c>
      <c r="W33" s="20">
        <v>-2.76</v>
      </c>
      <c r="X33" s="20">
        <v>1.9482487144349461</v>
      </c>
      <c r="Y33" s="42">
        <f t="shared" si="3"/>
        <v>227.42795946072346</v>
      </c>
      <c r="AA33" s="3" t="s">
        <v>176</v>
      </c>
      <c r="AB33" s="21">
        <f t="shared" si="0"/>
        <v>-5.45725570906054</v>
      </c>
      <c r="AC33" s="20"/>
      <c r="AD33" s="19">
        <v>4.8950460217598848E-3</v>
      </c>
      <c r="AE33" s="20">
        <f t="shared" si="4"/>
        <v>6.4104382829713424E-2</v>
      </c>
      <c r="AF33" s="20">
        <v>0.77691699999999997</v>
      </c>
      <c r="AG33" s="21">
        <v>0.77691699999999997</v>
      </c>
      <c r="AI33" s="19">
        <f t="shared" si="5"/>
        <v>204.28817125614609</v>
      </c>
      <c r="AJ33" s="20">
        <f t="shared" si="6"/>
        <v>15.599557407118249</v>
      </c>
      <c r="AK33" s="20">
        <f t="shared" si="7"/>
        <v>1.2871387805904622</v>
      </c>
      <c r="AL33" s="21">
        <f t="shared" si="8"/>
        <v>1.2871387805904622</v>
      </c>
    </row>
    <row r="34" spans="1:38" x14ac:dyDescent="0.2">
      <c r="A34" s="6" t="s">
        <v>32</v>
      </c>
      <c r="B34" t="s">
        <v>129</v>
      </c>
      <c r="C34" t="s">
        <v>56</v>
      </c>
      <c r="D34" t="s">
        <v>128</v>
      </c>
      <c r="E34" s="11">
        <f t="shared" si="1"/>
        <v>25</v>
      </c>
      <c r="F34" t="s">
        <v>227</v>
      </c>
      <c r="G34" s="3" t="s">
        <v>127</v>
      </c>
      <c r="H34" t="s">
        <v>57</v>
      </c>
      <c r="I34" s="21">
        <f>(273.15+37)*0.001987*LN(0.000000548)</f>
        <v>-8.8847306531159376</v>
      </c>
      <c r="J34" s="20"/>
      <c r="K34" s="19">
        <v>-45.630001068115227</v>
      </c>
      <c r="L34" s="20">
        <v>-44.871351037609728</v>
      </c>
      <c r="M34" s="20">
        <v>0</v>
      </c>
      <c r="N34" s="20">
        <v>4.2816002288818282</v>
      </c>
      <c r="O34" s="20">
        <v>-2.76</v>
      </c>
      <c r="P34" s="20">
        <v>2.016750259387329</v>
      </c>
      <c r="Q34" s="42">
        <f t="shared" si="2"/>
        <v>223.87283084356065</v>
      </c>
      <c r="R34" s="20"/>
      <c r="S34" s="19">
        <v>-32.799999237060547</v>
      </c>
      <c r="T34" s="20">
        <v>-38.091350350964227</v>
      </c>
      <c r="U34" s="20">
        <v>0</v>
      </c>
      <c r="V34" s="20">
        <v>0</v>
      </c>
      <c r="W34" s="20">
        <v>-2.76</v>
      </c>
      <c r="X34" s="20">
        <v>-8.3148511139036785</v>
      </c>
      <c r="Y34" s="42">
        <f t="shared" si="3"/>
        <v>2409.9143514840325</v>
      </c>
      <c r="AA34" s="3" t="s">
        <v>37</v>
      </c>
      <c r="AB34" s="21">
        <f t="shared" si="0"/>
        <v>3.9452711779387428</v>
      </c>
      <c r="AC34" s="20"/>
      <c r="AD34" s="19">
        <v>104.5521078187695</v>
      </c>
      <c r="AE34" s="20">
        <f t="shared" si="4"/>
        <v>11.037563174986539</v>
      </c>
      <c r="AF34" s="20">
        <v>7.8695440000000003</v>
      </c>
      <c r="AG34" s="21">
        <v>2.9617</v>
      </c>
      <c r="AI34" s="19">
        <f t="shared" si="5"/>
        <v>9.5646086995529421E-3</v>
      </c>
      <c r="AJ34" s="20">
        <f t="shared" si="6"/>
        <v>9.0599707937908988E-2</v>
      </c>
      <c r="AK34" s="20">
        <f t="shared" si="7"/>
        <v>0.12707216580782826</v>
      </c>
      <c r="AL34" s="21">
        <f t="shared" si="8"/>
        <v>0.33764392072120741</v>
      </c>
    </row>
    <row r="35" spans="1:38" x14ac:dyDescent="0.2">
      <c r="A35" s="93" t="s">
        <v>33</v>
      </c>
      <c r="B35" t="s">
        <v>131</v>
      </c>
      <c r="C35" t="s">
        <v>56</v>
      </c>
      <c r="D35" t="s">
        <v>130</v>
      </c>
      <c r="E35" s="11">
        <f t="shared" si="1"/>
        <v>25</v>
      </c>
      <c r="F35" t="s">
        <v>227</v>
      </c>
      <c r="G35" s="3" t="s">
        <v>127</v>
      </c>
      <c r="H35" t="s">
        <v>57</v>
      </c>
      <c r="I35" s="21">
        <f t="shared" ref="I35:I38" si="13">(273.15+37)*0.001987*LN(0.000000548)</f>
        <v>-8.8847306531159376</v>
      </c>
      <c r="J35" s="20"/>
      <c r="K35" s="19">
        <v>-40.150001525878913</v>
      </c>
      <c r="L35" s="20">
        <v>-42.941350732433953</v>
      </c>
      <c r="M35" s="20">
        <v>0</v>
      </c>
      <c r="N35" s="20">
        <v>1.767000534057612</v>
      </c>
      <c r="O35" s="20">
        <v>-2.76</v>
      </c>
      <c r="P35" s="20">
        <v>-4.0478486724974374</v>
      </c>
      <c r="Q35" s="42">
        <f t="shared" si="2"/>
        <v>903.19269557203779</v>
      </c>
      <c r="R35" s="20"/>
      <c r="S35" s="19">
        <v>-31.60000038146973</v>
      </c>
      <c r="T35" s="20">
        <v>-36.201350961315789</v>
      </c>
      <c r="U35" s="20">
        <v>0</v>
      </c>
      <c r="V35" s="20">
        <v>0</v>
      </c>
      <c r="W35" s="20">
        <v>-2.76</v>
      </c>
      <c r="X35" s="20">
        <v>-7.6248505798460613</v>
      </c>
      <c r="Y35" s="42">
        <f t="shared" si="3"/>
        <v>2056.2647016292317</v>
      </c>
      <c r="AA35" s="3" t="s">
        <v>37</v>
      </c>
      <c r="AB35" s="21">
        <f t="shared" si="0"/>
        <v>-0.33472950870675433</v>
      </c>
      <c r="AC35" s="20"/>
      <c r="AD35" s="19">
        <v>5.0018699848808303</v>
      </c>
      <c r="AE35" s="20">
        <f t="shared" si="4"/>
        <v>2.2964819870646216</v>
      </c>
      <c r="AF35" s="20">
        <v>1.8872340000000001</v>
      </c>
      <c r="AG35" s="21">
        <v>1.8872340000000001</v>
      </c>
      <c r="AI35" s="19">
        <f t="shared" si="5"/>
        <v>0.19992522856905587</v>
      </c>
      <c r="AJ35" s="20">
        <f t="shared" si="6"/>
        <v>0.43544865826629309</v>
      </c>
      <c r="AK35" s="20">
        <f t="shared" si="7"/>
        <v>0.52987599841885002</v>
      </c>
      <c r="AL35" s="21">
        <f t="shared" si="8"/>
        <v>0.52987599841885002</v>
      </c>
    </row>
    <row r="36" spans="1:38" x14ac:dyDescent="0.2">
      <c r="A36" s="6" t="s">
        <v>34</v>
      </c>
      <c r="B36" t="s">
        <v>133</v>
      </c>
      <c r="C36" t="s">
        <v>56</v>
      </c>
      <c r="D36" t="s">
        <v>132</v>
      </c>
      <c r="E36" s="11">
        <f t="shared" si="1"/>
        <v>25</v>
      </c>
      <c r="F36" t="s">
        <v>227</v>
      </c>
      <c r="G36" s="3" t="s">
        <v>127</v>
      </c>
      <c r="H36" t="s">
        <v>57</v>
      </c>
      <c r="I36" s="21">
        <f t="shared" si="13"/>
        <v>-8.8847306531159376</v>
      </c>
      <c r="J36" s="20"/>
      <c r="K36" s="19">
        <v>-38.139999389648438</v>
      </c>
      <c r="L36" s="20">
        <v>-41.101350579846063</v>
      </c>
      <c r="M36" s="20">
        <v>0</v>
      </c>
      <c r="N36" s="20">
        <v>2.75</v>
      </c>
      <c r="O36" s="20">
        <v>-2.76</v>
      </c>
      <c r="P36" s="20">
        <v>-3.317951190197626</v>
      </c>
      <c r="Q36" s="42">
        <f t="shared" si="2"/>
        <v>763.61176926346116</v>
      </c>
      <c r="R36" s="20"/>
      <c r="S36" s="19">
        <v>-31.870000839233398</v>
      </c>
      <c r="T36" s="20">
        <v>-36.29135111390368</v>
      </c>
      <c r="U36" s="20">
        <v>0</v>
      </c>
      <c r="V36" s="20">
        <v>0</v>
      </c>
      <c r="W36" s="20">
        <v>-2.76</v>
      </c>
      <c r="X36" s="20">
        <v>-7.5279502746702818</v>
      </c>
      <c r="Y36" s="42">
        <f t="shared" si="3"/>
        <v>2010.9435002475805</v>
      </c>
      <c r="AA36" s="3" t="s">
        <v>37</v>
      </c>
      <c r="AB36" s="21">
        <f t="shared" si="0"/>
        <v>-2.6147321027008985</v>
      </c>
      <c r="AC36" s="20"/>
      <c r="AD36" s="19">
        <v>6.6504801623008438</v>
      </c>
      <c r="AE36" s="20">
        <f t="shared" si="4"/>
        <v>2.6604669098137412</v>
      </c>
      <c r="AF36" s="20">
        <v>2.1363289999999999</v>
      </c>
      <c r="AG36" s="21">
        <v>2.1363289999999999</v>
      </c>
      <c r="AI36" s="19">
        <f t="shared" si="5"/>
        <v>0.15036508276028501</v>
      </c>
      <c r="AJ36" s="20">
        <f t="shared" si="6"/>
        <v>0.37587387248128179</v>
      </c>
      <c r="AK36" s="20">
        <f t="shared" si="7"/>
        <v>0.46809269546029664</v>
      </c>
      <c r="AL36" s="21">
        <f t="shared" si="8"/>
        <v>0.46809269546029664</v>
      </c>
    </row>
    <row r="37" spans="1:38" x14ac:dyDescent="0.2">
      <c r="A37" s="6" t="s">
        <v>35</v>
      </c>
      <c r="B37" t="s">
        <v>135</v>
      </c>
      <c r="C37" t="s">
        <v>56</v>
      </c>
      <c r="D37" t="s">
        <v>134</v>
      </c>
      <c r="E37" s="11">
        <f t="shared" si="1"/>
        <v>25</v>
      </c>
      <c r="F37" t="s">
        <v>227</v>
      </c>
      <c r="G37" s="3" t="s">
        <v>127</v>
      </c>
      <c r="H37" t="s">
        <v>57</v>
      </c>
      <c r="I37" s="21">
        <f t="shared" si="13"/>
        <v>-8.8847306531159376</v>
      </c>
      <c r="J37" s="20"/>
      <c r="K37" s="19">
        <v>-41.330001831054688</v>
      </c>
      <c r="L37" s="20">
        <v>-42.521350656140008</v>
      </c>
      <c r="M37" s="20">
        <v>0</v>
      </c>
      <c r="N37" s="20">
        <v>4.2915995040893478</v>
      </c>
      <c r="O37" s="20">
        <v>-2.76</v>
      </c>
      <c r="P37" s="20">
        <v>7.6750679004028655E-2</v>
      </c>
      <c r="Q37" s="42">
        <f t="shared" si="2"/>
        <v>349.77079715045073</v>
      </c>
      <c r="R37" s="20"/>
      <c r="S37" s="19">
        <v>-32.279998779296882</v>
      </c>
      <c r="T37" s="20">
        <v>-37.361350808727899</v>
      </c>
      <c r="U37" s="20">
        <v>0</v>
      </c>
      <c r="V37" s="20">
        <v>0</v>
      </c>
      <c r="W37" s="20">
        <v>-2.76</v>
      </c>
      <c r="X37" s="20">
        <v>-8.1048520294310222</v>
      </c>
      <c r="Y37" s="42">
        <f t="shared" si="3"/>
        <v>2296.2822880091171</v>
      </c>
      <c r="AA37" s="3" t="s">
        <v>37</v>
      </c>
      <c r="AB37" s="21">
        <f t="shared" si="0"/>
        <v>0.16527239864186782</v>
      </c>
      <c r="AC37" s="20"/>
      <c r="AD37" s="19">
        <v>39.729318950682647</v>
      </c>
      <c r="AE37" s="20">
        <f t="shared" si="4"/>
        <v>6.6965644679052634</v>
      </c>
      <c r="AF37" s="20">
        <v>4.8985479999999999</v>
      </c>
      <c r="AG37" s="21">
        <v>2.9118379999999999</v>
      </c>
      <c r="AI37" s="19">
        <f t="shared" si="5"/>
        <v>2.5170328271706191E-2</v>
      </c>
      <c r="AJ37" s="20">
        <f t="shared" si="6"/>
        <v>0.14933030284300505</v>
      </c>
      <c r="AK37" s="20">
        <f t="shared" si="7"/>
        <v>0.20414212538082713</v>
      </c>
      <c r="AL37" s="21">
        <f t="shared" si="8"/>
        <v>0.34342569881978324</v>
      </c>
    </row>
    <row r="38" spans="1:38" x14ac:dyDescent="0.2">
      <c r="A38" s="7" t="s">
        <v>36</v>
      </c>
      <c r="B38" s="5" t="s">
        <v>137</v>
      </c>
      <c r="C38" s="5" t="s">
        <v>56</v>
      </c>
      <c r="D38" s="5" t="s">
        <v>136</v>
      </c>
      <c r="E38" s="11">
        <f t="shared" si="1"/>
        <v>25</v>
      </c>
      <c r="F38" s="5" t="s">
        <v>227</v>
      </c>
      <c r="G38" s="4" t="s">
        <v>127</v>
      </c>
      <c r="H38" s="5" t="s">
        <v>57</v>
      </c>
      <c r="I38" s="23">
        <f t="shared" si="13"/>
        <v>-8.8847306531159376</v>
      </c>
      <c r="J38" s="20"/>
      <c r="K38" s="26">
        <v>-43.75</v>
      </c>
      <c r="L38" s="22">
        <v>-43.051351342785523</v>
      </c>
      <c r="M38" s="22">
        <v>0</v>
      </c>
      <c r="N38" s="22">
        <v>3.9299993515014648</v>
      </c>
      <c r="O38" s="22">
        <v>-2.76</v>
      </c>
      <c r="P38" s="22">
        <v>1.60514800871595</v>
      </c>
      <c r="Q38" s="43">
        <f t="shared" si="2"/>
        <v>246.1021488193127</v>
      </c>
      <c r="R38" s="20"/>
      <c r="S38" s="26">
        <v>-35.849998474121087</v>
      </c>
      <c r="T38" s="22">
        <v>-41.141351495373407</v>
      </c>
      <c r="U38" s="22">
        <v>0</v>
      </c>
      <c r="V38" s="22">
        <v>0</v>
      </c>
      <c r="W38" s="22">
        <v>-2.76</v>
      </c>
      <c r="X38" s="22">
        <v>-8.3148530212523113</v>
      </c>
      <c r="Y38" s="43">
        <f t="shared" si="3"/>
        <v>2409.9154086900385</v>
      </c>
      <c r="AA38" s="4" t="s">
        <v>37</v>
      </c>
      <c r="AB38" s="23">
        <f t="shared" si="0"/>
        <v>-0.98472912723702422</v>
      </c>
      <c r="AC38" s="20"/>
      <c r="AD38" s="26">
        <v>86.872967521606668</v>
      </c>
      <c r="AE38" s="22">
        <f t="shared" si="4"/>
        <v>10.030583775737256</v>
      </c>
      <c r="AF38" s="22">
        <v>7.1803559999999997</v>
      </c>
      <c r="AG38" s="23">
        <v>7.1803559999999997</v>
      </c>
      <c r="AI38" s="26">
        <f t="shared" si="5"/>
        <v>1.1511060673175281E-2</v>
      </c>
      <c r="AJ38" s="22">
        <f t="shared" si="6"/>
        <v>9.9695094757981745E-2</v>
      </c>
      <c r="AK38" s="22">
        <f t="shared" si="7"/>
        <v>0.13926886076400669</v>
      </c>
      <c r="AL38" s="23">
        <f t="shared" si="8"/>
        <v>0.13926886076400669</v>
      </c>
    </row>
    <row r="40" spans="1:38" x14ac:dyDescent="0.2">
      <c r="A40" s="1" t="s">
        <v>246</v>
      </c>
    </row>
    <row r="41" spans="1:38" x14ac:dyDescent="0.2">
      <c r="A41" s="28" t="s">
        <v>32</v>
      </c>
      <c r="B41" s="11" t="s">
        <v>179</v>
      </c>
      <c r="C41" s="11" t="s">
        <v>62</v>
      </c>
      <c r="D41" s="11" t="s">
        <v>178</v>
      </c>
      <c r="E41" s="11"/>
      <c r="F41" s="11"/>
      <c r="G41" s="10" t="s">
        <v>208</v>
      </c>
      <c r="H41" s="11" t="s">
        <v>63</v>
      </c>
      <c r="I41" s="12">
        <v>-8.8847306531159376</v>
      </c>
      <c r="K41" s="10">
        <v>-45.630001068115227</v>
      </c>
      <c r="L41" s="11">
        <v>-44.871351037609728</v>
      </c>
      <c r="M41" s="11">
        <v>0</v>
      </c>
      <c r="N41" s="11">
        <v>4.2816002288818282</v>
      </c>
      <c r="O41" s="11">
        <v>-2.76</v>
      </c>
      <c r="P41" s="11">
        <v>2.016750259387329</v>
      </c>
      <c r="Q41" s="41">
        <f>356*EXP(-0.23*P41)</f>
        <v>223.87283084356065</v>
      </c>
      <c r="S41" s="10">
        <v>-42.060001373291023</v>
      </c>
      <c r="T41" s="11">
        <v>-43.161351953137078</v>
      </c>
      <c r="U41" s="11">
        <v>0</v>
      </c>
      <c r="V41" s="11">
        <v>4.2816002288818282</v>
      </c>
      <c r="W41" s="11">
        <v>-2.76</v>
      </c>
      <c r="X41" s="11">
        <v>0.15674964903576691</v>
      </c>
      <c r="Y41" s="41">
        <f t="shared" ref="Y41:Y60" si="14">356*EXP(-0.23*X41)</f>
        <v>343.39394354552996</v>
      </c>
      <c r="AA41" s="10" t="s">
        <v>37</v>
      </c>
      <c r="AB41" s="12">
        <f t="shared" ref="AB41:AB60" si="15">S41-K41+I41</f>
        <v>-5.314730958291733</v>
      </c>
      <c r="AD41" s="10">
        <v>2.3096222500774162</v>
      </c>
      <c r="AE41" s="11">
        <v>1.5408459999999999</v>
      </c>
      <c r="AF41" s="11">
        <v>1.3700920000000001</v>
      </c>
      <c r="AG41" s="12">
        <v>1.3700920000000001</v>
      </c>
      <c r="AI41" s="16">
        <f>1/AD41</f>
        <v>0.43297123586615993</v>
      </c>
      <c r="AJ41" s="17">
        <f>EXP(LN(AI41)/0.45*0.2324)</f>
        <v>0.64900985818698176</v>
      </c>
      <c r="AK41" s="17">
        <f>1/AF41</f>
        <v>0.72987799359459071</v>
      </c>
      <c r="AL41" s="18">
        <f>1/AG41</f>
        <v>0.72987799359459071</v>
      </c>
    </row>
    <row r="42" spans="1:38" x14ac:dyDescent="0.2">
      <c r="A42" s="6" t="s">
        <v>33</v>
      </c>
      <c r="B42" t="s">
        <v>181</v>
      </c>
      <c r="C42" t="s">
        <v>62</v>
      </c>
      <c r="D42" t="s">
        <v>180</v>
      </c>
      <c r="G42" s="3" t="s">
        <v>208</v>
      </c>
      <c r="H42" t="s">
        <v>63</v>
      </c>
      <c r="I42" s="13">
        <v>-8.8847306531159376</v>
      </c>
      <c r="K42" s="3">
        <v>-40.150001525878913</v>
      </c>
      <c r="L42">
        <v>-42.941350732433953</v>
      </c>
      <c r="M42">
        <v>0</v>
      </c>
      <c r="N42">
        <v>1.767000534057612</v>
      </c>
      <c r="O42">
        <v>-2.76</v>
      </c>
      <c r="P42">
        <v>-4.0478486724974374</v>
      </c>
      <c r="Q42" s="42">
        <f t="shared" ref="Q42:Q60" si="16">356*EXP(-0.23*P42)</f>
        <v>903.19269557203779</v>
      </c>
      <c r="S42" s="3">
        <v>-39.689998626708977</v>
      </c>
      <c r="T42">
        <v>-42.091350350964227</v>
      </c>
      <c r="U42">
        <v>0</v>
      </c>
      <c r="V42">
        <v>3.2599983215332031</v>
      </c>
      <c r="W42">
        <v>-2.76</v>
      </c>
      <c r="X42">
        <v>-2.1648534027220379</v>
      </c>
      <c r="Y42" s="42">
        <f t="shared" si="14"/>
        <v>585.72301868626846</v>
      </c>
      <c r="AA42" s="3" t="s">
        <v>37</v>
      </c>
      <c r="AB42" s="13">
        <f t="shared" si="15"/>
        <v>-8.4247277539460015</v>
      </c>
      <c r="AD42" s="3">
        <v>0.42851368063103862</v>
      </c>
      <c r="AE42">
        <v>0.64553499999999997</v>
      </c>
      <c r="AF42">
        <v>0.75744500000000003</v>
      </c>
      <c r="AG42" s="13">
        <v>0.75744500000000003</v>
      </c>
      <c r="AI42" s="19">
        <f t="shared" ref="AI42:AI60" si="17">1/AD42</f>
        <v>2.3336477811569005</v>
      </c>
      <c r="AJ42" s="20">
        <f t="shared" ref="AJ42:AJ60" si="18">EXP(LN(AI42)/0.45*0.2324)</f>
        <v>1.549065530975541</v>
      </c>
      <c r="AK42" s="20">
        <f t="shared" ref="AK42:AK60" si="19">1/AF42</f>
        <v>1.3202278713305915</v>
      </c>
      <c r="AL42" s="21">
        <f t="shared" ref="AL42:AL60" si="20">1/AG42</f>
        <v>1.3202278713305915</v>
      </c>
    </row>
    <row r="43" spans="1:38" x14ac:dyDescent="0.2">
      <c r="A43" s="6" t="s">
        <v>34</v>
      </c>
      <c r="B43" t="s">
        <v>183</v>
      </c>
      <c r="C43" t="s">
        <v>62</v>
      </c>
      <c r="D43" t="s">
        <v>182</v>
      </c>
      <c r="G43" s="3" t="s">
        <v>208</v>
      </c>
      <c r="H43" t="s">
        <v>63</v>
      </c>
      <c r="I43" s="13">
        <v>-8.8847306531159376</v>
      </c>
      <c r="K43" s="3">
        <v>-38.139999389648438</v>
      </c>
      <c r="L43">
        <v>-41.101350579846063</v>
      </c>
      <c r="M43">
        <v>0</v>
      </c>
      <c r="N43">
        <v>2.75</v>
      </c>
      <c r="O43">
        <v>-2.76</v>
      </c>
      <c r="P43">
        <v>-3.317951190197626</v>
      </c>
      <c r="Q43" s="42">
        <f t="shared" si="16"/>
        <v>763.61176926346116</v>
      </c>
      <c r="S43" s="3">
        <v>-36.080001831054688</v>
      </c>
      <c r="T43">
        <v>-40.121351037609728</v>
      </c>
      <c r="U43">
        <v>0</v>
      </c>
      <c r="V43">
        <v>3.75159954223632</v>
      </c>
      <c r="W43">
        <v>-2.76</v>
      </c>
      <c r="X43">
        <v>-3.396349664318727</v>
      </c>
      <c r="Y43" s="42">
        <f t="shared" si="14"/>
        <v>777.5058387296632</v>
      </c>
      <c r="AA43" s="3" t="s">
        <v>37</v>
      </c>
      <c r="AB43" s="13">
        <f t="shared" si="15"/>
        <v>-6.8247330945221876</v>
      </c>
      <c r="AD43" s="3">
        <v>1.0359126666034679</v>
      </c>
      <c r="AE43">
        <v>1.0183899999999999</v>
      </c>
      <c r="AF43">
        <v>1.0125839999999999</v>
      </c>
      <c r="AG43" s="13">
        <v>1.0125839999999999</v>
      </c>
      <c r="AI43" s="19">
        <f t="shared" si="17"/>
        <v>0.96533234145961577</v>
      </c>
      <c r="AJ43" s="20">
        <f t="shared" si="18"/>
        <v>0.98194338253595725</v>
      </c>
      <c r="AK43" s="20">
        <f t="shared" si="19"/>
        <v>0.98757238905611788</v>
      </c>
      <c r="AL43" s="21">
        <f t="shared" si="20"/>
        <v>0.98757238905611788</v>
      </c>
    </row>
    <row r="44" spans="1:38" x14ac:dyDescent="0.2">
      <c r="A44" s="6" t="s">
        <v>35</v>
      </c>
      <c r="B44" t="s">
        <v>185</v>
      </c>
      <c r="C44" t="s">
        <v>62</v>
      </c>
      <c r="D44" t="s">
        <v>184</v>
      </c>
      <c r="G44" s="3" t="s">
        <v>208</v>
      </c>
      <c r="H44" t="s">
        <v>63</v>
      </c>
      <c r="I44" s="13">
        <v>-8.8847306531159376</v>
      </c>
      <c r="K44" s="3">
        <v>-41.330001831054688</v>
      </c>
      <c r="L44">
        <v>-42.521350656140008</v>
      </c>
      <c r="M44">
        <v>0</v>
      </c>
      <c r="N44">
        <v>4.2915995040893478</v>
      </c>
      <c r="O44">
        <v>-2.76</v>
      </c>
      <c r="P44">
        <v>7.6750679004028655E-2</v>
      </c>
      <c r="Q44" s="42">
        <f t="shared" si="16"/>
        <v>349.77079715045073</v>
      </c>
      <c r="S44" s="3">
        <v>-38.639999389648438</v>
      </c>
      <c r="T44">
        <v>-42.161351953137078</v>
      </c>
      <c r="U44">
        <v>0</v>
      </c>
      <c r="V44">
        <v>4.2600002288818359</v>
      </c>
      <c r="W44">
        <v>-2.76</v>
      </c>
      <c r="X44">
        <v>-2.284852334606803</v>
      </c>
      <c r="Y44" s="42">
        <f t="shared" si="14"/>
        <v>602.11398293609693</v>
      </c>
      <c r="AA44" s="3" t="s">
        <v>37</v>
      </c>
      <c r="AB44" s="13">
        <f t="shared" si="15"/>
        <v>-6.1947282117096876</v>
      </c>
      <c r="AD44" s="3">
        <v>2.894544154058174</v>
      </c>
      <c r="AE44">
        <v>1.731385</v>
      </c>
      <c r="AF44">
        <v>1.500475</v>
      </c>
      <c r="AG44" s="13">
        <v>1.500475</v>
      </c>
      <c r="AI44" s="19">
        <f t="shared" si="17"/>
        <v>0.34547754215391463</v>
      </c>
      <c r="AJ44" s="20">
        <f t="shared" si="18"/>
        <v>0.57758975456281303</v>
      </c>
      <c r="AK44" s="20">
        <f t="shared" si="19"/>
        <v>0.66645562238624434</v>
      </c>
      <c r="AL44" s="21">
        <f t="shared" si="20"/>
        <v>0.66645562238624434</v>
      </c>
    </row>
    <row r="45" spans="1:38" x14ac:dyDescent="0.2">
      <c r="A45" s="6" t="s">
        <v>36</v>
      </c>
      <c r="B45" t="s">
        <v>187</v>
      </c>
      <c r="C45" t="s">
        <v>62</v>
      </c>
      <c r="D45" t="s">
        <v>186</v>
      </c>
      <c r="G45" s="3" t="s">
        <v>208</v>
      </c>
      <c r="H45" t="s">
        <v>63</v>
      </c>
      <c r="I45" s="13">
        <v>-8.8847306531159376</v>
      </c>
      <c r="K45" s="3">
        <v>-43.75</v>
      </c>
      <c r="L45">
        <v>-43.051351342785523</v>
      </c>
      <c r="M45">
        <v>0</v>
      </c>
      <c r="N45">
        <v>3.9299993515014648</v>
      </c>
      <c r="O45">
        <v>-2.76</v>
      </c>
      <c r="P45">
        <v>1.60514800871595</v>
      </c>
      <c r="Q45" s="42">
        <f t="shared" si="16"/>
        <v>246.1021488193127</v>
      </c>
      <c r="S45" s="3">
        <v>-43.389999389648438</v>
      </c>
      <c r="T45">
        <v>-42.691350732433953</v>
      </c>
      <c r="U45">
        <v>0</v>
      </c>
      <c r="V45">
        <v>3.5700006484985352</v>
      </c>
      <c r="W45">
        <v>-2.76</v>
      </c>
      <c r="X45">
        <v>1.245149305713021</v>
      </c>
      <c r="Y45" s="42">
        <f t="shared" si="14"/>
        <v>267.34671940658779</v>
      </c>
      <c r="AA45" s="3" t="s">
        <v>37</v>
      </c>
      <c r="AB45" s="13">
        <f t="shared" si="15"/>
        <v>-8.5247300427643751</v>
      </c>
      <c r="AD45" s="3">
        <v>1.1758786059474859</v>
      </c>
      <c r="AE45">
        <v>1.087277</v>
      </c>
      <c r="AF45">
        <v>1.0597220000000001</v>
      </c>
      <c r="AG45" s="13">
        <v>1.0597220000000001</v>
      </c>
      <c r="AI45" s="19">
        <f t="shared" si="17"/>
        <v>0.85042792252711452</v>
      </c>
      <c r="AJ45" s="20">
        <f t="shared" si="18"/>
        <v>0.91973281850644972</v>
      </c>
      <c r="AK45" s="20">
        <f t="shared" si="19"/>
        <v>0.94364371033157746</v>
      </c>
      <c r="AL45" s="21">
        <f t="shared" si="20"/>
        <v>0.94364371033157746</v>
      </c>
    </row>
    <row r="46" spans="1:38" x14ac:dyDescent="0.2">
      <c r="A46" s="6" t="s">
        <v>22</v>
      </c>
      <c r="B46" t="s">
        <v>188</v>
      </c>
      <c r="C46" t="s">
        <v>71</v>
      </c>
      <c r="D46" t="s">
        <v>98</v>
      </c>
      <c r="G46" s="3" t="s">
        <v>247</v>
      </c>
      <c r="H46" t="s">
        <v>72</v>
      </c>
      <c r="I46" s="47">
        <v>-8.4072564720000003</v>
      </c>
      <c r="K46" s="3">
        <v>-31.75</v>
      </c>
      <c r="L46">
        <v>-32.311351571667352</v>
      </c>
      <c r="M46">
        <v>0</v>
      </c>
      <c r="N46">
        <v>5.9200000762939453</v>
      </c>
      <c r="O46">
        <v>-2.76</v>
      </c>
      <c r="P46">
        <v>2.4538485046265919</v>
      </c>
      <c r="Q46" s="42">
        <f t="shared" si="16"/>
        <v>202.46065569152208</v>
      </c>
      <c r="S46" s="3">
        <v>-25.319999694824219</v>
      </c>
      <c r="T46">
        <v>-29.061351571667348</v>
      </c>
      <c r="U46">
        <v>0</v>
      </c>
      <c r="V46">
        <v>0</v>
      </c>
      <c r="W46">
        <v>-2.76</v>
      </c>
      <c r="X46">
        <v>-6.6461518768431347</v>
      </c>
      <c r="Y46" s="42">
        <f t="shared" si="14"/>
        <v>1641.7953744185456</v>
      </c>
      <c r="AA46" s="3" t="s">
        <v>27</v>
      </c>
      <c r="AB46" s="13">
        <f t="shared" si="15"/>
        <v>-1.977256166824219</v>
      </c>
      <c r="AD46" s="3">
        <v>60.063943073082129</v>
      </c>
      <c r="AE46">
        <v>8.2909839999999999</v>
      </c>
      <c r="AF46">
        <v>5.4482619999999997</v>
      </c>
      <c r="AG46" s="13">
        <v>5.4482619999999997</v>
      </c>
      <c r="AI46" s="19">
        <f t="shared" si="17"/>
        <v>1.6648923611013371E-2</v>
      </c>
      <c r="AJ46" s="20">
        <f t="shared" si="18"/>
        <v>0.12062706578233748</v>
      </c>
      <c r="AK46" s="20">
        <f t="shared" si="19"/>
        <v>0.18354477079112569</v>
      </c>
      <c r="AL46" s="21">
        <f t="shared" si="20"/>
        <v>0.18354477079112569</v>
      </c>
    </row>
    <row r="47" spans="1:38" x14ac:dyDescent="0.2">
      <c r="A47" s="6" t="s">
        <v>1</v>
      </c>
      <c r="B47" t="s">
        <v>189</v>
      </c>
      <c r="C47" t="s">
        <v>71</v>
      </c>
      <c r="D47" t="s">
        <v>100</v>
      </c>
      <c r="G47" s="3" t="s">
        <v>247</v>
      </c>
      <c r="H47" t="s">
        <v>72</v>
      </c>
      <c r="I47" s="47">
        <v>-8.4072564720000003</v>
      </c>
      <c r="K47" s="3">
        <v>-33.520000457763672</v>
      </c>
      <c r="L47">
        <v>-35.161351953137078</v>
      </c>
      <c r="M47">
        <v>0</v>
      </c>
      <c r="N47">
        <v>6.75</v>
      </c>
      <c r="O47">
        <v>-2.76</v>
      </c>
      <c r="P47">
        <v>2.1682485046265971</v>
      </c>
      <c r="Q47" s="42">
        <f t="shared" si="16"/>
        <v>216.20641465896213</v>
      </c>
      <c r="S47" s="3">
        <v>-25.670000076293949</v>
      </c>
      <c r="T47">
        <v>-31.64135149537341</v>
      </c>
      <c r="U47">
        <v>0</v>
      </c>
      <c r="V47">
        <v>0</v>
      </c>
      <c r="W47">
        <v>-2.76</v>
      </c>
      <c r="X47">
        <v>-8.911751419079458</v>
      </c>
      <c r="Y47" s="42">
        <f t="shared" si="14"/>
        <v>2764.5511201202203</v>
      </c>
      <c r="AA47" s="3" t="s">
        <v>27</v>
      </c>
      <c r="AB47" s="13">
        <f t="shared" si="15"/>
        <v>-0.55725609053027725</v>
      </c>
      <c r="AD47" s="3">
        <v>146.42284223171009</v>
      </c>
      <c r="AE47">
        <v>13.136466</v>
      </c>
      <c r="AF47">
        <v>8.4045120000000004</v>
      </c>
      <c r="AG47" s="13">
        <v>8.4045120000000004</v>
      </c>
      <c r="AI47" s="19">
        <f t="shared" si="17"/>
        <v>6.8295355066085089E-3</v>
      </c>
      <c r="AJ47" s="20">
        <f t="shared" si="18"/>
        <v>7.6134824240228105E-2</v>
      </c>
      <c r="AK47" s="20">
        <f t="shared" si="19"/>
        <v>0.11898370779885852</v>
      </c>
      <c r="AL47" s="21">
        <f t="shared" si="20"/>
        <v>0.11898370779885852</v>
      </c>
    </row>
    <row r="48" spans="1:38" x14ac:dyDescent="0.2">
      <c r="A48" s="6" t="s">
        <v>23</v>
      </c>
      <c r="B48" t="s">
        <v>190</v>
      </c>
      <c r="C48" t="s">
        <v>71</v>
      </c>
      <c r="D48" t="s">
        <v>102</v>
      </c>
      <c r="G48" s="3" t="s">
        <v>247</v>
      </c>
      <c r="H48" t="s">
        <v>72</v>
      </c>
      <c r="I48" s="47">
        <v>-8.4072564720000003</v>
      </c>
      <c r="K48" s="3">
        <v>-38.729999542236328</v>
      </c>
      <c r="L48">
        <v>-33.061351571667352</v>
      </c>
      <c r="M48">
        <v>0</v>
      </c>
      <c r="N48">
        <v>0</v>
      </c>
      <c r="O48">
        <v>-2.76</v>
      </c>
      <c r="P48">
        <v>2.562047970568976</v>
      </c>
      <c r="Q48" s="42">
        <f t="shared" si="16"/>
        <v>197.48442048731431</v>
      </c>
      <c r="S48" s="3">
        <v>-30.389999389648441</v>
      </c>
      <c r="T48">
        <v>-31.89135149537341</v>
      </c>
      <c r="U48">
        <v>0</v>
      </c>
      <c r="V48">
        <v>0</v>
      </c>
      <c r="W48">
        <v>-2.76</v>
      </c>
      <c r="X48">
        <v>-4.6079521057249693</v>
      </c>
      <c r="Y48" s="42">
        <f t="shared" si="14"/>
        <v>1027.3723603689159</v>
      </c>
      <c r="AA48" s="3" t="s">
        <v>27</v>
      </c>
      <c r="AB48" s="13">
        <f t="shared" si="15"/>
        <v>-6.7256319412113186E-2</v>
      </c>
      <c r="AD48" s="3">
        <v>25.19946380228588</v>
      </c>
      <c r="AE48">
        <v>5.2939619999999996</v>
      </c>
      <c r="AF48">
        <v>3.6197650000000001</v>
      </c>
      <c r="AG48" s="13">
        <v>3.6197650000000001</v>
      </c>
      <c r="AI48" s="19">
        <f t="shared" si="17"/>
        <v>3.9683384053167375E-2</v>
      </c>
      <c r="AJ48" s="20">
        <f t="shared" si="18"/>
        <v>0.18891187071247811</v>
      </c>
      <c r="AK48" s="20">
        <f t="shared" si="19"/>
        <v>0.27626102799491126</v>
      </c>
      <c r="AL48" s="21">
        <f t="shared" si="20"/>
        <v>0.27626102799491126</v>
      </c>
    </row>
    <row r="49" spans="1:38" x14ac:dyDescent="0.2">
      <c r="A49" s="6" t="s">
        <v>24</v>
      </c>
      <c r="B49" t="s">
        <v>191</v>
      </c>
      <c r="C49" t="s">
        <v>71</v>
      </c>
      <c r="D49" t="s">
        <v>104</v>
      </c>
      <c r="G49" s="3" t="s">
        <v>247</v>
      </c>
      <c r="H49" t="s">
        <v>72</v>
      </c>
      <c r="I49" s="47">
        <v>-8.4072564720000003</v>
      </c>
      <c r="K49" s="3">
        <v>-30.829999923706051</v>
      </c>
      <c r="L49">
        <v>-32.631351266491571</v>
      </c>
      <c r="M49">
        <v>0</v>
      </c>
      <c r="N49">
        <v>1.6599998474121089</v>
      </c>
      <c r="O49">
        <v>-2.76</v>
      </c>
      <c r="P49">
        <v>-3.164851495373405</v>
      </c>
      <c r="Q49" s="42">
        <f t="shared" si="16"/>
        <v>737.19067373607663</v>
      </c>
      <c r="S49" s="3">
        <v>-25.129999160766602</v>
      </c>
      <c r="T49">
        <v>-30.421351228344601</v>
      </c>
      <c r="U49">
        <v>0</v>
      </c>
      <c r="V49">
        <v>6.0000419616699219E-2</v>
      </c>
      <c r="W49">
        <v>-2.76</v>
      </c>
      <c r="X49">
        <v>-8.2548516479612957</v>
      </c>
      <c r="Y49" s="42">
        <f t="shared" si="14"/>
        <v>2376.886245499039</v>
      </c>
      <c r="AA49" s="3" t="s">
        <v>27</v>
      </c>
      <c r="AB49" s="13">
        <f t="shared" si="15"/>
        <v>-2.7072557090605507</v>
      </c>
      <c r="AD49" s="3">
        <v>9.882140534454475</v>
      </c>
      <c r="AE49">
        <v>3.264478</v>
      </c>
      <c r="AF49">
        <v>2.3815680000000001</v>
      </c>
      <c r="AG49" s="13">
        <v>2.3815680000000001</v>
      </c>
      <c r="AI49" s="19">
        <f t="shared" si="17"/>
        <v>0.10119265117850332</v>
      </c>
      <c r="AJ49" s="20">
        <f t="shared" si="18"/>
        <v>0.30634776393351937</v>
      </c>
      <c r="AK49" s="20">
        <f t="shared" si="19"/>
        <v>0.4198914328711168</v>
      </c>
      <c r="AL49" s="21">
        <f t="shared" si="20"/>
        <v>0.4198914328711168</v>
      </c>
    </row>
    <row r="50" spans="1:38" x14ac:dyDescent="0.2">
      <c r="A50" s="6" t="s">
        <v>25</v>
      </c>
      <c r="B50" t="s">
        <v>192</v>
      </c>
      <c r="C50" t="s">
        <v>71</v>
      </c>
      <c r="D50" t="s">
        <v>106</v>
      </c>
      <c r="G50" s="3" t="s">
        <v>247</v>
      </c>
      <c r="H50" t="s">
        <v>72</v>
      </c>
      <c r="I50" s="47">
        <v>-8.4072564720000003</v>
      </c>
      <c r="K50" s="3">
        <v>-30.70999908447266</v>
      </c>
      <c r="L50">
        <v>-32.261351380932489</v>
      </c>
      <c r="M50">
        <v>0</v>
      </c>
      <c r="N50">
        <v>0</v>
      </c>
      <c r="O50">
        <v>-2.76</v>
      </c>
      <c r="P50">
        <v>-4.6579522964598334</v>
      </c>
      <c r="Q50" s="42">
        <f t="shared" si="16"/>
        <v>1039.2553842695161</v>
      </c>
      <c r="S50" s="3">
        <v>-26.579999923706051</v>
      </c>
      <c r="T50">
        <v>-31.871351037609731</v>
      </c>
      <c r="U50">
        <v>0</v>
      </c>
      <c r="V50">
        <v>0</v>
      </c>
      <c r="W50">
        <v>-2.76</v>
      </c>
      <c r="X50">
        <v>-8.3979511139036802</v>
      </c>
      <c r="Y50" s="42">
        <f t="shared" si="14"/>
        <v>2456.4180413285089</v>
      </c>
      <c r="AA50" s="3" t="s">
        <v>27</v>
      </c>
      <c r="AB50" s="13">
        <f t="shared" si="15"/>
        <v>-4.2772573112333916</v>
      </c>
      <c r="AD50" s="3">
        <v>5.3825798465985217</v>
      </c>
      <c r="AE50">
        <v>2.3852660000000001</v>
      </c>
      <c r="AF50">
        <v>1.8451569999999999</v>
      </c>
      <c r="AG50" s="13">
        <v>1.8451569999999999</v>
      </c>
      <c r="AI50" s="19">
        <f t="shared" si="17"/>
        <v>0.1857845175547079</v>
      </c>
      <c r="AJ50" s="20">
        <f t="shared" si="18"/>
        <v>0.41926057648595966</v>
      </c>
      <c r="AK50" s="20">
        <f t="shared" si="19"/>
        <v>0.54195930210816756</v>
      </c>
      <c r="AL50" s="21">
        <f t="shared" si="20"/>
        <v>0.54195930210816756</v>
      </c>
    </row>
    <row r="51" spans="1:38" x14ac:dyDescent="0.2">
      <c r="A51" s="6" t="s">
        <v>2</v>
      </c>
      <c r="B51" t="s">
        <v>193</v>
      </c>
      <c r="C51" t="s">
        <v>71</v>
      </c>
      <c r="D51" t="s">
        <v>108</v>
      </c>
      <c r="G51" s="3" t="s">
        <v>247</v>
      </c>
      <c r="H51" t="s">
        <v>72</v>
      </c>
      <c r="I51" s="47">
        <v>-8.4072564720000003</v>
      </c>
      <c r="K51" s="3">
        <v>-35.180000305175781</v>
      </c>
      <c r="L51">
        <v>-34.581351075756707</v>
      </c>
      <c r="M51">
        <v>0</v>
      </c>
      <c r="N51">
        <v>0</v>
      </c>
      <c r="O51">
        <v>-2.76</v>
      </c>
      <c r="P51">
        <v>-2.424850770580925</v>
      </c>
      <c r="Q51" s="42">
        <f t="shared" si="16"/>
        <v>621.81735496683496</v>
      </c>
      <c r="S51" s="3">
        <v>-30.409999847412109</v>
      </c>
      <c r="T51">
        <v>-34.191350732433953</v>
      </c>
      <c r="U51">
        <v>0</v>
      </c>
      <c r="V51">
        <v>0</v>
      </c>
      <c r="W51">
        <v>-2.76</v>
      </c>
      <c r="X51">
        <v>-6.8048508850218434</v>
      </c>
      <c r="Y51" s="42">
        <f t="shared" si="14"/>
        <v>1702.8292891833587</v>
      </c>
      <c r="AA51" s="3" t="s">
        <v>27</v>
      </c>
      <c r="AB51" s="13">
        <f t="shared" si="15"/>
        <v>-3.6372560142363284</v>
      </c>
      <c r="AD51" s="3">
        <v>7.1792661564601747</v>
      </c>
      <c r="AE51">
        <v>2.7678479999999999</v>
      </c>
      <c r="AF51">
        <v>2.0785719999999999</v>
      </c>
      <c r="AG51" s="13">
        <v>2.0785719999999999</v>
      </c>
      <c r="AI51" s="19">
        <f t="shared" si="17"/>
        <v>0.13929000237721542</v>
      </c>
      <c r="AJ51" s="20">
        <f t="shared" si="18"/>
        <v>0.36131185547709266</v>
      </c>
      <c r="AK51" s="20">
        <f t="shared" si="19"/>
        <v>0.48109952409635082</v>
      </c>
      <c r="AL51" s="21">
        <f t="shared" si="20"/>
        <v>0.48109952409635082</v>
      </c>
    </row>
    <row r="52" spans="1:38" x14ac:dyDescent="0.2">
      <c r="A52" s="6" t="s">
        <v>28</v>
      </c>
      <c r="B52" t="s">
        <v>194</v>
      </c>
      <c r="C52" t="s">
        <v>71</v>
      </c>
      <c r="D52" t="s">
        <v>110</v>
      </c>
      <c r="G52" s="3" t="s">
        <v>247</v>
      </c>
      <c r="H52" t="s">
        <v>72</v>
      </c>
      <c r="I52" s="47">
        <v>-8.4072564720000003</v>
      </c>
      <c r="K52" s="3">
        <v>-27.20000076293945</v>
      </c>
      <c r="L52">
        <v>-30.89135149537341</v>
      </c>
      <c r="M52">
        <v>0</v>
      </c>
      <c r="N52">
        <v>6.2599999999995992E-2</v>
      </c>
      <c r="O52">
        <v>-2.76</v>
      </c>
      <c r="P52">
        <v>-6.6522507324339557</v>
      </c>
      <c r="Q52" s="42">
        <f t="shared" si="16"/>
        <v>1644.0999971968245</v>
      </c>
      <c r="S52" s="3">
        <v>-24.819999694824219</v>
      </c>
      <c r="T52">
        <v>-29.861350808727899</v>
      </c>
      <c r="U52">
        <v>0</v>
      </c>
      <c r="V52">
        <v>0</v>
      </c>
      <c r="W52">
        <v>-2.76</v>
      </c>
      <c r="X52">
        <v>-8.0648511139036785</v>
      </c>
      <c r="Y52" s="42">
        <f t="shared" si="14"/>
        <v>2275.2528931924739</v>
      </c>
      <c r="AA52" s="3" t="s">
        <v>27</v>
      </c>
      <c r="AB52" s="13">
        <f t="shared" si="15"/>
        <v>-6.0272554038847694</v>
      </c>
      <c r="AD52" s="3">
        <v>1.888407242681057</v>
      </c>
      <c r="AE52">
        <v>1.38866</v>
      </c>
      <c r="AF52">
        <v>1.237123</v>
      </c>
      <c r="AG52" s="13">
        <v>1.237123</v>
      </c>
      <c r="AI52" s="19">
        <f t="shared" si="17"/>
        <v>0.52954679340260047</v>
      </c>
      <c r="AJ52" s="20">
        <f t="shared" si="18"/>
        <v>0.72013170451014352</v>
      </c>
      <c r="AK52" s="20">
        <f t="shared" si="19"/>
        <v>0.80832706206254357</v>
      </c>
      <c r="AL52" s="21">
        <f t="shared" si="20"/>
        <v>0.80832706206254357</v>
      </c>
    </row>
    <row r="53" spans="1:38" x14ac:dyDescent="0.2">
      <c r="A53" s="6" t="s">
        <v>29</v>
      </c>
      <c r="B53" t="s">
        <v>195</v>
      </c>
      <c r="C53" t="s">
        <v>71</v>
      </c>
      <c r="D53" t="s">
        <v>102</v>
      </c>
      <c r="G53" s="3" t="s">
        <v>247</v>
      </c>
      <c r="H53" t="s">
        <v>72</v>
      </c>
      <c r="I53" s="47">
        <v>-8.4072564720000003</v>
      </c>
      <c r="K53" s="3">
        <v>-38.930000305175781</v>
      </c>
      <c r="L53">
        <v>-33.061351571667352</v>
      </c>
      <c r="M53">
        <v>0</v>
      </c>
      <c r="N53">
        <v>0</v>
      </c>
      <c r="O53">
        <v>-2.76</v>
      </c>
      <c r="P53">
        <v>2.7620487335084292</v>
      </c>
      <c r="Q53" s="42">
        <f t="shared" si="16"/>
        <v>188.60587534847934</v>
      </c>
      <c r="S53" s="3">
        <v>-30.420000076293949</v>
      </c>
      <c r="T53">
        <v>-31.89135149537341</v>
      </c>
      <c r="U53">
        <v>0</v>
      </c>
      <c r="V53">
        <v>0</v>
      </c>
      <c r="W53">
        <v>-2.76</v>
      </c>
      <c r="X53">
        <v>-4.5779514190794606</v>
      </c>
      <c r="Y53" s="42">
        <f t="shared" si="14"/>
        <v>1020.3077303924804</v>
      </c>
      <c r="AA53" s="3" t="s">
        <v>27</v>
      </c>
      <c r="AB53" s="13">
        <f t="shared" si="15"/>
        <v>0.10274375688183213</v>
      </c>
      <c r="AD53" s="3">
        <v>27.20308542753958</v>
      </c>
      <c r="AE53">
        <v>5.5073359999999996</v>
      </c>
      <c r="AF53">
        <v>3.749946</v>
      </c>
      <c r="AG53" s="13">
        <v>2.3585560000000001</v>
      </c>
      <c r="AI53" s="19">
        <f t="shared" si="17"/>
        <v>3.6760535956984877E-2</v>
      </c>
      <c r="AJ53" s="20">
        <f t="shared" si="18"/>
        <v>0.18159313178000663</v>
      </c>
      <c r="AK53" s="20">
        <f t="shared" si="19"/>
        <v>0.26667050672196346</v>
      </c>
      <c r="AL53" s="21">
        <f t="shared" si="20"/>
        <v>0.42398823687035625</v>
      </c>
    </row>
    <row r="54" spans="1:38" x14ac:dyDescent="0.2">
      <c r="A54" s="6" t="s">
        <v>30</v>
      </c>
      <c r="B54" t="s">
        <v>196</v>
      </c>
      <c r="C54" t="s">
        <v>71</v>
      </c>
      <c r="D54" t="s">
        <v>113</v>
      </c>
      <c r="G54" s="3" t="s">
        <v>247</v>
      </c>
      <c r="H54" t="s">
        <v>72</v>
      </c>
      <c r="I54" s="47">
        <v>-8.4072564720000003</v>
      </c>
      <c r="K54" s="3">
        <v>-39.680000305175781</v>
      </c>
      <c r="L54">
        <v>-34.761351380932489</v>
      </c>
      <c r="M54">
        <v>5.3255821408398664E-3</v>
      </c>
      <c r="N54">
        <v>0.78999996185302734</v>
      </c>
      <c r="O54">
        <v>13.41</v>
      </c>
      <c r="P54">
        <v>18.822474468237161</v>
      </c>
      <c r="Q54" s="42">
        <f t="shared" si="16"/>
        <v>4.6915433609646255</v>
      </c>
      <c r="S54" s="3">
        <v>-31.440000534057621</v>
      </c>
      <c r="T54">
        <v>-33.591351304638543</v>
      </c>
      <c r="U54">
        <v>5.3255821408398664E-3</v>
      </c>
      <c r="V54">
        <v>0.78999996185302734</v>
      </c>
      <c r="W54">
        <v>13.41</v>
      </c>
      <c r="X54">
        <v>11.752474773412951</v>
      </c>
      <c r="Y54" s="42">
        <f t="shared" si="14"/>
        <v>23.851844049125926</v>
      </c>
      <c r="AA54" s="3" t="s">
        <v>27</v>
      </c>
      <c r="AB54" s="13">
        <f t="shared" si="15"/>
        <v>-0.16725670088183975</v>
      </c>
      <c r="AD54" s="3">
        <v>24.090511384299731</v>
      </c>
      <c r="AE54">
        <f>EXP(LN(AD54)/0.45*0.2324)</f>
        <v>5.1718592789978137</v>
      </c>
      <c r="AF54">
        <v>3.5452680335536817</v>
      </c>
      <c r="AG54" s="13">
        <v>3.5452680335536817</v>
      </c>
      <c r="AI54" s="19">
        <f t="shared" si="17"/>
        <v>4.1510119235232179E-2</v>
      </c>
      <c r="AJ54" s="20">
        <f t="shared" si="18"/>
        <v>0.19335406206059358</v>
      </c>
      <c r="AK54" s="20">
        <f t="shared" si="19"/>
        <v>0.28206612039925988</v>
      </c>
      <c r="AL54" s="21">
        <f t="shared" si="20"/>
        <v>0.28206612039925988</v>
      </c>
    </row>
    <row r="55" spans="1:38" x14ac:dyDescent="0.2">
      <c r="A55" s="6" t="s">
        <v>31</v>
      </c>
      <c r="B55" t="s">
        <v>197</v>
      </c>
      <c r="C55" t="s">
        <v>71</v>
      </c>
      <c r="D55" t="s">
        <v>115</v>
      </c>
      <c r="G55" s="3" t="s">
        <v>247</v>
      </c>
      <c r="H55" t="s">
        <v>72</v>
      </c>
      <c r="I55" s="47">
        <v>-8.4072564720000003</v>
      </c>
      <c r="K55" s="3">
        <v>-33.900001525878913</v>
      </c>
      <c r="L55">
        <v>-35.581352029431017</v>
      </c>
      <c r="M55">
        <v>0</v>
      </c>
      <c r="N55">
        <v>2.1100006103515621</v>
      </c>
      <c r="O55">
        <v>-2.76</v>
      </c>
      <c r="P55">
        <v>-2.6779498932005552</v>
      </c>
      <c r="Q55" s="42">
        <f t="shared" si="16"/>
        <v>659.08941377206986</v>
      </c>
      <c r="S55" s="3">
        <v>-29.120000839233398</v>
      </c>
      <c r="T55">
        <v>-34.411350999462762</v>
      </c>
      <c r="U55">
        <v>0</v>
      </c>
      <c r="V55">
        <v>0</v>
      </c>
      <c r="W55">
        <v>-2.76</v>
      </c>
      <c r="X55">
        <v>-8.3979501602293638</v>
      </c>
      <c r="Y55" s="42">
        <f t="shared" si="14"/>
        <v>2456.4175025253253</v>
      </c>
      <c r="AA55" s="3" t="s">
        <v>27</v>
      </c>
      <c r="AB55" s="13">
        <f t="shared" si="15"/>
        <v>-3.6272557853544853</v>
      </c>
      <c r="AD55" s="3">
        <v>13.12157137680321</v>
      </c>
      <c r="AE55">
        <v>3.7792840000000001</v>
      </c>
      <c r="AF55">
        <v>2.6956540000000002</v>
      </c>
      <c r="AG55" s="13">
        <v>2.6956540000000002</v>
      </c>
      <c r="AI55" s="19">
        <f t="shared" si="17"/>
        <v>7.6210384509879381E-2</v>
      </c>
      <c r="AJ55" s="20">
        <f t="shared" si="18"/>
        <v>0.26461985080981609</v>
      </c>
      <c r="AK55" s="20">
        <f t="shared" si="19"/>
        <v>0.37096749063492568</v>
      </c>
      <c r="AL55" s="21">
        <f t="shared" si="20"/>
        <v>0.37096749063492568</v>
      </c>
    </row>
    <row r="56" spans="1:38" x14ac:dyDescent="0.2">
      <c r="A56" s="6" t="s">
        <v>199</v>
      </c>
      <c r="B56" t="s">
        <v>198</v>
      </c>
      <c r="C56" t="s">
        <v>71</v>
      </c>
      <c r="D56" t="s">
        <v>117</v>
      </c>
      <c r="G56" s="3" t="s">
        <v>247</v>
      </c>
      <c r="H56" t="s">
        <v>72</v>
      </c>
      <c r="I56" s="47">
        <v>-8.4072564720000003</v>
      </c>
      <c r="K56" s="3">
        <v>-46.610000610351562</v>
      </c>
      <c r="L56">
        <v>-45.261351142513909</v>
      </c>
      <c r="M56">
        <v>1.1519999999999999</v>
      </c>
      <c r="N56">
        <v>2.6800003051757808</v>
      </c>
      <c r="O56">
        <v>-2.76</v>
      </c>
      <c r="P56">
        <v>1.938749773013434</v>
      </c>
      <c r="Q56" s="42">
        <f t="shared" si="16"/>
        <v>227.92537735020139</v>
      </c>
      <c r="S56" s="3">
        <v>-45.529998779296882</v>
      </c>
      <c r="T56">
        <v>-20.261351619351071</v>
      </c>
      <c r="U56">
        <v>1.1519999999999999</v>
      </c>
      <c r="V56">
        <v>2.7400002479553218</v>
      </c>
      <c r="W56">
        <v>-2.76</v>
      </c>
      <c r="X56">
        <v>25.91874740790113</v>
      </c>
      <c r="Y56" s="42">
        <f t="shared" si="14"/>
        <v>0.91724453575762122</v>
      </c>
      <c r="AA56" s="3" t="s">
        <v>176</v>
      </c>
      <c r="AB56" s="13">
        <f t="shared" si="15"/>
        <v>-7.3272546409453199</v>
      </c>
      <c r="AD56" s="3">
        <v>2.0561747136862901E-5</v>
      </c>
      <c r="AE56">
        <v>3.7959999999999999E-3</v>
      </c>
      <c r="AF56">
        <v>0.762544</v>
      </c>
      <c r="AG56" s="13">
        <v>0.762544</v>
      </c>
      <c r="AI56" s="19">
        <f t="shared" si="17"/>
        <v>48633.999501297709</v>
      </c>
      <c r="AJ56" s="20">
        <f t="shared" si="18"/>
        <v>263.35654572424039</v>
      </c>
      <c r="AK56" s="20">
        <f t="shared" si="19"/>
        <v>1.3113997356218132</v>
      </c>
      <c r="AL56" s="21">
        <f t="shared" si="20"/>
        <v>1.3113997356218132</v>
      </c>
    </row>
    <row r="57" spans="1:38" x14ac:dyDescent="0.2">
      <c r="A57" s="6" t="s">
        <v>201</v>
      </c>
      <c r="B57" t="s">
        <v>200</v>
      </c>
      <c r="C57" t="s">
        <v>71</v>
      </c>
      <c r="D57" t="s">
        <v>119</v>
      </c>
      <c r="G57" s="3" t="s">
        <v>247</v>
      </c>
      <c r="H57" t="s">
        <v>72</v>
      </c>
      <c r="I57" s="47">
        <v>-8.4072564720000003</v>
      </c>
      <c r="K57" s="3">
        <v>-36.060001373291023</v>
      </c>
      <c r="L57">
        <v>-42.991351876843133</v>
      </c>
      <c r="M57">
        <v>0</v>
      </c>
      <c r="N57">
        <v>0</v>
      </c>
      <c r="O57">
        <v>-2.76</v>
      </c>
      <c r="P57">
        <v>-9.8717505035521143</v>
      </c>
      <c r="Q57" s="42">
        <f t="shared" si="16"/>
        <v>3447.5990722363904</v>
      </c>
      <c r="S57" s="3">
        <v>-35.669998168945312</v>
      </c>
      <c r="T57">
        <v>-30.791352067578</v>
      </c>
      <c r="U57">
        <v>0</v>
      </c>
      <c r="V57">
        <v>2.570000171661377</v>
      </c>
      <c r="W57">
        <v>-2.76</v>
      </c>
      <c r="X57">
        <v>4.5082462730286963</v>
      </c>
      <c r="Y57" s="42">
        <f t="shared" si="14"/>
        <v>126.22096835084884</v>
      </c>
      <c r="AA57" s="3" t="s">
        <v>176</v>
      </c>
      <c r="AB57" s="13">
        <f t="shared" si="15"/>
        <v>-8.01725326765429</v>
      </c>
      <c r="AD57" s="3">
        <v>1.5466782471900279E-3</v>
      </c>
      <c r="AE57">
        <v>3.5351E-2</v>
      </c>
      <c r="AF57">
        <v>0.770065</v>
      </c>
      <c r="AG57" s="13">
        <v>0.770065</v>
      </c>
      <c r="AI57" s="19">
        <f t="shared" si="17"/>
        <v>646.54688317804869</v>
      </c>
      <c r="AJ57" s="20">
        <f t="shared" si="18"/>
        <v>28.28256325689232</v>
      </c>
      <c r="AK57" s="20">
        <f t="shared" si="19"/>
        <v>1.2985916773259401</v>
      </c>
      <c r="AL57" s="21">
        <f t="shared" si="20"/>
        <v>1.2985916773259401</v>
      </c>
    </row>
    <row r="58" spans="1:38" x14ac:dyDescent="0.2">
      <c r="A58" s="6" t="s">
        <v>203</v>
      </c>
      <c r="B58" t="s">
        <v>202</v>
      </c>
      <c r="C58" t="s">
        <v>71</v>
      </c>
      <c r="D58" t="s">
        <v>121</v>
      </c>
      <c r="G58" s="3" t="s">
        <v>247</v>
      </c>
      <c r="H58" t="s">
        <v>72</v>
      </c>
      <c r="I58" s="47">
        <v>-8.4072564720000003</v>
      </c>
      <c r="K58" s="3">
        <v>-50.259998321533203</v>
      </c>
      <c r="L58">
        <v>-50.151352677929559</v>
      </c>
      <c r="M58">
        <v>0.28799999999999998</v>
      </c>
      <c r="N58">
        <v>1.076999999999994</v>
      </c>
      <c r="O58">
        <v>-2.76</v>
      </c>
      <c r="P58">
        <v>-1.393154356396366</v>
      </c>
      <c r="Q58" s="42">
        <f t="shared" si="16"/>
        <v>490.46613401679144</v>
      </c>
      <c r="S58" s="3">
        <v>-49.869998931884773</v>
      </c>
      <c r="T58">
        <v>-24.951351914990109</v>
      </c>
      <c r="U58">
        <v>0.28799999999999998</v>
      </c>
      <c r="V58">
        <v>0.66000032424926758</v>
      </c>
      <c r="W58">
        <v>-2.76</v>
      </c>
      <c r="X58">
        <v>22.99984734114393</v>
      </c>
      <c r="Y58" s="42">
        <f t="shared" si="14"/>
        <v>1.7949296740830656</v>
      </c>
      <c r="AA58" s="3" t="s">
        <v>176</v>
      </c>
      <c r="AB58" s="13">
        <f t="shared" si="15"/>
        <v>-8.0172570823515699</v>
      </c>
      <c r="AD58" s="3">
        <v>1.707408811277538E-5</v>
      </c>
      <c r="AE58">
        <v>3.4489999999999998E-3</v>
      </c>
      <c r="AF58">
        <v>0.76246100000000006</v>
      </c>
      <c r="AG58" s="13">
        <v>0.76246100000000006</v>
      </c>
      <c r="AI58" s="19">
        <f t="shared" si="17"/>
        <v>58568.281561799369</v>
      </c>
      <c r="AJ58" s="20">
        <f t="shared" si="18"/>
        <v>289.88971123592961</v>
      </c>
      <c r="AK58" s="20">
        <f t="shared" si="19"/>
        <v>1.3115424920094272</v>
      </c>
      <c r="AL58" s="21">
        <f t="shared" si="20"/>
        <v>1.3115424920094272</v>
      </c>
    </row>
    <row r="59" spans="1:38" x14ac:dyDescent="0.2">
      <c r="A59" s="6" t="s">
        <v>205</v>
      </c>
      <c r="B59" t="s">
        <v>204</v>
      </c>
      <c r="C59" t="s">
        <v>71</v>
      </c>
      <c r="D59" t="s">
        <v>123</v>
      </c>
      <c r="G59" s="3" t="s">
        <v>247</v>
      </c>
      <c r="H59" t="s">
        <v>72</v>
      </c>
      <c r="I59" s="47">
        <v>-8.4072564720000003</v>
      </c>
      <c r="K59" s="3">
        <v>-46.529998779296882</v>
      </c>
      <c r="L59">
        <v>-51.661351953137078</v>
      </c>
      <c r="M59">
        <v>0</v>
      </c>
      <c r="N59">
        <v>0</v>
      </c>
      <c r="O59">
        <v>-2.76</v>
      </c>
      <c r="P59">
        <v>-8.5852531738402007</v>
      </c>
      <c r="Q59" s="42">
        <f t="shared" si="16"/>
        <v>2564.5516854691004</v>
      </c>
      <c r="S59" s="3">
        <v>-41.729999542236328</v>
      </c>
      <c r="T59">
        <v>-29.84135225831286</v>
      </c>
      <c r="U59">
        <v>0</v>
      </c>
      <c r="V59">
        <v>2.639999999999997</v>
      </c>
      <c r="W59">
        <v>-2.76</v>
      </c>
      <c r="X59">
        <v>11.074747283923459</v>
      </c>
      <c r="Y59" s="42">
        <f t="shared" si="14"/>
        <v>27.875240444357694</v>
      </c>
      <c r="AA59" s="3" t="s">
        <v>176</v>
      </c>
      <c r="AB59" s="13">
        <f t="shared" si="15"/>
        <v>-3.6072572349394463</v>
      </c>
      <c r="AD59" s="3">
        <v>1.4368531035536749E-4</v>
      </c>
      <c r="AE59">
        <v>1.0361E-2</v>
      </c>
      <c r="AF59">
        <v>0.76410900000000004</v>
      </c>
      <c r="AG59" s="13">
        <v>0.76410900000000004</v>
      </c>
      <c r="AI59" s="19">
        <f t="shared" si="17"/>
        <v>6959.6536871219841</v>
      </c>
      <c r="AJ59" s="20">
        <f t="shared" si="18"/>
        <v>96.490161568494258</v>
      </c>
      <c r="AK59" s="20">
        <f t="shared" si="19"/>
        <v>1.3087138091555</v>
      </c>
      <c r="AL59" s="21">
        <f t="shared" si="20"/>
        <v>1.3087138091555</v>
      </c>
    </row>
    <row r="60" spans="1:38" x14ac:dyDescent="0.2">
      <c r="A60" s="7" t="s">
        <v>207</v>
      </c>
      <c r="B60" s="5" t="s">
        <v>206</v>
      </c>
      <c r="C60" s="5" t="s">
        <v>71</v>
      </c>
      <c r="D60" s="5" t="s">
        <v>125</v>
      </c>
      <c r="E60" s="5"/>
      <c r="F60" s="5"/>
      <c r="G60" s="4" t="s">
        <v>247</v>
      </c>
      <c r="H60" s="5" t="s">
        <v>72</v>
      </c>
      <c r="I60" s="48">
        <v>-8.4072564720000003</v>
      </c>
      <c r="K60" s="4">
        <v>-34.869998931884773</v>
      </c>
      <c r="L60" s="5">
        <v>-41.971351419079461</v>
      </c>
      <c r="M60" s="5">
        <v>0</v>
      </c>
      <c r="N60" s="5">
        <v>0.1599998474121056</v>
      </c>
      <c r="O60" s="5">
        <v>-2.76</v>
      </c>
      <c r="P60" s="5">
        <v>-9.8817526397825901</v>
      </c>
      <c r="Q60" s="43">
        <f t="shared" si="16"/>
        <v>3455.5393738174007</v>
      </c>
      <c r="S60" s="4">
        <v>-30.760000228881839</v>
      </c>
      <c r="T60" s="5">
        <v>-27.251351628887811</v>
      </c>
      <c r="U60" s="5">
        <v>0</v>
      </c>
      <c r="V60" s="5">
        <v>0.83880011444091429</v>
      </c>
      <c r="W60" s="5">
        <v>-2.76</v>
      </c>
      <c r="X60" s="5">
        <v>1.4070487144349431</v>
      </c>
      <c r="Y60" s="43">
        <f t="shared" si="14"/>
        <v>257.57463596973173</v>
      </c>
      <c r="AA60" s="4" t="s">
        <v>176</v>
      </c>
      <c r="AB60" s="14">
        <f t="shared" si="15"/>
        <v>-4.297257768997067</v>
      </c>
      <c r="AD60" s="4">
        <v>6.2169946995833999E-3</v>
      </c>
      <c r="AE60" s="5">
        <v>7.2517999999999999E-2</v>
      </c>
      <c r="AF60" s="5">
        <v>0.77892399999999995</v>
      </c>
      <c r="AG60" s="14">
        <v>0.77892399999999995</v>
      </c>
      <c r="AI60" s="26">
        <f t="shared" si="17"/>
        <v>160.84942135578947</v>
      </c>
      <c r="AJ60" s="22">
        <f t="shared" si="18"/>
        <v>13.787740292323287</v>
      </c>
      <c r="AK60" s="22">
        <f t="shared" si="19"/>
        <v>1.2838222984527374</v>
      </c>
      <c r="AL60" s="23">
        <f t="shared" si="20"/>
        <v>1.2838222984527374</v>
      </c>
    </row>
    <row r="61" spans="1:38" x14ac:dyDescent="0.2">
      <c r="A61" s="11"/>
      <c r="B61" s="11"/>
      <c r="G61" s="11"/>
    </row>
    <row r="62" spans="1:38" x14ac:dyDescent="0.2">
      <c r="A62" s="96" t="s">
        <v>219</v>
      </c>
    </row>
    <row r="63" spans="1:38" x14ac:dyDescent="0.2">
      <c r="A63" s="97" t="s">
        <v>11</v>
      </c>
      <c r="B63" s="98" t="s">
        <v>261</v>
      </c>
      <c r="C63" s="98" t="s">
        <v>261</v>
      </c>
      <c r="D63" s="98" t="s">
        <v>145</v>
      </c>
      <c r="E63" s="98">
        <f t="shared" ref="E63" si="21">LEN(D63)</f>
        <v>28</v>
      </c>
      <c r="F63" s="98" t="s">
        <v>227</v>
      </c>
      <c r="G63" s="98" t="s">
        <v>261</v>
      </c>
      <c r="H63" s="98" t="s">
        <v>261</v>
      </c>
      <c r="I63" s="99" t="s">
        <v>261</v>
      </c>
      <c r="J63" s="98"/>
      <c r="K63" s="100">
        <v>-6.52</v>
      </c>
      <c r="L63" s="98">
        <v>-13.15</v>
      </c>
      <c r="M63" s="98">
        <v>0</v>
      </c>
      <c r="N63" s="98">
        <v>2.0499999999999998</v>
      </c>
      <c r="O63" s="98">
        <v>-2.76</v>
      </c>
      <c r="P63" s="98">
        <v>-7.52</v>
      </c>
      <c r="Q63" s="101">
        <f t="shared" ref="Q63" si="22">356*EXP(-0.23*P63)</f>
        <v>2007.269722908328</v>
      </c>
    </row>
  </sheetData>
  <mergeCells count="6">
    <mergeCell ref="AI2:AL2"/>
    <mergeCell ref="B2:F2"/>
    <mergeCell ref="K2:Q2"/>
    <mergeCell ref="S2:Y2"/>
    <mergeCell ref="AD2:AG2"/>
    <mergeCell ref="G2:I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0A82-2A1F-4494-B9B7-AD32CF5847FC}">
  <dimension ref="A1:E12"/>
  <sheetViews>
    <sheetView workbookViewId="0">
      <selection activeCell="C28" sqref="C28"/>
    </sheetView>
  </sheetViews>
  <sheetFormatPr baseColWidth="10" defaultColWidth="8.83203125" defaultRowHeight="15" x14ac:dyDescent="0.2"/>
  <cols>
    <col min="1" max="1" width="31.1640625" customWidth="1"/>
    <col min="2" max="2" width="108.5" bestFit="1" customWidth="1"/>
    <col min="3" max="3" width="73.5" bestFit="1" customWidth="1"/>
    <col min="4" max="4" width="23.5" customWidth="1"/>
    <col min="5" max="5" width="23.6640625" customWidth="1"/>
  </cols>
  <sheetData>
    <row r="1" spans="1:5" ht="34" x14ac:dyDescent="0.2">
      <c r="A1" s="55" t="s">
        <v>85</v>
      </c>
      <c r="B1" s="55" t="s">
        <v>50</v>
      </c>
      <c r="C1" s="55" t="s">
        <v>51</v>
      </c>
      <c r="D1" s="56" t="s">
        <v>52</v>
      </c>
      <c r="E1" s="56" t="s">
        <v>53</v>
      </c>
    </row>
    <row r="2" spans="1:5" x14ac:dyDescent="0.2">
      <c r="A2" s="10" t="s">
        <v>39</v>
      </c>
      <c r="B2" s="51" t="s">
        <v>54</v>
      </c>
      <c r="C2" s="52" t="s">
        <v>55</v>
      </c>
      <c r="D2" s="11">
        <v>0.13154282380682561</v>
      </c>
      <c r="E2" s="12">
        <v>0.96559778993517431</v>
      </c>
    </row>
    <row r="3" spans="1:5" x14ac:dyDescent="0.2">
      <c r="A3" s="3" t="s">
        <v>75</v>
      </c>
      <c r="B3" t="s">
        <v>56</v>
      </c>
      <c r="C3" s="13" t="s">
        <v>57</v>
      </c>
      <c r="D3">
        <v>-1.4992193541887571</v>
      </c>
      <c r="E3" s="13">
        <v>0.52191966585761418</v>
      </c>
    </row>
    <row r="4" spans="1:5" x14ac:dyDescent="0.2">
      <c r="A4" s="3" t="s">
        <v>76</v>
      </c>
      <c r="B4" t="s">
        <v>58</v>
      </c>
      <c r="C4" s="13" t="s">
        <v>59</v>
      </c>
      <c r="D4">
        <v>-0.82889374674737382</v>
      </c>
      <c r="E4" s="13">
        <v>0.32501294339249992</v>
      </c>
    </row>
    <row r="5" spans="1:5" x14ac:dyDescent="0.2">
      <c r="A5" s="3" t="s">
        <v>77</v>
      </c>
      <c r="B5" t="s">
        <v>60</v>
      </c>
      <c r="C5" s="13" t="s">
        <v>61</v>
      </c>
      <c r="D5">
        <v>-0.60994940793865071</v>
      </c>
      <c r="E5" s="13">
        <v>0.2465824027522498</v>
      </c>
    </row>
    <row r="6" spans="1:5" x14ac:dyDescent="0.2">
      <c r="A6" s="3" t="s">
        <v>78</v>
      </c>
      <c r="B6" t="s">
        <v>62</v>
      </c>
      <c r="C6" s="13" t="s">
        <v>63</v>
      </c>
      <c r="D6">
        <v>-0.49787333967095471</v>
      </c>
      <c r="E6" s="13">
        <v>0.2428975647182621</v>
      </c>
    </row>
    <row r="7" spans="1:5" x14ac:dyDescent="0.2">
      <c r="A7" s="3" t="s">
        <v>79</v>
      </c>
      <c r="B7" t="s">
        <v>62</v>
      </c>
      <c r="C7" s="13" t="s">
        <v>64</v>
      </c>
      <c r="D7">
        <v>-0.49787333967095471</v>
      </c>
      <c r="E7" s="13">
        <v>0.2428975647182621</v>
      </c>
    </row>
    <row r="8" spans="1:5" x14ac:dyDescent="0.2">
      <c r="A8" s="3" t="s">
        <v>80</v>
      </c>
      <c r="B8" t="s">
        <v>65</v>
      </c>
      <c r="C8" s="13" t="s">
        <v>66</v>
      </c>
      <c r="D8">
        <v>-0.63392038388779093</v>
      </c>
      <c r="E8" s="13">
        <v>0.52256500930665717</v>
      </c>
    </row>
    <row r="9" spans="1:5" x14ac:dyDescent="0.2">
      <c r="A9" s="3" t="s">
        <v>81</v>
      </c>
      <c r="B9" t="s">
        <v>67</v>
      </c>
      <c r="C9" s="13" t="s">
        <v>68</v>
      </c>
      <c r="D9">
        <v>-0.51276850931840634</v>
      </c>
      <c r="E9" s="13">
        <v>0.33511950740968399</v>
      </c>
    </row>
    <row r="10" spans="1:5" x14ac:dyDescent="0.2">
      <c r="A10" s="3" t="s">
        <v>82</v>
      </c>
      <c r="B10" t="s">
        <v>69</v>
      </c>
      <c r="C10" s="53" t="s">
        <v>70</v>
      </c>
      <c r="D10">
        <v>0.2718698222717511</v>
      </c>
      <c r="E10" s="13">
        <v>0.7371928337159861</v>
      </c>
    </row>
    <row r="11" spans="1:5" x14ac:dyDescent="0.2">
      <c r="A11" s="3" t="s">
        <v>83</v>
      </c>
      <c r="B11" t="s">
        <v>71</v>
      </c>
      <c r="C11" s="53" t="s">
        <v>72</v>
      </c>
      <c r="D11">
        <v>-0.23628009596752231</v>
      </c>
      <c r="E11" s="13">
        <v>0.77486749516636322</v>
      </c>
    </row>
    <row r="12" spans="1:5" x14ac:dyDescent="0.2">
      <c r="A12" s="4" t="s">
        <v>84</v>
      </c>
      <c r="B12" s="5" t="s">
        <v>73</v>
      </c>
      <c r="C12" s="54" t="s">
        <v>74</v>
      </c>
      <c r="D12" s="5">
        <v>-0.25117211322586253</v>
      </c>
      <c r="E12" s="14">
        <v>0.76048409186730848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681F-10D3-402C-9710-6F5A7E31C6E1}">
  <dimension ref="A1:D3"/>
  <sheetViews>
    <sheetView workbookViewId="0">
      <selection activeCell="K3" sqref="K3"/>
    </sheetView>
  </sheetViews>
  <sheetFormatPr baseColWidth="10" defaultColWidth="8.83203125" defaultRowHeight="15" x14ac:dyDescent="0.2"/>
  <cols>
    <col min="1" max="1" width="15.5" bestFit="1" customWidth="1"/>
    <col min="2" max="2" width="9.1640625" bestFit="1" customWidth="1"/>
    <col min="3" max="3" width="35.5" bestFit="1" customWidth="1"/>
    <col min="4" max="4" width="71.1640625" customWidth="1"/>
  </cols>
  <sheetData>
    <row r="1" spans="1:4" x14ac:dyDescent="0.2">
      <c r="A1" s="27" t="s">
        <v>139</v>
      </c>
      <c r="B1" s="27" t="s">
        <v>141</v>
      </c>
      <c r="C1" s="27" t="s">
        <v>177</v>
      </c>
      <c r="D1" s="27" t="s">
        <v>140</v>
      </c>
    </row>
    <row r="2" spans="1:4" ht="144" x14ac:dyDescent="0.2">
      <c r="A2" s="3" t="s">
        <v>138</v>
      </c>
      <c r="B2" t="s">
        <v>144</v>
      </c>
      <c r="C2" t="s">
        <v>145</v>
      </c>
      <c r="D2" s="57" t="s">
        <v>146</v>
      </c>
    </row>
    <row r="3" spans="1:4" ht="80" x14ac:dyDescent="0.2">
      <c r="A3" s="4" t="s">
        <v>147</v>
      </c>
      <c r="B3" s="5" t="s">
        <v>144</v>
      </c>
      <c r="C3" s="5" t="s">
        <v>142</v>
      </c>
      <c r="D3" s="58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Riboswitch Set 1 Testing. Fig 2</vt:lpstr>
      <vt:lpstr>Riboswitch Dosage Curves. Fig 4</vt:lpstr>
      <vt:lpstr>Riboswitch Set 2 Testing. Fig 5</vt:lpstr>
      <vt:lpstr>Sequences and Calculations</vt:lpstr>
      <vt:lpstr>Aptamer Info</vt:lpstr>
      <vt:lpstr>Protein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</dc:creator>
  <cp:lastModifiedBy>Howard Salis</cp:lastModifiedBy>
  <dcterms:created xsi:type="dcterms:W3CDTF">2020-12-25T19:49:37Z</dcterms:created>
  <dcterms:modified xsi:type="dcterms:W3CDTF">2023-04-12T18:43:44Z</dcterms:modified>
</cp:coreProperties>
</file>