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Final revision NC editorial step\"/>
    </mc:Choice>
  </mc:AlternateContent>
  <bookViews>
    <workbookView xWindow="0" yWindow="0" windowWidth="20730" windowHeight="11760" firstSheet="42" activeTab="8"/>
  </bookViews>
  <sheets>
    <sheet name="Fig. 1d" sheetId="50" r:id="rId1"/>
    <sheet name="Fig. 1f" sheetId="1" r:id="rId2"/>
    <sheet name="Fig. 1g" sheetId="46" r:id="rId3"/>
    <sheet name="Fig. 1i" sheetId="2" r:id="rId4"/>
    <sheet name="Fig. 1j" sheetId="3" r:id="rId5"/>
    <sheet name="Fig. 2b and c" sheetId="4" r:id="rId6"/>
    <sheet name="Fig. 2f" sheetId="5" r:id="rId7"/>
    <sheet name="Fig. 2h" sheetId="6" r:id="rId8"/>
    <sheet name="Fig. 3b" sheetId="7" r:id="rId9"/>
    <sheet name="Fig. 3c" sheetId="8" r:id="rId10"/>
    <sheet name="Fig. 3d" sheetId="9" r:id="rId11"/>
    <sheet name="Fig. 3e" sheetId="10" r:id="rId12"/>
    <sheet name="Fig. 3f" sheetId="11" r:id="rId13"/>
    <sheet name="Fig. 3g" sheetId="12" r:id="rId14"/>
    <sheet name="Fig. 3h" sheetId="13" r:id="rId15"/>
    <sheet name="Fig. 4a" sheetId="14" r:id="rId16"/>
    <sheet name="Fig. 4c" sheetId="15" r:id="rId17"/>
    <sheet name="Fig. 4e" sheetId="16" r:id="rId18"/>
    <sheet name="Fig. 4g and h" sheetId="17" r:id="rId19"/>
    <sheet name="Fig. 5c" sheetId="18" r:id="rId20"/>
    <sheet name="Fig. 5d" sheetId="19" r:id="rId21"/>
    <sheet name="Fig. 5e-h" sheetId="20" r:id="rId22"/>
    <sheet name="Fig. 5j-k" sheetId="21" r:id="rId23"/>
    <sheet name="Suppl. Fig. 3b" sheetId="22" r:id="rId24"/>
    <sheet name="Suppl. Fig. 3c" sheetId="23" r:id="rId25"/>
    <sheet name="Suppl. Fig. 4f" sheetId="24" r:id="rId26"/>
    <sheet name="Suppl. Fig. 5b-e" sheetId="25" r:id="rId27"/>
    <sheet name="Suppl. Fig. 5f-l" sheetId="26" r:id="rId28"/>
    <sheet name="Suppl. Fig. 5o" sheetId="27" r:id="rId29"/>
    <sheet name="Suppl. Fig. 5p" sheetId="28" r:id="rId30"/>
    <sheet name="Sup. Fig.6 a-e" sheetId="42" r:id="rId31"/>
    <sheet name="Sup. Fig. 7a-e" sheetId="43" r:id="rId32"/>
    <sheet name="Sup. Fig. 8a-e" sheetId="44" r:id="rId33"/>
    <sheet name="Suppl. Fig. 9a-e" sheetId="29" r:id="rId34"/>
    <sheet name="Suppl. Fig. 11a and b" sheetId="30" r:id="rId35"/>
    <sheet name="Suppl. Fig. 12a" sheetId="31" r:id="rId36"/>
    <sheet name="Suppl. Fig. 12b" sheetId="32" r:id="rId37"/>
    <sheet name="Suppl. Fig. 12d" sheetId="47" r:id="rId38"/>
    <sheet name="Suppl. Fig. 12e" sheetId="33" r:id="rId39"/>
    <sheet name="Suppl. Fig. 12f" sheetId="34" r:id="rId40"/>
    <sheet name="Suppl. Fig. 12g" sheetId="35" r:id="rId41"/>
    <sheet name="Suppl. Fig. 12h" sheetId="36" r:id="rId42"/>
    <sheet name="Suppl. Fig. 13c" sheetId="37" r:id="rId43"/>
    <sheet name="Suppl. Fig. 13d" sheetId="38" r:id="rId44"/>
    <sheet name="Suppl. Fig. 15b" sheetId="48" r:id="rId45"/>
    <sheet name="Sup. Fig. 16" sheetId="49" r:id="rId46"/>
    <sheet name="Sup. Fig. 18a-c" sheetId="45" r:id="rId47"/>
    <sheet name="Suppl. Fig. 19a" sheetId="39" r:id="rId48"/>
    <sheet name="Suppl. Fig. 19b" sheetId="40" r:id="rId49"/>
    <sheet name="Suppl. Fig. 19c" sheetId="41" r:id="rId5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3" i="7" l="1"/>
  <c r="M4" i="7"/>
  <c r="M5" i="7"/>
  <c r="M6" i="7"/>
  <c r="M7" i="7"/>
  <c r="M8" i="7"/>
  <c r="M9" i="7"/>
  <c r="M10" i="7"/>
  <c r="M11" i="7"/>
  <c r="M2" i="7"/>
  <c r="L3" i="7"/>
  <c r="L4" i="7"/>
  <c r="L5" i="7"/>
  <c r="L6" i="7"/>
  <c r="L7" i="7"/>
  <c r="L8" i="7"/>
  <c r="L9" i="7"/>
  <c r="L10" i="7"/>
  <c r="L11" i="7"/>
  <c r="L2" i="7"/>
  <c r="C433" i="15" l="1"/>
  <c r="H25" i="15" s="1"/>
  <c r="C424" i="15"/>
  <c r="G25" i="15" s="1"/>
  <c r="I25" i="15" s="1"/>
  <c r="C415" i="15"/>
  <c r="H24" i="15" s="1"/>
  <c r="C406" i="15"/>
  <c r="G24" i="15" s="1"/>
  <c r="I24" i="15" s="1"/>
  <c r="C397" i="15"/>
  <c r="H23" i="15" s="1"/>
  <c r="C388" i="15"/>
  <c r="G23" i="15" s="1"/>
  <c r="I23" i="15" s="1"/>
  <c r="C379" i="15"/>
  <c r="H22" i="15" s="1"/>
  <c r="C370" i="15"/>
  <c r="G22" i="15" s="1"/>
  <c r="C361" i="15"/>
  <c r="L25" i="15" s="1"/>
  <c r="C352" i="15"/>
  <c r="C343" i="15"/>
  <c r="L24" i="15" s="1"/>
  <c r="M24" i="15" s="1"/>
  <c r="C334" i="15"/>
  <c r="C325" i="15"/>
  <c r="L23" i="15" s="1"/>
  <c r="C316" i="15"/>
  <c r="K23" i="15" s="1"/>
  <c r="M23" i="15" s="1"/>
  <c r="C307" i="15"/>
  <c r="L22" i="15" s="1"/>
  <c r="C298" i="15"/>
  <c r="K22" i="15" s="1"/>
  <c r="C289" i="15"/>
  <c r="H29" i="15" s="1"/>
  <c r="K25" i="15"/>
  <c r="M25" i="15" s="1"/>
  <c r="K24" i="15"/>
  <c r="C280" i="15"/>
  <c r="G29" i="15" s="1"/>
  <c r="I29" i="15" l="1"/>
  <c r="H26" i="15"/>
  <c r="L26" i="15"/>
  <c r="M22" i="15"/>
  <c r="M26" i="15" s="1"/>
  <c r="K26" i="15"/>
  <c r="I22" i="15"/>
  <c r="I26" i="15" s="1"/>
  <c r="G26" i="15"/>
  <c r="I17" i="24" l="1"/>
  <c r="K17" i="24" s="1"/>
  <c r="M17" i="24" s="1"/>
  <c r="I16" i="24"/>
  <c r="K16" i="24" s="1"/>
  <c r="M16" i="24" s="1"/>
  <c r="N16" i="24" s="1"/>
  <c r="M15" i="24"/>
  <c r="I15" i="24"/>
  <c r="M14" i="24"/>
  <c r="I14" i="24"/>
  <c r="I9" i="24"/>
  <c r="I8" i="24"/>
  <c r="M7" i="24"/>
  <c r="I7" i="24"/>
  <c r="M6" i="24"/>
  <c r="N6" i="24" s="1"/>
  <c r="I6" i="24"/>
  <c r="H6" i="24" s="1"/>
  <c r="K8" i="24" l="1"/>
  <c r="M8" i="24" s="1"/>
  <c r="K9" i="24"/>
  <c r="M9" i="24" s="1"/>
  <c r="N14" i="24"/>
  <c r="N8" i="24" l="1"/>
  <c r="E667" i="39" l="1"/>
  <c r="N24" i="39" s="1"/>
  <c r="E666" i="39"/>
  <c r="E665" i="39"/>
  <c r="N22" i="39" s="1"/>
  <c r="E649" i="39"/>
  <c r="M24" i="39" s="1"/>
  <c r="E648" i="39"/>
  <c r="E647" i="39"/>
  <c r="E631" i="39"/>
  <c r="L24" i="39" s="1"/>
  <c r="E630" i="39"/>
  <c r="E629" i="39"/>
  <c r="L22" i="39" s="1"/>
  <c r="E613" i="39"/>
  <c r="E612" i="39"/>
  <c r="K23" i="39" s="1"/>
  <c r="E611" i="39"/>
  <c r="K22" i="39" s="1"/>
  <c r="E595" i="39"/>
  <c r="J24" i="39" s="1"/>
  <c r="E594" i="39"/>
  <c r="E593" i="39"/>
  <c r="J22" i="39" s="1"/>
  <c r="E577" i="39"/>
  <c r="T24" i="39" s="1"/>
  <c r="E576" i="39"/>
  <c r="E575" i="39"/>
  <c r="E559" i="39"/>
  <c r="S24" i="39" s="1"/>
  <c r="E558" i="39"/>
  <c r="E557" i="39"/>
  <c r="E541" i="39"/>
  <c r="E540" i="39"/>
  <c r="E539" i="39"/>
  <c r="E523" i="39"/>
  <c r="E522" i="39"/>
  <c r="E521" i="39"/>
  <c r="Q22" i="39" s="1"/>
  <c r="E505" i="39"/>
  <c r="P24" i="39" s="1"/>
  <c r="E504" i="39"/>
  <c r="E503" i="39"/>
  <c r="E487" i="39"/>
  <c r="O24" i="39" s="1"/>
  <c r="E486" i="39"/>
  <c r="E485" i="39"/>
  <c r="E469" i="39"/>
  <c r="E468" i="39"/>
  <c r="E467" i="39"/>
  <c r="E446" i="39"/>
  <c r="O16" i="39" s="1"/>
  <c r="E445" i="39"/>
  <c r="E444" i="39"/>
  <c r="O14" i="39" s="1"/>
  <c r="E428" i="39"/>
  <c r="N16" i="39" s="1"/>
  <c r="E427" i="39"/>
  <c r="E426" i="39"/>
  <c r="E410" i="39"/>
  <c r="E409" i="39"/>
  <c r="E408" i="39"/>
  <c r="E392" i="39"/>
  <c r="E391" i="39"/>
  <c r="E390" i="39"/>
  <c r="E374" i="39"/>
  <c r="K16" i="39" s="1"/>
  <c r="E373" i="39"/>
  <c r="E372" i="39"/>
  <c r="K14" i="39" s="1"/>
  <c r="E356" i="39"/>
  <c r="J16" i="39" s="1"/>
  <c r="E355" i="39"/>
  <c r="E354" i="39"/>
  <c r="E338" i="39"/>
  <c r="E337" i="39"/>
  <c r="E336" i="39"/>
  <c r="E320" i="39"/>
  <c r="E319" i="39"/>
  <c r="E318" i="39"/>
  <c r="T14" i="39" s="1"/>
  <c r="E302" i="39"/>
  <c r="E301" i="39"/>
  <c r="E300" i="39"/>
  <c r="S14" i="39" s="1"/>
  <c r="E284" i="39"/>
  <c r="R16" i="39" s="1"/>
  <c r="E283" i="39"/>
  <c r="E282" i="39"/>
  <c r="E266" i="39"/>
  <c r="Q16" i="39" s="1"/>
  <c r="E265" i="39"/>
  <c r="E264" i="39"/>
  <c r="Q14" i="39" s="1"/>
  <c r="E248" i="39"/>
  <c r="E247" i="39"/>
  <c r="P15" i="39" s="1"/>
  <c r="E246" i="39"/>
  <c r="P14" i="39" s="1"/>
  <c r="E230" i="39"/>
  <c r="E229" i="39"/>
  <c r="E228" i="39"/>
  <c r="E206" i="39"/>
  <c r="O8" i="39" s="1"/>
  <c r="E205" i="39"/>
  <c r="E204" i="39"/>
  <c r="E188" i="39"/>
  <c r="E187" i="39"/>
  <c r="E186" i="39"/>
  <c r="E170" i="39"/>
  <c r="E169" i="39"/>
  <c r="E168" i="39"/>
  <c r="E152" i="39"/>
  <c r="T8" i="39" s="1"/>
  <c r="E151" i="39"/>
  <c r="E150" i="39"/>
  <c r="T6" i="39" s="1"/>
  <c r="E134" i="39"/>
  <c r="S8" i="39" s="1"/>
  <c r="E133" i="39"/>
  <c r="E132" i="39"/>
  <c r="E116" i="39"/>
  <c r="E115" i="39"/>
  <c r="E114" i="39"/>
  <c r="E98" i="39"/>
  <c r="E97" i="39"/>
  <c r="Q7" i="39" s="1"/>
  <c r="E96" i="39"/>
  <c r="Q6" i="39" s="1"/>
  <c r="E80" i="39"/>
  <c r="P8" i="39" s="1"/>
  <c r="E79" i="39"/>
  <c r="E78" i="39"/>
  <c r="P6" i="39" s="1"/>
  <c r="E62" i="39"/>
  <c r="E61" i="39"/>
  <c r="E60" i="39"/>
  <c r="E44" i="39"/>
  <c r="E43" i="39"/>
  <c r="E42" i="39"/>
  <c r="J6" i="39" s="1"/>
  <c r="E26" i="39"/>
  <c r="E25" i="39"/>
  <c r="U24" i="39"/>
  <c r="R24" i="39"/>
  <c r="Q24" i="39"/>
  <c r="K24" i="39"/>
  <c r="E24" i="39"/>
  <c r="U23" i="39"/>
  <c r="T23" i="39"/>
  <c r="S23" i="39"/>
  <c r="R23" i="39"/>
  <c r="Q23" i="39"/>
  <c r="P23" i="39"/>
  <c r="O23" i="39"/>
  <c r="N23" i="39"/>
  <c r="M23" i="39"/>
  <c r="L23" i="39"/>
  <c r="J23" i="39"/>
  <c r="U22" i="39"/>
  <c r="T22" i="39"/>
  <c r="S22" i="39"/>
  <c r="R22" i="39"/>
  <c r="P22" i="39"/>
  <c r="O22" i="39"/>
  <c r="M22" i="39"/>
  <c r="V16" i="39"/>
  <c r="U16" i="39"/>
  <c r="T16" i="39"/>
  <c r="S16" i="39"/>
  <c r="P16" i="39"/>
  <c r="M16" i="39"/>
  <c r="L16" i="39"/>
  <c r="V15" i="39"/>
  <c r="U15" i="39"/>
  <c r="T15" i="39"/>
  <c r="S15" i="39"/>
  <c r="R15" i="39"/>
  <c r="Q15" i="39"/>
  <c r="O15" i="39"/>
  <c r="N15" i="39"/>
  <c r="M15" i="39"/>
  <c r="L15" i="39"/>
  <c r="K15" i="39"/>
  <c r="J15" i="39"/>
  <c r="V14" i="39"/>
  <c r="U14" i="39"/>
  <c r="R14" i="39"/>
  <c r="N14" i="39"/>
  <c r="M14" i="39"/>
  <c r="L14" i="39"/>
  <c r="J14" i="39"/>
  <c r="U8" i="39"/>
  <c r="R8" i="39"/>
  <c r="Q8" i="39"/>
  <c r="N8" i="39"/>
  <c r="M8" i="39"/>
  <c r="K8" i="39"/>
  <c r="J8" i="39"/>
  <c r="E8" i="39"/>
  <c r="L8" i="39" s="1"/>
  <c r="U7" i="39"/>
  <c r="T7" i="39"/>
  <c r="S7" i="39"/>
  <c r="R7" i="39"/>
  <c r="P7" i="39"/>
  <c r="O7" i="39"/>
  <c r="N7" i="39"/>
  <c r="M7" i="39"/>
  <c r="L7" i="39"/>
  <c r="K7" i="39"/>
  <c r="J7" i="39"/>
  <c r="E7" i="39"/>
  <c r="U6" i="39"/>
  <c r="S6" i="39"/>
  <c r="R6" i="39"/>
  <c r="O6" i="39"/>
  <c r="N6" i="39"/>
  <c r="M6" i="39"/>
  <c r="L6" i="39"/>
  <c r="K6" i="39"/>
  <c r="E6" i="39"/>
  <c r="Q102" i="5" l="1"/>
  <c r="Q101" i="5"/>
  <c r="Q100" i="5"/>
  <c r="Q99" i="5"/>
  <c r="Q98" i="5"/>
  <c r="Q97" i="5"/>
  <c r="Q96" i="5"/>
  <c r="Q95" i="5"/>
  <c r="Q94" i="5"/>
  <c r="Q93" i="5"/>
  <c r="Q92" i="5"/>
  <c r="Q91" i="5"/>
  <c r="Q89" i="5"/>
  <c r="Q88" i="5"/>
  <c r="Q87" i="5"/>
  <c r="Q86" i="5"/>
  <c r="Q85" i="5"/>
  <c r="Q84" i="5"/>
  <c r="Q83" i="5"/>
  <c r="Q82" i="5"/>
  <c r="Q81" i="5"/>
  <c r="Q72" i="5" l="1"/>
  <c r="Q71" i="5"/>
  <c r="Q70" i="5"/>
  <c r="Q69" i="5"/>
  <c r="Q68" i="5"/>
  <c r="Q67" i="5"/>
  <c r="Q66" i="5"/>
  <c r="Q65" i="5"/>
  <c r="Q64" i="5"/>
  <c r="Q63" i="5"/>
  <c r="Q62" i="5"/>
  <c r="Q61" i="5"/>
  <c r="Q60" i="5"/>
  <c r="Q59" i="5"/>
  <c r="Q58" i="5"/>
  <c r="Q57" i="5"/>
  <c r="Q56" i="5"/>
  <c r="Q55" i="5"/>
  <c r="Q54" i="5"/>
  <c r="Q53" i="5"/>
  <c r="Q52" i="5"/>
  <c r="Q51" i="5"/>
  <c r="Q42" i="5" l="1"/>
  <c r="Q41" i="5"/>
  <c r="Q40" i="5"/>
  <c r="Q39" i="5"/>
  <c r="Q38" i="5"/>
  <c r="Q37" i="5"/>
  <c r="Q36" i="5"/>
  <c r="Q35" i="5"/>
  <c r="Q34" i="5"/>
  <c r="Q33" i="5"/>
  <c r="Q32" i="5"/>
  <c r="Q31" i="5"/>
  <c r="Q30" i="5"/>
  <c r="Q29" i="5"/>
  <c r="Q28" i="5"/>
  <c r="Q27" i="5"/>
  <c r="Q19" i="5" l="1"/>
  <c r="Q18" i="5"/>
  <c r="Q17" i="5"/>
  <c r="Q16" i="5"/>
  <c r="Q15" i="5"/>
  <c r="Q14" i="5"/>
  <c r="Q13" i="5"/>
  <c r="Q12" i="5"/>
  <c r="Q11" i="5"/>
  <c r="Q10" i="5"/>
  <c r="Q9" i="5"/>
  <c r="Q8" i="5"/>
  <c r="Q7" i="5"/>
  <c r="Q6" i="5"/>
  <c r="Q5" i="5"/>
  <c r="Q4" i="5"/>
  <c r="F29" i="46" l="1"/>
  <c r="F28" i="46"/>
  <c r="F27" i="46"/>
  <c r="F26" i="46"/>
  <c r="F25" i="46"/>
  <c r="F24" i="46"/>
  <c r="F23" i="46"/>
  <c r="F22" i="46"/>
  <c r="F21" i="46"/>
  <c r="F20" i="46"/>
  <c r="F19" i="46"/>
  <c r="F18" i="46"/>
  <c r="F17" i="46"/>
  <c r="F16" i="46"/>
  <c r="F15" i="46"/>
  <c r="F14" i="46"/>
  <c r="F13" i="46"/>
  <c r="F12" i="46"/>
  <c r="F11" i="46"/>
  <c r="F10" i="46"/>
  <c r="F9" i="46"/>
  <c r="F8" i="46"/>
  <c r="F7" i="46"/>
  <c r="F6" i="46"/>
  <c r="I49" i="41" l="1"/>
  <c r="J49" i="41" s="1"/>
  <c r="K49" i="41" s="1"/>
  <c r="N49" i="41" s="1"/>
  <c r="I48" i="41"/>
  <c r="J48" i="41" s="1"/>
  <c r="K48" i="41" s="1"/>
  <c r="N48" i="41" s="1"/>
  <c r="I47" i="41"/>
  <c r="J47" i="41" s="1"/>
  <c r="K47" i="41" s="1"/>
  <c r="N47" i="41" s="1"/>
  <c r="I46" i="41"/>
  <c r="J46" i="41" s="1"/>
  <c r="K46" i="41" s="1"/>
  <c r="N46" i="41" s="1"/>
  <c r="I45" i="41"/>
  <c r="J45" i="41" s="1"/>
  <c r="K45" i="41" s="1"/>
  <c r="N45" i="41" s="1"/>
  <c r="I44" i="41"/>
  <c r="J44" i="41" s="1"/>
  <c r="K44" i="41" s="1"/>
  <c r="N44" i="41" s="1"/>
  <c r="I43" i="41"/>
  <c r="J43" i="41" s="1"/>
  <c r="K43" i="41" s="1"/>
  <c r="N43" i="41" s="1"/>
  <c r="I42" i="41"/>
  <c r="J42" i="41" s="1"/>
  <c r="K42" i="41" s="1"/>
  <c r="N42" i="41" s="1"/>
  <c r="I41" i="41"/>
  <c r="J41" i="41" s="1"/>
  <c r="K41" i="41" s="1"/>
  <c r="N41" i="41" s="1"/>
  <c r="I40" i="41"/>
  <c r="J40" i="41" s="1"/>
  <c r="K40" i="41" s="1"/>
  <c r="N40" i="41" s="1"/>
  <c r="I39" i="41"/>
  <c r="J39" i="41" s="1"/>
  <c r="K39" i="41" s="1"/>
  <c r="N39" i="41" s="1"/>
  <c r="I38" i="41"/>
  <c r="J38" i="41" s="1"/>
  <c r="K38" i="41" s="1"/>
  <c r="N38" i="41" s="1"/>
  <c r="I37" i="41"/>
  <c r="J37" i="41" s="1"/>
  <c r="K37" i="41" s="1"/>
  <c r="N37" i="41" s="1"/>
  <c r="I36" i="41"/>
  <c r="J36" i="41" s="1"/>
  <c r="K36" i="41" s="1"/>
  <c r="N36" i="41" s="1"/>
  <c r="I35" i="41"/>
  <c r="J35" i="41" s="1"/>
  <c r="K35" i="41" s="1"/>
  <c r="N35" i="41" s="1"/>
  <c r="I34" i="41"/>
  <c r="J34" i="41" s="1"/>
  <c r="K34" i="41" s="1"/>
  <c r="N34" i="41" s="1"/>
  <c r="I33" i="41"/>
  <c r="J33" i="41" s="1"/>
  <c r="K33" i="41" s="1"/>
  <c r="N33" i="41" s="1"/>
  <c r="I32" i="41"/>
  <c r="J32" i="41" s="1"/>
  <c r="K32" i="41" s="1"/>
  <c r="N32" i="41" s="1"/>
  <c r="I31" i="41"/>
  <c r="J31" i="41" s="1"/>
  <c r="K31" i="41" s="1"/>
  <c r="N31" i="41" s="1"/>
  <c r="I30" i="41"/>
  <c r="J30" i="41" s="1"/>
  <c r="K30" i="41" s="1"/>
  <c r="N30" i="41" s="1"/>
  <c r="I29" i="41"/>
  <c r="J29" i="41" s="1"/>
  <c r="K29" i="41" s="1"/>
  <c r="N29" i="41" s="1"/>
  <c r="I28" i="41"/>
  <c r="J28" i="41" s="1"/>
  <c r="K28" i="41" s="1"/>
  <c r="N28" i="41" s="1"/>
  <c r="I27" i="41"/>
  <c r="J27" i="41" s="1"/>
  <c r="K27" i="41" s="1"/>
  <c r="N27" i="41" s="1"/>
  <c r="I26" i="41"/>
  <c r="J26" i="41" s="1"/>
  <c r="K26" i="41" s="1"/>
  <c r="N26" i="41" s="1"/>
  <c r="I25" i="41"/>
  <c r="J25" i="41" s="1"/>
  <c r="K25" i="41" s="1"/>
  <c r="N25" i="41" s="1"/>
  <c r="I24" i="41"/>
  <c r="J24" i="41" s="1"/>
  <c r="K24" i="41" s="1"/>
  <c r="N24" i="41" s="1"/>
  <c r="I23" i="41"/>
  <c r="J23" i="41" s="1"/>
  <c r="K23" i="41" s="1"/>
  <c r="N23" i="41" s="1"/>
  <c r="I22" i="41"/>
  <c r="J22" i="41" s="1"/>
  <c r="K22" i="41" s="1"/>
  <c r="N22" i="41" s="1"/>
  <c r="I21" i="41"/>
  <c r="J21" i="41" s="1"/>
  <c r="K21" i="41" s="1"/>
  <c r="N21" i="41" s="1"/>
  <c r="I20" i="41"/>
  <c r="J20" i="41" s="1"/>
  <c r="K20" i="41" s="1"/>
  <c r="N20" i="41" s="1"/>
  <c r="I19" i="41"/>
  <c r="J19" i="41" s="1"/>
  <c r="K19" i="41" s="1"/>
  <c r="N19" i="41" s="1"/>
  <c r="I18" i="41"/>
  <c r="J18" i="41" s="1"/>
  <c r="K18" i="41" s="1"/>
  <c r="N18" i="41" s="1"/>
  <c r="I17" i="41"/>
  <c r="J17" i="41" s="1"/>
  <c r="K17" i="41" s="1"/>
  <c r="N17" i="41" s="1"/>
  <c r="I16" i="41"/>
  <c r="J16" i="41" s="1"/>
  <c r="K16" i="41" s="1"/>
  <c r="N16" i="41" s="1"/>
  <c r="I15" i="41"/>
  <c r="J15" i="41" s="1"/>
  <c r="K15" i="41" s="1"/>
  <c r="N15" i="41" s="1"/>
  <c r="I14" i="41"/>
  <c r="J14" i="41" s="1"/>
  <c r="K14" i="41" s="1"/>
  <c r="N14" i="41" s="1"/>
  <c r="I13" i="41"/>
  <c r="J13" i="41" s="1"/>
  <c r="K13" i="41" s="1"/>
  <c r="N13" i="41" s="1"/>
  <c r="I12" i="41"/>
  <c r="J12" i="41" s="1"/>
  <c r="K12" i="41" s="1"/>
  <c r="N12" i="41" s="1"/>
  <c r="I11" i="41"/>
  <c r="J11" i="41" s="1"/>
  <c r="K11" i="41" s="1"/>
  <c r="N11" i="41" s="1"/>
  <c r="I10" i="41"/>
  <c r="J10" i="41" s="1"/>
  <c r="K10" i="41" s="1"/>
  <c r="N10" i="41" s="1"/>
  <c r="I9" i="41"/>
  <c r="J9" i="41" s="1"/>
  <c r="K9" i="41" s="1"/>
  <c r="N9" i="41" s="1"/>
  <c r="I8" i="41"/>
  <c r="J8" i="41" s="1"/>
  <c r="K8" i="41" s="1"/>
  <c r="N8" i="41" s="1"/>
  <c r="I7" i="41"/>
  <c r="J7" i="41" s="1"/>
  <c r="K7" i="41" s="1"/>
  <c r="N7" i="41" s="1"/>
  <c r="I6" i="41"/>
  <c r="J6" i="41" s="1"/>
  <c r="K6" i="41" s="1"/>
  <c r="N6" i="41" s="1"/>
  <c r="I49" i="40" l="1"/>
  <c r="J49" i="40" s="1"/>
  <c r="K49" i="40" s="1"/>
  <c r="N49" i="40" s="1"/>
  <c r="I48" i="40"/>
  <c r="J48" i="40" s="1"/>
  <c r="K48" i="40" s="1"/>
  <c r="N48" i="40" s="1"/>
  <c r="I47" i="40"/>
  <c r="J47" i="40" s="1"/>
  <c r="K47" i="40" s="1"/>
  <c r="N47" i="40" s="1"/>
  <c r="I46" i="40"/>
  <c r="J46" i="40" s="1"/>
  <c r="K46" i="40" s="1"/>
  <c r="N46" i="40" s="1"/>
  <c r="I45" i="40"/>
  <c r="J45" i="40" s="1"/>
  <c r="K45" i="40" s="1"/>
  <c r="N45" i="40" s="1"/>
  <c r="I44" i="40"/>
  <c r="J44" i="40" s="1"/>
  <c r="K44" i="40" s="1"/>
  <c r="N44" i="40" s="1"/>
  <c r="I43" i="40"/>
  <c r="J43" i="40" s="1"/>
  <c r="K43" i="40" s="1"/>
  <c r="N43" i="40" s="1"/>
  <c r="I42" i="40"/>
  <c r="J42" i="40" s="1"/>
  <c r="K42" i="40" s="1"/>
  <c r="N42" i="40" s="1"/>
  <c r="I41" i="40"/>
  <c r="J41" i="40" s="1"/>
  <c r="K41" i="40" s="1"/>
  <c r="N41" i="40" s="1"/>
  <c r="I40" i="40"/>
  <c r="J40" i="40" s="1"/>
  <c r="K40" i="40" s="1"/>
  <c r="N40" i="40" s="1"/>
  <c r="I39" i="40"/>
  <c r="J39" i="40" s="1"/>
  <c r="K39" i="40" s="1"/>
  <c r="N39" i="40" s="1"/>
  <c r="I38" i="40"/>
  <c r="J38" i="40" s="1"/>
  <c r="K38" i="40" s="1"/>
  <c r="N38" i="40" s="1"/>
  <c r="I37" i="40"/>
  <c r="J37" i="40" s="1"/>
  <c r="K37" i="40" s="1"/>
  <c r="N37" i="40" s="1"/>
  <c r="I36" i="40"/>
  <c r="J36" i="40" s="1"/>
  <c r="K36" i="40" s="1"/>
  <c r="N36" i="40" s="1"/>
  <c r="I35" i="40"/>
  <c r="J35" i="40" s="1"/>
  <c r="K35" i="40" s="1"/>
  <c r="N35" i="40" s="1"/>
  <c r="I34" i="40"/>
  <c r="J34" i="40" s="1"/>
  <c r="K34" i="40" s="1"/>
  <c r="N34" i="40" s="1"/>
  <c r="I33" i="40"/>
  <c r="J33" i="40" s="1"/>
  <c r="K33" i="40" s="1"/>
  <c r="N33" i="40" s="1"/>
  <c r="I32" i="40"/>
  <c r="J32" i="40" s="1"/>
  <c r="K32" i="40" s="1"/>
  <c r="N32" i="40" s="1"/>
  <c r="I31" i="40"/>
  <c r="J31" i="40" s="1"/>
  <c r="K31" i="40" s="1"/>
  <c r="N31" i="40" s="1"/>
  <c r="I30" i="40"/>
  <c r="J30" i="40" s="1"/>
  <c r="K30" i="40" s="1"/>
  <c r="N30" i="40" s="1"/>
  <c r="I29" i="40"/>
  <c r="J29" i="40" s="1"/>
  <c r="K29" i="40" s="1"/>
  <c r="N29" i="40" s="1"/>
  <c r="I28" i="40"/>
  <c r="J28" i="40" s="1"/>
  <c r="K28" i="40" s="1"/>
  <c r="N28" i="40" s="1"/>
  <c r="I27" i="40"/>
  <c r="J27" i="40" s="1"/>
  <c r="K27" i="40" s="1"/>
  <c r="N27" i="40" s="1"/>
  <c r="I26" i="40"/>
  <c r="J26" i="40" s="1"/>
  <c r="K26" i="40" s="1"/>
  <c r="N26" i="40" s="1"/>
  <c r="I25" i="40"/>
  <c r="J25" i="40" s="1"/>
  <c r="K25" i="40" s="1"/>
  <c r="N25" i="40" s="1"/>
  <c r="I24" i="40"/>
  <c r="J24" i="40" s="1"/>
  <c r="K24" i="40" s="1"/>
  <c r="N24" i="40" s="1"/>
  <c r="I23" i="40"/>
  <c r="J23" i="40" s="1"/>
  <c r="K23" i="40" s="1"/>
  <c r="N23" i="40" s="1"/>
  <c r="I22" i="40"/>
  <c r="J22" i="40" s="1"/>
  <c r="K22" i="40" s="1"/>
  <c r="N22" i="40" s="1"/>
  <c r="I21" i="40"/>
  <c r="J21" i="40" s="1"/>
  <c r="K21" i="40" s="1"/>
  <c r="N21" i="40" s="1"/>
  <c r="I20" i="40"/>
  <c r="J20" i="40" s="1"/>
  <c r="K20" i="40" s="1"/>
  <c r="N20" i="40" s="1"/>
  <c r="I19" i="40"/>
  <c r="J19" i="40" s="1"/>
  <c r="K19" i="40" s="1"/>
  <c r="N19" i="40" s="1"/>
  <c r="I18" i="40"/>
  <c r="J18" i="40" s="1"/>
  <c r="K18" i="40" s="1"/>
  <c r="N18" i="40" s="1"/>
  <c r="I17" i="40"/>
  <c r="J17" i="40" s="1"/>
  <c r="K17" i="40" s="1"/>
  <c r="N17" i="40" s="1"/>
  <c r="I16" i="40"/>
  <c r="J16" i="40" s="1"/>
  <c r="K16" i="40" s="1"/>
  <c r="N16" i="40" s="1"/>
  <c r="I15" i="40"/>
  <c r="J15" i="40" s="1"/>
  <c r="K15" i="40" s="1"/>
  <c r="N15" i="40" s="1"/>
  <c r="I14" i="40"/>
  <c r="J14" i="40" s="1"/>
  <c r="K14" i="40" s="1"/>
  <c r="N14" i="40" s="1"/>
  <c r="I13" i="40"/>
  <c r="J13" i="40" s="1"/>
  <c r="K13" i="40" s="1"/>
  <c r="N13" i="40" s="1"/>
  <c r="I12" i="40"/>
  <c r="J12" i="40" s="1"/>
  <c r="K12" i="40" s="1"/>
  <c r="N12" i="40" s="1"/>
  <c r="I11" i="40"/>
  <c r="J11" i="40" s="1"/>
  <c r="K11" i="40" s="1"/>
  <c r="N11" i="40" s="1"/>
  <c r="I10" i="40"/>
  <c r="J10" i="40" s="1"/>
  <c r="K10" i="40" s="1"/>
  <c r="N10" i="40" s="1"/>
  <c r="I9" i="40"/>
  <c r="J9" i="40" s="1"/>
  <c r="K9" i="40" s="1"/>
  <c r="N9" i="40" s="1"/>
  <c r="I8" i="40"/>
  <c r="J8" i="40" s="1"/>
  <c r="K8" i="40" s="1"/>
  <c r="N8" i="40" s="1"/>
  <c r="I7" i="40"/>
  <c r="J7" i="40" s="1"/>
  <c r="K7" i="40" s="1"/>
  <c r="N7" i="40" s="1"/>
  <c r="I6" i="40"/>
  <c r="J6" i="40" s="1"/>
  <c r="K6" i="40" s="1"/>
  <c r="N6" i="40" s="1"/>
  <c r="I34" i="38" l="1"/>
  <c r="I33" i="38"/>
  <c r="I32" i="38"/>
  <c r="I31" i="38"/>
  <c r="I30" i="38"/>
  <c r="I29" i="38"/>
  <c r="I28" i="38"/>
  <c r="I27" i="38"/>
  <c r="I26" i="38"/>
  <c r="I25" i="38"/>
  <c r="I24" i="38"/>
  <c r="I23" i="38"/>
  <c r="I22" i="38"/>
  <c r="I21" i="38"/>
  <c r="I20" i="38"/>
  <c r="I19" i="38"/>
  <c r="I18" i="38"/>
  <c r="I17" i="38"/>
  <c r="I16" i="38"/>
  <c r="I15" i="38"/>
  <c r="I14" i="38"/>
  <c r="I13" i="38"/>
  <c r="I12" i="38"/>
  <c r="I11" i="38"/>
  <c r="I10" i="38"/>
  <c r="I9" i="38"/>
  <c r="I8" i="38"/>
  <c r="I7" i="38"/>
  <c r="I6" i="38"/>
  <c r="I5" i="38"/>
  <c r="I4" i="38"/>
  <c r="I3" i="38"/>
  <c r="E240" i="37" l="1"/>
  <c r="E239" i="37"/>
  <c r="E238" i="37"/>
  <c r="E222" i="37"/>
  <c r="E221" i="37"/>
  <c r="E220" i="37"/>
  <c r="E204" i="37"/>
  <c r="E203" i="37"/>
  <c r="V5" i="37" s="1"/>
  <c r="E202" i="37"/>
  <c r="V4" i="37" s="1"/>
  <c r="E186" i="37"/>
  <c r="U6" i="37" s="1"/>
  <c r="E185" i="37"/>
  <c r="U5" i="37" s="1"/>
  <c r="E184" i="37"/>
  <c r="E168" i="37"/>
  <c r="E167" i="37"/>
  <c r="E166" i="37"/>
  <c r="E150" i="37"/>
  <c r="E149" i="37"/>
  <c r="E148" i="37"/>
  <c r="E132" i="37"/>
  <c r="E131" i="37"/>
  <c r="M5" i="37" s="1"/>
  <c r="E130" i="37"/>
  <c r="M4" i="37" s="1"/>
  <c r="E114" i="37"/>
  <c r="L6" i="37" s="1"/>
  <c r="E113" i="37"/>
  <c r="L5" i="37" s="1"/>
  <c r="E112" i="37"/>
  <c r="L4" i="37" s="1"/>
  <c r="E96" i="37"/>
  <c r="E95" i="37"/>
  <c r="E94" i="37"/>
  <c r="E78" i="37"/>
  <c r="E77" i="37"/>
  <c r="E76" i="37"/>
  <c r="E60" i="37"/>
  <c r="E59" i="37"/>
  <c r="E58" i="37"/>
  <c r="E42" i="37"/>
  <c r="R6" i="37" s="1"/>
  <c r="E41" i="37"/>
  <c r="R5" i="37" s="1"/>
  <c r="E40" i="37"/>
  <c r="E24" i="37"/>
  <c r="E23" i="37"/>
  <c r="E22" i="37"/>
  <c r="V6" i="37"/>
  <c r="T6" i="37"/>
  <c r="S6" i="37"/>
  <c r="Q6" i="37"/>
  <c r="P6" i="37"/>
  <c r="O6" i="37"/>
  <c r="N6" i="37"/>
  <c r="M6" i="37"/>
  <c r="K6" i="37"/>
  <c r="J6" i="37"/>
  <c r="E6" i="37"/>
  <c r="W6" i="37" s="1"/>
  <c r="W10" i="37" s="1"/>
  <c r="T5" i="37"/>
  <c r="S5" i="37"/>
  <c r="Q5" i="37"/>
  <c r="P5" i="37"/>
  <c r="O5" i="37"/>
  <c r="N5" i="37"/>
  <c r="K5" i="37"/>
  <c r="J5" i="37"/>
  <c r="E5" i="37"/>
  <c r="W5" i="37" s="1"/>
  <c r="W9" i="37" s="1"/>
  <c r="U4" i="37"/>
  <c r="T4" i="37"/>
  <c r="S4" i="37"/>
  <c r="R4" i="37"/>
  <c r="Q4" i="37"/>
  <c r="P4" i="37"/>
  <c r="O4" i="37"/>
  <c r="N4" i="37"/>
  <c r="K4" i="37"/>
  <c r="J4" i="37"/>
  <c r="E4" i="37"/>
  <c r="W4" i="37" s="1"/>
  <c r="W8" i="37" s="1"/>
  <c r="Q9" i="37" l="1"/>
  <c r="Q10" i="37"/>
  <c r="J9" i="37"/>
  <c r="J10" i="37"/>
  <c r="J8" i="37"/>
  <c r="Q8" i="37"/>
  <c r="D9" i="36"/>
  <c r="E9" i="36" s="1"/>
  <c r="D8" i="36"/>
  <c r="E8" i="36" s="1"/>
  <c r="D6" i="36"/>
  <c r="E6" i="36" s="1"/>
  <c r="D5" i="36"/>
  <c r="E5" i="36" s="1"/>
  <c r="D3" i="36"/>
  <c r="E3" i="36" s="1"/>
  <c r="D2" i="36"/>
  <c r="E2" i="36" s="1"/>
  <c r="E9" i="35" l="1"/>
  <c r="D9" i="35"/>
  <c r="D8" i="35"/>
  <c r="E8" i="35" s="1"/>
  <c r="D6" i="35"/>
  <c r="E6" i="35" s="1"/>
  <c r="D5" i="35"/>
  <c r="E5" i="35" s="1"/>
  <c r="D3" i="35"/>
  <c r="E3" i="35" s="1"/>
  <c r="D2" i="35"/>
  <c r="E2" i="35" s="1"/>
  <c r="D15" i="34" l="1"/>
  <c r="E15" i="34" s="1"/>
  <c r="D14" i="34"/>
  <c r="E14" i="34" s="1"/>
  <c r="D12" i="34"/>
  <c r="E12" i="34" s="1"/>
  <c r="D11" i="34"/>
  <c r="E11" i="34" s="1"/>
  <c r="D9" i="34"/>
  <c r="E9" i="34" s="1"/>
  <c r="D8" i="34"/>
  <c r="E8" i="34" s="1"/>
  <c r="D6" i="34"/>
  <c r="E6" i="34" s="1"/>
  <c r="D5" i="34"/>
  <c r="E5" i="34" s="1"/>
  <c r="D3" i="34"/>
  <c r="E3" i="34" s="1"/>
  <c r="D2" i="34"/>
  <c r="E2" i="34" s="1"/>
  <c r="AF36" i="33" l="1"/>
  <c r="AO36" i="33" s="1"/>
  <c r="AC36" i="33"/>
  <c r="AL36" i="33" s="1"/>
  <c r="AU36" i="33" s="1"/>
  <c r="AB36" i="33"/>
  <c r="AK36" i="33" s="1"/>
  <c r="AT36" i="33" s="1"/>
  <c r="AA36" i="33"/>
  <c r="AJ36" i="33" s="1"/>
  <c r="AS36" i="33" s="1"/>
  <c r="Z36" i="33"/>
  <c r="AI36" i="33" s="1"/>
  <c r="AR36" i="33" s="1"/>
  <c r="Y36" i="33"/>
  <c r="AH36" i="33" s="1"/>
  <c r="AQ36" i="33" s="1"/>
  <c r="X36" i="33"/>
  <c r="AG36" i="33" s="1"/>
  <c r="AP36" i="33" s="1"/>
  <c r="W36" i="33"/>
  <c r="AE36" i="33" s="1"/>
  <c r="AN36" i="33" s="1"/>
  <c r="V36" i="33"/>
  <c r="AD36" i="33" s="1"/>
  <c r="AM36" i="33" s="1"/>
  <c r="AG35" i="33"/>
  <c r="AP35" i="33" s="1"/>
  <c r="AF35" i="33"/>
  <c r="AO35" i="33" s="1"/>
  <c r="AC35" i="33"/>
  <c r="AL35" i="33" s="1"/>
  <c r="AU35" i="33" s="1"/>
  <c r="AB35" i="33"/>
  <c r="AK35" i="33" s="1"/>
  <c r="AT35" i="33" s="1"/>
  <c r="AA35" i="33"/>
  <c r="AJ35" i="33" s="1"/>
  <c r="AS35" i="33" s="1"/>
  <c r="Z35" i="33"/>
  <c r="AI35" i="33" s="1"/>
  <c r="AR35" i="33" s="1"/>
  <c r="Y35" i="33"/>
  <c r="AH35" i="33" s="1"/>
  <c r="AQ35" i="33" s="1"/>
  <c r="X35" i="33"/>
  <c r="W35" i="33"/>
  <c r="AE35" i="33" s="1"/>
  <c r="AN35" i="33" s="1"/>
  <c r="V35" i="33"/>
  <c r="AD35" i="33" s="1"/>
  <c r="AM35" i="33" s="1"/>
  <c r="AI34" i="33"/>
  <c r="AR34" i="33" s="1"/>
  <c r="AG34" i="33"/>
  <c r="AP34" i="33" s="1"/>
  <c r="AF34" i="33"/>
  <c r="AO34" i="33" s="1"/>
  <c r="AC34" i="33"/>
  <c r="AL34" i="33" s="1"/>
  <c r="AU34" i="33" s="1"/>
  <c r="AB34" i="33"/>
  <c r="AK34" i="33" s="1"/>
  <c r="AT34" i="33" s="1"/>
  <c r="AA34" i="33"/>
  <c r="AJ34" i="33" s="1"/>
  <c r="AS34" i="33" s="1"/>
  <c r="Z34" i="33"/>
  <c r="Y34" i="33"/>
  <c r="AH34" i="33" s="1"/>
  <c r="AQ34" i="33" s="1"/>
  <c r="X34" i="33"/>
  <c r="W34" i="33"/>
  <c r="AE34" i="33" s="1"/>
  <c r="AN34" i="33" s="1"/>
  <c r="V34" i="33"/>
  <c r="AD34" i="33" s="1"/>
  <c r="AM34" i="33" s="1"/>
  <c r="AK33" i="33"/>
  <c r="AT33" i="33" s="1"/>
  <c r="AI33" i="33"/>
  <c r="AR33" i="33" s="1"/>
  <c r="AG33" i="33"/>
  <c r="AP33" i="33" s="1"/>
  <c r="AF33" i="33"/>
  <c r="AO33" i="33" s="1"/>
  <c r="AC33" i="33"/>
  <c r="AL33" i="33" s="1"/>
  <c r="AU33" i="33" s="1"/>
  <c r="AB33" i="33"/>
  <c r="AA33" i="33"/>
  <c r="AJ33" i="33" s="1"/>
  <c r="AS33" i="33" s="1"/>
  <c r="Z33" i="33"/>
  <c r="Y33" i="33"/>
  <c r="AH33" i="33" s="1"/>
  <c r="AQ33" i="33" s="1"/>
  <c r="X33" i="33"/>
  <c r="W33" i="33"/>
  <c r="AE4" i="33" s="1"/>
  <c r="V33" i="33"/>
  <c r="AD33" i="33" s="1"/>
  <c r="AM33" i="33" s="1"/>
  <c r="AE32" i="33"/>
  <c r="AN32" i="33" s="1"/>
  <c r="AC32" i="33"/>
  <c r="AB32" i="33"/>
  <c r="AA32" i="33"/>
  <c r="Z32" i="33"/>
  <c r="Y32" i="33"/>
  <c r="X32" i="33"/>
  <c r="W32" i="33"/>
  <c r="V32" i="33"/>
  <c r="AC31" i="33"/>
  <c r="AB31" i="33"/>
  <c r="AA31" i="33"/>
  <c r="Z31" i="33"/>
  <c r="AI31" i="33" s="1"/>
  <c r="AR31" i="33" s="1"/>
  <c r="Y31" i="33"/>
  <c r="X31" i="33"/>
  <c r="W31" i="33"/>
  <c r="V31" i="33"/>
  <c r="AE30" i="33"/>
  <c r="AN30" i="33" s="1"/>
  <c r="AC30" i="33"/>
  <c r="AB30" i="33"/>
  <c r="AK30" i="33" s="1"/>
  <c r="AT30" i="33" s="1"/>
  <c r="AA30" i="33"/>
  <c r="Z30" i="33"/>
  <c r="Y30" i="33"/>
  <c r="X30" i="33"/>
  <c r="AG30" i="33" s="1"/>
  <c r="AP30" i="33" s="1"/>
  <c r="W30" i="33"/>
  <c r="V30" i="33"/>
  <c r="AI29" i="33"/>
  <c r="AR29" i="33" s="1"/>
  <c r="AC29" i="33"/>
  <c r="AB29" i="33"/>
  <c r="AK29" i="33" s="1"/>
  <c r="AT29" i="33" s="1"/>
  <c r="AA29" i="33"/>
  <c r="Z29" i="33"/>
  <c r="Y29" i="33"/>
  <c r="X29" i="33"/>
  <c r="AG29" i="33" s="1"/>
  <c r="AP29" i="33" s="1"/>
  <c r="W29" i="33"/>
  <c r="AE29" i="33" s="1"/>
  <c r="AN29" i="33" s="1"/>
  <c r="V29" i="33"/>
  <c r="AG28" i="33"/>
  <c r="AP28" i="33" s="1"/>
  <c r="AC28" i="33"/>
  <c r="AB28" i="33"/>
  <c r="AK28" i="33" s="1"/>
  <c r="AT28" i="33" s="1"/>
  <c r="AA28" i="33"/>
  <c r="Z28" i="33"/>
  <c r="AI28" i="33" s="1"/>
  <c r="AR28" i="33" s="1"/>
  <c r="Y28" i="33"/>
  <c r="X28" i="33"/>
  <c r="W28" i="33"/>
  <c r="AE28" i="33" s="1"/>
  <c r="AN28" i="33" s="1"/>
  <c r="V28" i="33"/>
  <c r="AG27" i="33"/>
  <c r="AP27" i="33" s="1"/>
  <c r="AC27" i="33"/>
  <c r="AB27" i="33"/>
  <c r="AK27" i="33" s="1"/>
  <c r="AT27" i="33" s="1"/>
  <c r="AA27" i="33"/>
  <c r="Z27" i="33"/>
  <c r="AI27" i="33" s="1"/>
  <c r="AR27" i="33" s="1"/>
  <c r="Y27" i="33"/>
  <c r="X27" i="33"/>
  <c r="W27" i="33"/>
  <c r="AE27" i="33" s="1"/>
  <c r="AN27" i="33" s="1"/>
  <c r="V27" i="33"/>
  <c r="AE26" i="33"/>
  <c r="AN26" i="33" s="1"/>
  <c r="AC26" i="33"/>
  <c r="AB26" i="33"/>
  <c r="AK26" i="33" s="1"/>
  <c r="AT26" i="33" s="1"/>
  <c r="AA26" i="33"/>
  <c r="Z26" i="33"/>
  <c r="AI26" i="33" s="1"/>
  <c r="AR26" i="33" s="1"/>
  <c r="Y26" i="33"/>
  <c r="X26" i="33"/>
  <c r="AG26" i="33" s="1"/>
  <c r="AP26" i="33" s="1"/>
  <c r="W26" i="33"/>
  <c r="V26" i="33"/>
  <c r="AC25" i="33"/>
  <c r="AB25" i="33"/>
  <c r="AK25" i="33" s="1"/>
  <c r="AT25" i="33" s="1"/>
  <c r="AA25" i="33"/>
  <c r="Z25" i="33"/>
  <c r="AI25" i="33" s="1"/>
  <c r="AR25" i="33" s="1"/>
  <c r="Y25" i="33"/>
  <c r="X25" i="33"/>
  <c r="AG25" i="33" s="1"/>
  <c r="AP25" i="33" s="1"/>
  <c r="W25" i="33"/>
  <c r="AE25" i="33" s="1"/>
  <c r="AN25" i="33" s="1"/>
  <c r="V25" i="33"/>
  <c r="AC24" i="33"/>
  <c r="AB24" i="33"/>
  <c r="AA24" i="33"/>
  <c r="Z24" i="33"/>
  <c r="AI24" i="33" s="1"/>
  <c r="AR24" i="33" s="1"/>
  <c r="Y24" i="33"/>
  <c r="X24" i="33"/>
  <c r="W24" i="33"/>
  <c r="V24" i="33"/>
  <c r="AC23" i="33"/>
  <c r="AB23" i="33"/>
  <c r="AA23" i="33"/>
  <c r="Z23" i="33"/>
  <c r="Y23" i="33"/>
  <c r="X23" i="33"/>
  <c r="W23" i="33"/>
  <c r="V23" i="33"/>
  <c r="AG22" i="33"/>
  <c r="AP22" i="33" s="1"/>
  <c r="AC22" i="33"/>
  <c r="AB22" i="33"/>
  <c r="AK22" i="33" s="1"/>
  <c r="AT22" i="33" s="1"/>
  <c r="AA22" i="33"/>
  <c r="Z22" i="33"/>
  <c r="AI22" i="33" s="1"/>
  <c r="AR22" i="33" s="1"/>
  <c r="Y22" i="33"/>
  <c r="X22" i="33"/>
  <c r="W22" i="33"/>
  <c r="V22" i="33"/>
  <c r="AK21" i="33"/>
  <c r="AT21" i="33" s="1"/>
  <c r="AC21" i="33"/>
  <c r="AB21" i="33"/>
  <c r="AA21" i="33"/>
  <c r="Z21" i="33"/>
  <c r="AI21" i="33" s="1"/>
  <c r="AR21" i="33" s="1"/>
  <c r="Y21" i="33"/>
  <c r="X21" i="33"/>
  <c r="AG21" i="33" s="1"/>
  <c r="AP21" i="33" s="1"/>
  <c r="W21" i="33"/>
  <c r="V21" i="33"/>
  <c r="AI20" i="33"/>
  <c r="AR20" i="33" s="1"/>
  <c r="AC20" i="33"/>
  <c r="AB20" i="33"/>
  <c r="AK20" i="33" s="1"/>
  <c r="AT20" i="33" s="1"/>
  <c r="AA20" i="33"/>
  <c r="Z20" i="33"/>
  <c r="Y20" i="33"/>
  <c r="X20" i="33"/>
  <c r="AG20" i="33" s="1"/>
  <c r="AP20" i="33" s="1"/>
  <c r="W20" i="33"/>
  <c r="AE20" i="33" s="1"/>
  <c r="AN20" i="33" s="1"/>
  <c r="V20" i="33"/>
  <c r="AI19" i="33"/>
  <c r="AR19" i="33" s="1"/>
  <c r="AC19" i="33"/>
  <c r="AB19" i="33"/>
  <c r="AK19" i="33" s="1"/>
  <c r="AT19" i="33" s="1"/>
  <c r="AA19" i="33"/>
  <c r="Z19" i="33"/>
  <c r="Y19" i="33"/>
  <c r="X19" i="33"/>
  <c r="AG19" i="33" s="1"/>
  <c r="AP19" i="33" s="1"/>
  <c r="W19" i="33"/>
  <c r="AE19" i="33" s="1"/>
  <c r="AN19" i="33" s="1"/>
  <c r="V19" i="33"/>
  <c r="AG18" i="33"/>
  <c r="AP18" i="33" s="1"/>
  <c r="AC18" i="33"/>
  <c r="AB18" i="33"/>
  <c r="AK18" i="33" s="1"/>
  <c r="AT18" i="33" s="1"/>
  <c r="AA18" i="33"/>
  <c r="Z18" i="33"/>
  <c r="AI18" i="33" s="1"/>
  <c r="AR18" i="33" s="1"/>
  <c r="Y18" i="33"/>
  <c r="X18" i="33"/>
  <c r="W18" i="33"/>
  <c r="AE18" i="33" s="1"/>
  <c r="AN18" i="33" s="1"/>
  <c r="V18" i="33"/>
  <c r="AG17" i="33"/>
  <c r="AP17" i="33" s="1"/>
  <c r="AC17" i="33"/>
  <c r="AB17" i="33"/>
  <c r="AK17" i="33" s="1"/>
  <c r="AT17" i="33" s="1"/>
  <c r="AA17" i="33"/>
  <c r="Z17" i="33"/>
  <c r="AI17" i="33" s="1"/>
  <c r="AR17" i="33" s="1"/>
  <c r="Y17" i="33"/>
  <c r="X17" i="33"/>
  <c r="W17" i="33"/>
  <c r="AE17" i="33" s="1"/>
  <c r="AN17" i="33" s="1"/>
  <c r="V17" i="33"/>
  <c r="AE16" i="33"/>
  <c r="AN16" i="33" s="1"/>
  <c r="AC16" i="33"/>
  <c r="AB16" i="33"/>
  <c r="AK16" i="33" s="1"/>
  <c r="AT16" i="33" s="1"/>
  <c r="AA16" i="33"/>
  <c r="Z16" i="33"/>
  <c r="AI16" i="33" s="1"/>
  <c r="AR16" i="33" s="1"/>
  <c r="Y16" i="33"/>
  <c r="X16" i="33"/>
  <c r="AG16" i="33" s="1"/>
  <c r="AP16" i="33" s="1"/>
  <c r="W16" i="33"/>
  <c r="V16" i="33"/>
  <c r="AC15" i="33"/>
  <c r="AB15" i="33"/>
  <c r="AK15" i="33" s="1"/>
  <c r="AT15" i="33" s="1"/>
  <c r="AA15" i="33"/>
  <c r="Z15" i="33"/>
  <c r="AI15" i="33" s="1"/>
  <c r="AR15" i="33" s="1"/>
  <c r="Y15" i="33"/>
  <c r="X15" i="33"/>
  <c r="AG15" i="33" s="1"/>
  <c r="AP15" i="33" s="1"/>
  <c r="W15" i="33"/>
  <c r="AE15" i="33" s="1"/>
  <c r="AN15" i="33" s="1"/>
  <c r="V15" i="33"/>
  <c r="AC14" i="33"/>
  <c r="AB14" i="33"/>
  <c r="AK14" i="33" s="1"/>
  <c r="AT14" i="33" s="1"/>
  <c r="AA14" i="33"/>
  <c r="Z14" i="33"/>
  <c r="AI14" i="33" s="1"/>
  <c r="AR14" i="33" s="1"/>
  <c r="Y14" i="33"/>
  <c r="X14" i="33"/>
  <c r="AG14" i="33" s="1"/>
  <c r="AP14" i="33" s="1"/>
  <c r="W14" i="33"/>
  <c r="AE14" i="33" s="1"/>
  <c r="AN14" i="33" s="1"/>
  <c r="V14" i="33"/>
  <c r="AC13" i="33"/>
  <c r="AB13" i="33"/>
  <c r="AK3" i="33" s="1"/>
  <c r="AK24" i="33" s="1"/>
  <c r="AT24" i="33" s="1"/>
  <c r="AA13" i="33"/>
  <c r="Z13" i="33"/>
  <c r="AI13" i="33" s="1"/>
  <c r="AR13" i="33" s="1"/>
  <c r="Y13" i="33"/>
  <c r="X13" i="33"/>
  <c r="AG13" i="33" s="1"/>
  <c r="AP13" i="33" s="1"/>
  <c r="W13" i="33"/>
  <c r="AE13" i="33" s="1"/>
  <c r="AN13" i="33" s="1"/>
  <c r="V13" i="33"/>
  <c r="AC12" i="33"/>
  <c r="AB12" i="33"/>
  <c r="AA12" i="33"/>
  <c r="Z12" i="33"/>
  <c r="AI12" i="33" s="1"/>
  <c r="AR12" i="33" s="1"/>
  <c r="Y12" i="33"/>
  <c r="X12" i="33"/>
  <c r="W12" i="33"/>
  <c r="V12" i="33"/>
  <c r="AD12" i="33" s="1"/>
  <c r="AM12" i="33" s="1"/>
  <c r="AC11" i="33"/>
  <c r="AB11" i="33"/>
  <c r="AA11" i="33"/>
  <c r="Z11" i="33"/>
  <c r="Y11" i="33"/>
  <c r="X11" i="33"/>
  <c r="W11" i="33"/>
  <c r="AE2" i="33" s="1"/>
  <c r="AE22" i="33" s="1"/>
  <c r="AN22" i="33" s="1"/>
  <c r="V11" i="33"/>
  <c r="AK10" i="33"/>
  <c r="AT10" i="33" s="1"/>
  <c r="AE10" i="33"/>
  <c r="AN10" i="33" s="1"/>
  <c r="AC10" i="33"/>
  <c r="AB10" i="33"/>
  <c r="AA10" i="33"/>
  <c r="Z10" i="33"/>
  <c r="AI10" i="33" s="1"/>
  <c r="AR10" i="33" s="1"/>
  <c r="Y10" i="33"/>
  <c r="X10" i="33"/>
  <c r="AG10" i="33" s="1"/>
  <c r="AP10" i="33" s="1"/>
  <c r="W10" i="33"/>
  <c r="V10" i="33"/>
  <c r="AK9" i="33"/>
  <c r="AT9" i="33" s="1"/>
  <c r="AC9" i="33"/>
  <c r="AB9" i="33"/>
  <c r="AA9" i="33"/>
  <c r="Z9" i="33"/>
  <c r="AI9" i="33" s="1"/>
  <c r="AR9" i="33" s="1"/>
  <c r="Y9" i="33"/>
  <c r="X9" i="33"/>
  <c r="AG9" i="33" s="1"/>
  <c r="AP9" i="33" s="1"/>
  <c r="W9" i="33"/>
  <c r="AE9" i="33" s="1"/>
  <c r="AN9" i="33" s="1"/>
  <c r="V9" i="33"/>
  <c r="AL4" i="33"/>
  <c r="AK4" i="33"/>
  <c r="AK32" i="33" s="1"/>
  <c r="AT32" i="33" s="1"/>
  <c r="AJ4" i="33"/>
  <c r="AI4" i="33"/>
  <c r="AI30" i="33" s="1"/>
  <c r="AR30" i="33" s="1"/>
  <c r="AH4" i="33"/>
  <c r="AG4" i="33"/>
  <c r="AG32" i="33" s="1"/>
  <c r="AP32" i="33" s="1"/>
  <c r="AF4" i="33"/>
  <c r="AD4" i="33"/>
  <c r="AI3" i="33"/>
  <c r="AI23" i="33" s="1"/>
  <c r="AR23" i="33" s="1"/>
  <c r="AG3" i="33"/>
  <c r="AG24" i="33" s="1"/>
  <c r="AP24" i="33" s="1"/>
  <c r="AF3" i="33"/>
  <c r="AF24" i="33" s="1"/>
  <c r="AO24" i="33" s="1"/>
  <c r="AE3" i="33"/>
  <c r="AE12" i="33" s="1"/>
  <c r="AN12" i="33" s="1"/>
  <c r="AD3" i="33"/>
  <c r="AL2" i="33"/>
  <c r="AK2" i="33"/>
  <c r="AJ2" i="33"/>
  <c r="AI2" i="33"/>
  <c r="AH2" i="33"/>
  <c r="AG2" i="33"/>
  <c r="AF2" i="33"/>
  <c r="AK1" i="33"/>
  <c r="AI1" i="33"/>
  <c r="AG1" i="33"/>
  <c r="AF1" i="33"/>
  <c r="AE1" i="33"/>
  <c r="AD1" i="33"/>
  <c r="AG31" i="33" l="1"/>
  <c r="AP31" i="33" s="1"/>
  <c r="AI32" i="33"/>
  <c r="AR32" i="33" s="1"/>
  <c r="AD11" i="33"/>
  <c r="AM11" i="33" s="1"/>
  <c r="AE23" i="33"/>
  <c r="AN23" i="33" s="1"/>
  <c r="AD32" i="33"/>
  <c r="AM32" i="33" s="1"/>
  <c r="AD23" i="33"/>
  <c r="AM23" i="33" s="1"/>
  <c r="AD20" i="33"/>
  <c r="AM20" i="33" s="1"/>
  <c r="AD30" i="33"/>
  <c r="AM30" i="33" s="1"/>
  <c r="AK31" i="33"/>
  <c r="AT31" i="33" s="1"/>
  <c r="AD18" i="33"/>
  <c r="AM18" i="33" s="1"/>
  <c r="AE21" i="33"/>
  <c r="AN21" i="33" s="1"/>
  <c r="AD28" i="33"/>
  <c r="AM28" i="33" s="1"/>
  <c r="AE31" i="33"/>
  <c r="AN31" i="33" s="1"/>
  <c r="AK13" i="33"/>
  <c r="AT13" i="33" s="1"/>
  <c r="AD16" i="33"/>
  <c r="AM16" i="33" s="1"/>
  <c r="AD26" i="33"/>
  <c r="AM26" i="33" s="1"/>
  <c r="AD2" i="33"/>
  <c r="AD10" i="33" s="1"/>
  <c r="AM10" i="33" s="1"/>
  <c r="AD14" i="33"/>
  <c r="AM14" i="33" s="1"/>
  <c r="AD24" i="33"/>
  <c r="AM24" i="33" s="1"/>
  <c r="AJ9" i="33"/>
  <c r="AS9" i="33" s="1"/>
  <c r="AJ1" i="33"/>
  <c r="AJ13" i="33"/>
  <c r="AS13" i="33" s="1"/>
  <c r="AJ3" i="33"/>
  <c r="AJ11" i="33"/>
  <c r="AS11" i="33" s="1"/>
  <c r="AG11" i="33"/>
  <c r="AP11" i="33" s="1"/>
  <c r="AH15" i="33"/>
  <c r="AQ15" i="33" s="1"/>
  <c r="AL15" i="33"/>
  <c r="AU15" i="33" s="1"/>
  <c r="AJ17" i="33"/>
  <c r="AS17" i="33" s="1"/>
  <c r="AJ19" i="33"/>
  <c r="AS19" i="33" s="1"/>
  <c r="AJ21" i="33"/>
  <c r="AS21" i="33" s="1"/>
  <c r="AK23" i="33"/>
  <c r="AT23" i="33" s="1"/>
  <c r="AE24" i="33"/>
  <c r="AN24" i="33" s="1"/>
  <c r="AH25" i="33"/>
  <c r="AQ25" i="33" s="1"/>
  <c r="AL25" i="33"/>
  <c r="AU25" i="33" s="1"/>
  <c r="AH27" i="33"/>
  <c r="AQ27" i="33" s="1"/>
  <c r="AL27" i="33"/>
  <c r="AU27" i="33" s="1"/>
  <c r="AH29" i="33"/>
  <c r="AQ29" i="33" s="1"/>
  <c r="AL29" i="33"/>
  <c r="AU29" i="33" s="1"/>
  <c r="AH31" i="33"/>
  <c r="AQ31" i="33" s="1"/>
  <c r="AL31" i="33"/>
  <c r="AU31" i="33" s="1"/>
  <c r="AF22" i="33"/>
  <c r="AO22" i="33" s="1"/>
  <c r="AF21" i="33"/>
  <c r="AO21" i="33" s="1"/>
  <c r="AF10" i="33"/>
  <c r="AO10" i="33" s="1"/>
  <c r="AF9" i="33"/>
  <c r="AO9" i="33" s="1"/>
  <c r="AF32" i="33"/>
  <c r="AO32" i="33" s="1"/>
  <c r="AF31" i="33"/>
  <c r="AO31" i="33" s="1"/>
  <c r="AF30" i="33"/>
  <c r="AO30" i="33" s="1"/>
  <c r="AF29" i="33"/>
  <c r="AO29" i="33" s="1"/>
  <c r="AF28" i="33"/>
  <c r="AO28" i="33" s="1"/>
  <c r="AF27" i="33"/>
  <c r="AO27" i="33" s="1"/>
  <c r="AF26" i="33"/>
  <c r="AO26" i="33" s="1"/>
  <c r="AF25" i="33"/>
  <c r="AO25" i="33" s="1"/>
  <c r="AF20" i="33"/>
  <c r="AO20" i="33" s="1"/>
  <c r="AF19" i="33"/>
  <c r="AO19" i="33" s="1"/>
  <c r="AF18" i="33"/>
  <c r="AO18" i="33" s="1"/>
  <c r="AF17" i="33"/>
  <c r="AO17" i="33" s="1"/>
  <c r="AF16" i="33"/>
  <c r="AO16" i="33" s="1"/>
  <c r="AF15" i="33"/>
  <c r="AO15" i="33" s="1"/>
  <c r="AF14" i="33"/>
  <c r="AO14" i="33" s="1"/>
  <c r="AF13" i="33"/>
  <c r="AO13" i="33" s="1"/>
  <c r="AH9" i="33"/>
  <c r="AQ9" i="33" s="1"/>
  <c r="AH1" i="33"/>
  <c r="AL9" i="33"/>
  <c r="AU9" i="33" s="1"/>
  <c r="AL1" i="33"/>
  <c r="AH13" i="33"/>
  <c r="AQ13" i="33" s="1"/>
  <c r="AH3" i="33"/>
  <c r="AL13" i="33"/>
  <c r="AU13" i="33" s="1"/>
  <c r="AL3" i="33"/>
  <c r="AL23" i="33" s="1"/>
  <c r="AU23" i="33" s="1"/>
  <c r="AH11" i="33"/>
  <c r="AQ11" i="33" s="1"/>
  <c r="AL11" i="33"/>
  <c r="AU11" i="33" s="1"/>
  <c r="AK11" i="33"/>
  <c r="AT11" i="33" s="1"/>
  <c r="AJ15" i="33"/>
  <c r="AS15" i="33" s="1"/>
  <c r="AH17" i="33"/>
  <c r="AQ17" i="33" s="1"/>
  <c r="AL17" i="33"/>
  <c r="AU17" i="33" s="1"/>
  <c r="AH19" i="33"/>
  <c r="AQ19" i="33" s="1"/>
  <c r="AL19" i="33"/>
  <c r="AU19" i="33" s="1"/>
  <c r="AH21" i="33"/>
  <c r="AQ21" i="33" s="1"/>
  <c r="AL21" i="33"/>
  <c r="AU21" i="33" s="1"/>
  <c r="AH23" i="33"/>
  <c r="AQ23" i="33" s="1"/>
  <c r="AJ23" i="33"/>
  <c r="AS23" i="33" s="1"/>
  <c r="AG23" i="33"/>
  <c r="AP23" i="33" s="1"/>
  <c r="AJ25" i="33"/>
  <c r="AS25" i="33" s="1"/>
  <c r="AJ27" i="33"/>
  <c r="AS27" i="33" s="1"/>
  <c r="AJ29" i="33"/>
  <c r="AS29" i="33" s="1"/>
  <c r="AJ31" i="33"/>
  <c r="AS31" i="33" s="1"/>
  <c r="AH10" i="33"/>
  <c r="AQ10" i="33" s="1"/>
  <c r="AJ10" i="33"/>
  <c r="AS10" i="33" s="1"/>
  <c r="AL10" i="33"/>
  <c r="AU10" i="33" s="1"/>
  <c r="AE11" i="33"/>
  <c r="AN11" i="33" s="1"/>
  <c r="AI11" i="33"/>
  <c r="AR11" i="33" s="1"/>
  <c r="AH12" i="33"/>
  <c r="AQ12" i="33" s="1"/>
  <c r="AJ12" i="33"/>
  <c r="AS12" i="33" s="1"/>
  <c r="AL12" i="33"/>
  <c r="AU12" i="33" s="1"/>
  <c r="AG12" i="33"/>
  <c r="AP12" i="33" s="1"/>
  <c r="AK12" i="33"/>
  <c r="AT12" i="33" s="1"/>
  <c r="AD13" i="33"/>
  <c r="AM13" i="33" s="1"/>
  <c r="AH14" i="33"/>
  <c r="AQ14" i="33" s="1"/>
  <c r="AJ14" i="33"/>
  <c r="AS14" i="33" s="1"/>
  <c r="AL14" i="33"/>
  <c r="AU14" i="33" s="1"/>
  <c r="AD15" i="33"/>
  <c r="AM15" i="33" s="1"/>
  <c r="AH16" i="33"/>
  <c r="AQ16" i="33" s="1"/>
  <c r="AJ16" i="33"/>
  <c r="AS16" i="33" s="1"/>
  <c r="AL16" i="33"/>
  <c r="AU16" i="33" s="1"/>
  <c r="AD17" i="33"/>
  <c r="AM17" i="33" s="1"/>
  <c r="AH18" i="33"/>
  <c r="AQ18" i="33" s="1"/>
  <c r="AJ18" i="33"/>
  <c r="AS18" i="33" s="1"/>
  <c r="AL18" i="33"/>
  <c r="AU18" i="33" s="1"/>
  <c r="AD19" i="33"/>
  <c r="AM19" i="33" s="1"/>
  <c r="AH20" i="33"/>
  <c r="AQ20" i="33" s="1"/>
  <c r="AJ20" i="33"/>
  <c r="AS20" i="33" s="1"/>
  <c r="AL20" i="33"/>
  <c r="AU20" i="33" s="1"/>
  <c r="AD21" i="33"/>
  <c r="AM21" i="33" s="1"/>
  <c r="AH22" i="33"/>
  <c r="AQ22" i="33" s="1"/>
  <c r="AJ22" i="33"/>
  <c r="AS22" i="33" s="1"/>
  <c r="AL22" i="33"/>
  <c r="AU22" i="33" s="1"/>
  <c r="AH24" i="33"/>
  <c r="AQ24" i="33" s="1"/>
  <c r="AJ24" i="33"/>
  <c r="AS24" i="33" s="1"/>
  <c r="AD25" i="33"/>
  <c r="AM25" i="33" s="1"/>
  <c r="AH26" i="33"/>
  <c r="AQ26" i="33" s="1"/>
  <c r="AJ26" i="33"/>
  <c r="AS26" i="33" s="1"/>
  <c r="AL26" i="33"/>
  <c r="AU26" i="33" s="1"/>
  <c r="AD27" i="33"/>
  <c r="AM27" i="33" s="1"/>
  <c r="AH28" i="33"/>
  <c r="AQ28" i="33" s="1"/>
  <c r="AJ28" i="33"/>
  <c r="AS28" i="33" s="1"/>
  <c r="AL28" i="33"/>
  <c r="AU28" i="33" s="1"/>
  <c r="AD29" i="33"/>
  <c r="AM29" i="33" s="1"/>
  <c r="AH30" i="33"/>
  <c r="AQ30" i="33" s="1"/>
  <c r="AJ30" i="33"/>
  <c r="AS30" i="33" s="1"/>
  <c r="AL30" i="33"/>
  <c r="AU30" i="33" s="1"/>
  <c r="AD31" i="33"/>
  <c r="AM31" i="33" s="1"/>
  <c r="AH32" i="33"/>
  <c r="AQ32" i="33" s="1"/>
  <c r="AJ32" i="33"/>
  <c r="AS32" i="33" s="1"/>
  <c r="AL32" i="33"/>
  <c r="AU32" i="33" s="1"/>
  <c r="AE33" i="33"/>
  <c r="AN33" i="33" s="1"/>
  <c r="AF11" i="33"/>
  <c r="AO11" i="33" s="1"/>
  <c r="AF12" i="33"/>
  <c r="AO12" i="33" s="1"/>
  <c r="AF23" i="33"/>
  <c r="AO23" i="33" s="1"/>
  <c r="AD22" i="33" l="1"/>
  <c r="AM22" i="33" s="1"/>
  <c r="AD9" i="33"/>
  <c r="AM9" i="33" s="1"/>
  <c r="AL24" i="33"/>
  <c r="AU24" i="33" s="1"/>
  <c r="D20" i="32"/>
  <c r="E20" i="32" s="1"/>
  <c r="D19" i="32"/>
  <c r="E19" i="32" s="1"/>
  <c r="D18" i="32"/>
  <c r="E18" i="32" s="1"/>
  <c r="D17" i="32"/>
  <c r="E17" i="32" s="1"/>
  <c r="D16" i="32"/>
  <c r="E16" i="32" s="1"/>
  <c r="D13" i="32"/>
  <c r="E13" i="32" s="1"/>
  <c r="D12" i="32"/>
  <c r="E12" i="32" s="1"/>
  <c r="D11" i="32"/>
  <c r="E11" i="32" s="1"/>
  <c r="D10" i="32"/>
  <c r="E10" i="32" s="1"/>
  <c r="D9" i="32"/>
  <c r="E9" i="32" s="1"/>
  <c r="D6" i="32"/>
  <c r="E6" i="32" s="1"/>
  <c r="D5" i="32"/>
  <c r="E5" i="32" s="1"/>
  <c r="D4" i="32"/>
  <c r="E4" i="32" s="1"/>
  <c r="D3" i="32"/>
  <c r="E3" i="32" s="1"/>
  <c r="D2" i="32"/>
  <c r="E2" i="32" s="1"/>
  <c r="U15" i="28" l="1"/>
  <c r="U19" i="28" s="1"/>
  <c r="T15" i="28"/>
  <c r="T19" i="28" s="1"/>
  <c r="S15" i="28"/>
  <c r="S19" i="28" s="1"/>
  <c r="R15" i="28"/>
  <c r="R19" i="28" s="1"/>
  <c r="Q15" i="28"/>
  <c r="Q19" i="28" s="1"/>
  <c r="P15" i="28"/>
  <c r="P19" i="28" s="1"/>
  <c r="U14" i="28"/>
  <c r="U18" i="28" s="1"/>
  <c r="T14" i="28"/>
  <c r="T18" i="28" s="1"/>
  <c r="S14" i="28"/>
  <c r="S18" i="28" s="1"/>
  <c r="R14" i="28"/>
  <c r="R18" i="28" s="1"/>
  <c r="Q14" i="28"/>
  <c r="Q18" i="28" s="1"/>
  <c r="P14" i="28"/>
  <c r="P18" i="28" s="1"/>
  <c r="U13" i="28"/>
  <c r="U17" i="28" s="1"/>
  <c r="T13" i="28"/>
  <c r="T17" i="28" s="1"/>
  <c r="S13" i="28"/>
  <c r="S17" i="28" s="1"/>
  <c r="R13" i="28"/>
  <c r="R17" i="28" s="1"/>
  <c r="Q13" i="28"/>
  <c r="Q17" i="28" s="1"/>
  <c r="P13" i="28"/>
  <c r="P17" i="28" s="1"/>
  <c r="W26" i="27" l="1"/>
  <c r="V26" i="27"/>
  <c r="U26" i="27"/>
  <c r="T26" i="27"/>
  <c r="S26" i="27"/>
  <c r="R26" i="27"/>
  <c r="W25" i="27"/>
  <c r="V25" i="27"/>
  <c r="U25" i="27"/>
  <c r="T25" i="27"/>
  <c r="S25" i="27"/>
  <c r="R25" i="27"/>
  <c r="W24" i="27"/>
  <c r="V24" i="27"/>
  <c r="U24" i="27"/>
  <c r="T24" i="27"/>
  <c r="S24" i="27"/>
  <c r="R24" i="27"/>
  <c r="F222" i="22" l="1"/>
  <c r="F221" i="22"/>
  <c r="F220" i="22"/>
  <c r="F204" i="22"/>
  <c r="F203" i="22"/>
  <c r="P5" i="22" s="1"/>
  <c r="F202" i="22"/>
  <c r="F186" i="22"/>
  <c r="O6" i="22" s="1"/>
  <c r="F185" i="22"/>
  <c r="O5" i="22" s="1"/>
  <c r="F184" i="22"/>
  <c r="O4" i="22" s="1"/>
  <c r="F168" i="22"/>
  <c r="V6" i="22" s="1"/>
  <c r="F167" i="22"/>
  <c r="V5" i="22" s="1"/>
  <c r="F166" i="22"/>
  <c r="V4" i="22" s="1"/>
  <c r="F150" i="22"/>
  <c r="F149" i="22"/>
  <c r="F148" i="22"/>
  <c r="U4" i="22" s="1"/>
  <c r="F132" i="22"/>
  <c r="N6" i="22" s="1"/>
  <c r="F131" i="22"/>
  <c r="N5" i="22" s="1"/>
  <c r="F130" i="22"/>
  <c r="N4" i="22" s="1"/>
  <c r="F114" i="22"/>
  <c r="M6" i="22" s="1"/>
  <c r="F113" i="22"/>
  <c r="M5" i="22" s="1"/>
  <c r="F112" i="22"/>
  <c r="M4" i="22" s="1"/>
  <c r="F96" i="22"/>
  <c r="L6" i="22" s="1"/>
  <c r="F95" i="22"/>
  <c r="L5" i="22" s="1"/>
  <c r="F94" i="22"/>
  <c r="L4" i="22" s="1"/>
  <c r="F78" i="22"/>
  <c r="K6" i="22" s="1"/>
  <c r="F77" i="22"/>
  <c r="F76" i="22"/>
  <c r="K4" i="22" s="1"/>
  <c r="F60" i="22"/>
  <c r="T6" i="22" s="1"/>
  <c r="F59" i="22"/>
  <c r="T5" i="22" s="1"/>
  <c r="F58" i="22"/>
  <c r="T4" i="22" s="1"/>
  <c r="F42" i="22"/>
  <c r="S6" i="22" s="1"/>
  <c r="F41" i="22"/>
  <c r="S5" i="22" s="1"/>
  <c r="F40" i="22"/>
  <c r="S4" i="22" s="1"/>
  <c r="F24" i="22"/>
  <c r="R6" i="22" s="1"/>
  <c r="F23" i="22"/>
  <c r="F22" i="22"/>
  <c r="R4" i="22" s="1"/>
  <c r="W6" i="22"/>
  <c r="U6" i="22"/>
  <c r="P6" i="22"/>
  <c r="F6" i="22"/>
  <c r="Q6" i="22" s="1"/>
  <c r="W5" i="22"/>
  <c r="U5" i="22"/>
  <c r="R5" i="22"/>
  <c r="K5" i="22"/>
  <c r="F5" i="22"/>
  <c r="Q5" i="22" s="1"/>
  <c r="W4" i="22"/>
  <c r="P4" i="22"/>
  <c r="F4" i="22"/>
  <c r="Q4" i="22" s="1"/>
  <c r="I48" i="20" l="1"/>
  <c r="J48" i="20" s="1"/>
  <c r="K48" i="20" s="1"/>
  <c r="N48" i="20" s="1"/>
  <c r="I47" i="20"/>
  <c r="J47" i="20" s="1"/>
  <c r="K47" i="20" s="1"/>
  <c r="N47" i="20" s="1"/>
  <c r="I46" i="20"/>
  <c r="J46" i="20" s="1"/>
  <c r="K46" i="20" s="1"/>
  <c r="N46" i="20" s="1"/>
  <c r="I45" i="20"/>
  <c r="J45" i="20" s="1"/>
  <c r="K45" i="20" s="1"/>
  <c r="N45" i="20" s="1"/>
  <c r="I44" i="20"/>
  <c r="J44" i="20" s="1"/>
  <c r="K44" i="20" s="1"/>
  <c r="N44" i="20" s="1"/>
  <c r="I43" i="20"/>
  <c r="J43" i="20" s="1"/>
  <c r="K43" i="20" s="1"/>
  <c r="N43" i="20" s="1"/>
  <c r="I42" i="20"/>
  <c r="J42" i="20" s="1"/>
  <c r="K42" i="20" s="1"/>
  <c r="N42" i="20" s="1"/>
  <c r="I41" i="20"/>
  <c r="J41" i="20" s="1"/>
  <c r="K41" i="20" s="1"/>
  <c r="N41" i="20" s="1"/>
  <c r="I40" i="20"/>
  <c r="J40" i="20" s="1"/>
  <c r="K40" i="20" s="1"/>
  <c r="N40" i="20" s="1"/>
  <c r="I39" i="20"/>
  <c r="J39" i="20" s="1"/>
  <c r="K39" i="20" s="1"/>
  <c r="N39" i="20" s="1"/>
  <c r="I38" i="20"/>
  <c r="J38" i="20" s="1"/>
  <c r="K38" i="20" s="1"/>
  <c r="N38" i="20" s="1"/>
  <c r="I37" i="20"/>
  <c r="J37" i="20" s="1"/>
  <c r="K37" i="20" s="1"/>
  <c r="N37" i="20" s="1"/>
  <c r="I36" i="20"/>
  <c r="J36" i="20" s="1"/>
  <c r="K36" i="20" s="1"/>
  <c r="N36" i="20" s="1"/>
  <c r="I35" i="20"/>
  <c r="J35" i="20" s="1"/>
  <c r="K35" i="20" s="1"/>
  <c r="N35" i="20" s="1"/>
  <c r="I34" i="20"/>
  <c r="J34" i="20" s="1"/>
  <c r="K34" i="20" s="1"/>
  <c r="N34" i="20" s="1"/>
  <c r="I33" i="20"/>
  <c r="J33" i="20" s="1"/>
  <c r="K33" i="20" s="1"/>
  <c r="N33" i="20" s="1"/>
  <c r="I32" i="20"/>
  <c r="J32" i="20" s="1"/>
  <c r="K32" i="20" s="1"/>
  <c r="N32" i="20" s="1"/>
  <c r="I31" i="20"/>
  <c r="J31" i="20" s="1"/>
  <c r="K31" i="20" s="1"/>
  <c r="N31" i="20" s="1"/>
  <c r="I30" i="20"/>
  <c r="J30" i="20" s="1"/>
  <c r="K30" i="20" s="1"/>
  <c r="N30" i="20" s="1"/>
  <c r="I29" i="20"/>
  <c r="J29" i="20" s="1"/>
  <c r="K29" i="20" s="1"/>
  <c r="N29" i="20" s="1"/>
  <c r="I28" i="20"/>
  <c r="J28" i="20" s="1"/>
  <c r="K28" i="20" s="1"/>
  <c r="N28" i="20" s="1"/>
  <c r="I27" i="20"/>
  <c r="J27" i="20" s="1"/>
  <c r="K27" i="20" s="1"/>
  <c r="N27" i="20" s="1"/>
  <c r="I26" i="20"/>
  <c r="J26" i="20" s="1"/>
  <c r="K26" i="20" s="1"/>
  <c r="N26" i="20" s="1"/>
  <c r="I25" i="20"/>
  <c r="J25" i="20" s="1"/>
  <c r="K25" i="20" s="1"/>
  <c r="N25" i="20" s="1"/>
  <c r="I24" i="20"/>
  <c r="J24" i="20" s="1"/>
  <c r="K24" i="20" s="1"/>
  <c r="N24" i="20" s="1"/>
  <c r="I23" i="20"/>
  <c r="J23" i="20" s="1"/>
  <c r="K23" i="20" s="1"/>
  <c r="N23" i="20" s="1"/>
  <c r="I22" i="20"/>
  <c r="J22" i="20" s="1"/>
  <c r="K22" i="20" s="1"/>
  <c r="N22" i="20" s="1"/>
  <c r="I21" i="20"/>
  <c r="J21" i="20" s="1"/>
  <c r="K21" i="20" s="1"/>
  <c r="N21" i="20" s="1"/>
  <c r="I20" i="20"/>
  <c r="J20" i="20" s="1"/>
  <c r="K20" i="20" s="1"/>
  <c r="N20" i="20" s="1"/>
  <c r="I19" i="20"/>
  <c r="J19" i="20" s="1"/>
  <c r="K19" i="20" s="1"/>
  <c r="N19" i="20" s="1"/>
  <c r="I18" i="20"/>
  <c r="J18" i="20" s="1"/>
  <c r="K18" i="20" s="1"/>
  <c r="N18" i="20" s="1"/>
  <c r="I17" i="20"/>
  <c r="J17" i="20" s="1"/>
  <c r="K17" i="20" s="1"/>
  <c r="N17" i="20" s="1"/>
  <c r="I16" i="20"/>
  <c r="J16" i="20" s="1"/>
  <c r="K16" i="20" s="1"/>
  <c r="N16" i="20" s="1"/>
  <c r="I15" i="20"/>
  <c r="J15" i="20" s="1"/>
  <c r="K15" i="20" s="1"/>
  <c r="N15" i="20" s="1"/>
  <c r="I14" i="20"/>
  <c r="J14" i="20" s="1"/>
  <c r="K14" i="20" s="1"/>
  <c r="N14" i="20" s="1"/>
  <c r="I13" i="20"/>
  <c r="J13" i="20" s="1"/>
  <c r="K13" i="20" s="1"/>
  <c r="N13" i="20" s="1"/>
  <c r="I12" i="20"/>
  <c r="J12" i="20" s="1"/>
  <c r="K12" i="20" s="1"/>
  <c r="N12" i="20" s="1"/>
  <c r="I11" i="20"/>
  <c r="J11" i="20" s="1"/>
  <c r="K11" i="20" s="1"/>
  <c r="N11" i="20" s="1"/>
  <c r="I10" i="20"/>
  <c r="J10" i="20" s="1"/>
  <c r="K10" i="20" s="1"/>
  <c r="N10" i="20" s="1"/>
  <c r="I9" i="20"/>
  <c r="J9" i="20" s="1"/>
  <c r="K9" i="20" s="1"/>
  <c r="N9" i="20" s="1"/>
  <c r="I8" i="20"/>
  <c r="J8" i="20" s="1"/>
  <c r="K8" i="20" s="1"/>
  <c r="N8" i="20" s="1"/>
  <c r="I7" i="20"/>
  <c r="J7" i="20" s="1"/>
  <c r="K7" i="20" s="1"/>
  <c r="N7" i="20" s="1"/>
  <c r="I6" i="20"/>
  <c r="J6" i="20" s="1"/>
  <c r="K6" i="20" s="1"/>
  <c r="N6" i="20" s="1"/>
  <c r="I5" i="20"/>
  <c r="J5" i="20" s="1"/>
  <c r="K5" i="20" s="1"/>
  <c r="N5" i="20" s="1"/>
  <c r="F85" i="20" l="1"/>
  <c r="C85" i="20"/>
  <c r="H85" i="20"/>
  <c r="E85" i="20"/>
  <c r="F87" i="20"/>
  <c r="C87" i="20"/>
  <c r="H87" i="20"/>
  <c r="E87" i="20"/>
  <c r="F89" i="20"/>
  <c r="C89" i="20"/>
  <c r="H89" i="20"/>
  <c r="E89" i="20"/>
  <c r="F91" i="20"/>
  <c r="C91" i="20"/>
  <c r="H91" i="20"/>
  <c r="E91" i="20"/>
  <c r="F93" i="20"/>
  <c r="C93" i="20"/>
  <c r="H93" i="20"/>
  <c r="E93" i="20"/>
  <c r="F95" i="20"/>
  <c r="C95" i="20"/>
  <c r="H95" i="20"/>
  <c r="E95" i="20"/>
  <c r="F97" i="20"/>
  <c r="C97" i="20"/>
  <c r="H97" i="20"/>
  <c r="E97" i="20"/>
  <c r="F99" i="20"/>
  <c r="C99" i="20"/>
  <c r="H99" i="20"/>
  <c r="E99" i="20"/>
  <c r="F101" i="20"/>
  <c r="C101" i="20"/>
  <c r="H101" i="20"/>
  <c r="E101" i="20"/>
  <c r="F103" i="20"/>
  <c r="C103" i="20"/>
  <c r="H103" i="20"/>
  <c r="E103" i="20"/>
  <c r="F105" i="20"/>
  <c r="C105" i="20"/>
  <c r="H105" i="20"/>
  <c r="E105" i="20"/>
  <c r="F107" i="20"/>
  <c r="C107" i="20"/>
  <c r="H107" i="20"/>
  <c r="E107" i="20"/>
  <c r="F84" i="20"/>
  <c r="C84" i="20"/>
  <c r="H84" i="20"/>
  <c r="E84" i="20"/>
  <c r="F86" i="20"/>
  <c r="C86" i="20"/>
  <c r="H86" i="20"/>
  <c r="E86" i="20"/>
  <c r="F88" i="20"/>
  <c r="C88" i="20"/>
  <c r="H88" i="20"/>
  <c r="E88" i="20"/>
  <c r="F90" i="20"/>
  <c r="C90" i="20"/>
  <c r="H90" i="20"/>
  <c r="E90" i="20"/>
  <c r="F92" i="20"/>
  <c r="C92" i="20"/>
  <c r="H92" i="20"/>
  <c r="E92" i="20"/>
  <c r="F94" i="20"/>
  <c r="C94" i="20"/>
  <c r="H94" i="20"/>
  <c r="E94" i="20"/>
  <c r="F96" i="20"/>
  <c r="C96" i="20"/>
  <c r="H96" i="20"/>
  <c r="E96" i="20"/>
  <c r="F98" i="20"/>
  <c r="C98" i="20"/>
  <c r="H98" i="20"/>
  <c r="E98" i="20"/>
  <c r="F100" i="20"/>
  <c r="C100" i="20"/>
  <c r="H100" i="20"/>
  <c r="E100" i="20"/>
  <c r="F102" i="20"/>
  <c r="C102" i="20"/>
  <c r="H102" i="20"/>
  <c r="E102" i="20"/>
  <c r="F104" i="20"/>
  <c r="C104" i="20"/>
  <c r="H104" i="20"/>
  <c r="E104" i="20"/>
  <c r="F106" i="20"/>
  <c r="C106" i="20"/>
  <c r="H106" i="20"/>
  <c r="E106" i="20"/>
  <c r="I8" i="16"/>
  <c r="I7" i="16"/>
  <c r="G7" i="16"/>
  <c r="I6" i="16"/>
  <c r="G6" i="16"/>
  <c r="I5" i="16"/>
  <c r="G5" i="16"/>
  <c r="C266" i="15" l="1"/>
  <c r="H10" i="15" s="1"/>
  <c r="C257" i="15"/>
  <c r="C248" i="15"/>
  <c r="H9" i="15" s="1"/>
  <c r="C239" i="15"/>
  <c r="C230" i="15"/>
  <c r="H8" i="15" s="1"/>
  <c r="C221" i="15"/>
  <c r="C212" i="15"/>
  <c r="H7" i="15" s="1"/>
  <c r="C203" i="15"/>
  <c r="G7" i="15" s="1"/>
  <c r="C194" i="15"/>
  <c r="H6" i="15" s="1"/>
  <c r="C185" i="15"/>
  <c r="G6" i="15" s="1"/>
  <c r="C176" i="15"/>
  <c r="H5" i="15" s="1"/>
  <c r="C167" i="15"/>
  <c r="G5" i="15" s="1"/>
  <c r="C158" i="15"/>
  <c r="H4" i="15" s="1"/>
  <c r="C149" i="15"/>
  <c r="C140" i="15"/>
  <c r="C131" i="15"/>
  <c r="C122" i="15"/>
  <c r="L7" i="15" s="1"/>
  <c r="C113" i="15"/>
  <c r="C104" i="15"/>
  <c r="C95" i="15"/>
  <c r="C86" i="15"/>
  <c r="C77" i="15"/>
  <c r="C68" i="15"/>
  <c r="L6" i="15" s="1"/>
  <c r="C59" i="15"/>
  <c r="K6" i="15" s="1"/>
  <c r="C50" i="15"/>
  <c r="C41" i="15"/>
  <c r="C32" i="15"/>
  <c r="L4" i="15" s="1"/>
  <c r="C23" i="15"/>
  <c r="C14" i="15"/>
  <c r="H14" i="15" s="1"/>
  <c r="G10" i="15"/>
  <c r="G9" i="15"/>
  <c r="L8" i="15"/>
  <c r="K8" i="15"/>
  <c r="G8" i="15"/>
  <c r="K7" i="15"/>
  <c r="L5" i="15"/>
  <c r="K5" i="15"/>
  <c r="C5" i="15"/>
  <c r="G14" i="15" s="1"/>
  <c r="K4" i="15"/>
  <c r="G4" i="15"/>
  <c r="M6" i="15" l="1"/>
  <c r="I5" i="15"/>
  <c r="I6" i="15"/>
  <c r="I9" i="15"/>
  <c r="I7" i="15"/>
  <c r="M5" i="15"/>
  <c r="M4" i="15"/>
  <c r="H11" i="15"/>
  <c r="M8" i="15"/>
  <c r="K9" i="15"/>
  <c r="I10" i="15"/>
  <c r="I4" i="15"/>
  <c r="L9" i="15"/>
  <c r="I14" i="15"/>
  <c r="M7" i="15"/>
  <c r="I8" i="15"/>
  <c r="G11" i="15"/>
  <c r="M9" i="15" l="1"/>
  <c r="I11" i="15"/>
  <c r="E72" i="14"/>
  <c r="E71" i="14"/>
  <c r="E70" i="14"/>
  <c r="E69" i="14"/>
  <c r="E68" i="14"/>
  <c r="E67" i="14"/>
  <c r="E66" i="14"/>
  <c r="E65" i="14"/>
  <c r="E64" i="14"/>
  <c r="E63" i="14"/>
  <c r="F63" i="14" s="1"/>
  <c r="G63" i="14" s="1"/>
  <c r="H63" i="14" s="1"/>
  <c r="E62" i="14"/>
  <c r="F62" i="14" s="1"/>
  <c r="G62" i="14" s="1"/>
  <c r="H62" i="14" s="1"/>
  <c r="E61" i="14"/>
  <c r="E60" i="14"/>
  <c r="E59" i="14"/>
  <c r="E58" i="14"/>
  <c r="E57" i="14"/>
  <c r="E56" i="14"/>
  <c r="E55" i="14"/>
  <c r="E54" i="14"/>
  <c r="E53" i="14"/>
  <c r="E52" i="14"/>
  <c r="E51" i="14"/>
  <c r="E50" i="14"/>
  <c r="E49" i="14"/>
  <c r="E48" i="14"/>
  <c r="E47" i="14"/>
  <c r="E46" i="14"/>
  <c r="E45" i="14"/>
  <c r="E44" i="14"/>
  <c r="E43" i="14"/>
  <c r="E42" i="14"/>
  <c r="E41" i="14"/>
  <c r="E40" i="14"/>
  <c r="E39" i="14"/>
  <c r="E38" i="14"/>
  <c r="E37" i="14"/>
  <c r="E36" i="14"/>
  <c r="E35" i="14"/>
  <c r="E34" i="14"/>
  <c r="E33" i="14"/>
  <c r="E32" i="14"/>
  <c r="E31" i="14"/>
  <c r="E27" i="14"/>
  <c r="F27" i="14" s="1"/>
  <c r="G27" i="14" s="1"/>
  <c r="H27" i="14" s="1"/>
  <c r="E26" i="14"/>
  <c r="F26" i="14" s="1"/>
  <c r="G26" i="14" s="1"/>
  <c r="H26" i="14" s="1"/>
  <c r="E25" i="14"/>
  <c r="F25" i="14" s="1"/>
  <c r="G25" i="14" s="1"/>
  <c r="H25" i="14" s="1"/>
  <c r="E24" i="14"/>
  <c r="F24" i="14" s="1"/>
  <c r="G24" i="14" s="1"/>
  <c r="H24" i="14" s="1"/>
  <c r="E23" i="14"/>
  <c r="F23" i="14" s="1"/>
  <c r="G23" i="14" s="1"/>
  <c r="H23" i="14" s="1"/>
  <c r="E22" i="14"/>
  <c r="E21" i="14"/>
  <c r="E20" i="14"/>
  <c r="E19" i="14"/>
  <c r="E18" i="14"/>
  <c r="E17" i="14"/>
  <c r="E16" i="14"/>
  <c r="E15" i="14"/>
  <c r="E14" i="14"/>
  <c r="E13" i="14"/>
  <c r="E12" i="14"/>
  <c r="E11" i="14"/>
  <c r="E10" i="14"/>
  <c r="E9" i="14"/>
  <c r="E8" i="14"/>
  <c r="E7" i="14"/>
  <c r="E6" i="14"/>
  <c r="E5" i="14"/>
  <c r="E4" i="14"/>
  <c r="F64" i="14" l="1"/>
  <c r="G64" i="14" s="1"/>
  <c r="H64" i="14" s="1"/>
  <c r="F66" i="14"/>
  <c r="G66" i="14" s="1"/>
  <c r="H66" i="14" s="1"/>
  <c r="F68" i="14"/>
  <c r="G68" i="14" s="1"/>
  <c r="H68" i="14" s="1"/>
  <c r="F69" i="14"/>
  <c r="G69" i="14" s="1"/>
  <c r="H69" i="14" s="1"/>
  <c r="F70" i="14"/>
  <c r="G70" i="14" s="1"/>
  <c r="H70" i="14" s="1"/>
  <c r="F67" i="14"/>
  <c r="G67" i="14" s="1"/>
  <c r="H67" i="14" s="1"/>
  <c r="F20" i="14"/>
  <c r="G20" i="14" s="1"/>
  <c r="H20" i="14" s="1"/>
  <c r="F59" i="14"/>
  <c r="G59" i="14" s="1"/>
  <c r="H59" i="14" s="1"/>
  <c r="F71" i="14"/>
  <c r="G71" i="14" s="1"/>
  <c r="H71" i="14" s="1"/>
  <c r="F65" i="14"/>
  <c r="G65" i="14" s="1"/>
  <c r="H65" i="14" s="1"/>
  <c r="F21" i="14"/>
  <c r="G21" i="14" s="1"/>
  <c r="H21" i="14" s="1"/>
  <c r="F60" i="14"/>
  <c r="G60" i="14" s="1"/>
  <c r="H60" i="14" s="1"/>
  <c r="F72" i="14"/>
  <c r="G72" i="14" s="1"/>
  <c r="H72" i="14" s="1"/>
  <c r="F22" i="14"/>
  <c r="G22" i="14" s="1"/>
  <c r="H22" i="14" s="1"/>
  <c r="F61" i="14"/>
  <c r="G61" i="14" s="1"/>
  <c r="H61" i="14" s="1"/>
  <c r="L1" i="14" l="1"/>
  <c r="W14" i="9"/>
  <c r="X14" i="9" s="1"/>
  <c r="T14" i="9"/>
  <c r="Q28" i="9" s="1"/>
  <c r="R28" i="9" s="1"/>
  <c r="S28" i="9" s="1"/>
  <c r="Q14" i="9"/>
  <c r="W13" i="9"/>
  <c r="X13" i="9" s="1"/>
  <c r="T13" i="9"/>
  <c r="Q13" i="9"/>
  <c r="W12" i="9"/>
  <c r="X12" i="9" s="1"/>
  <c r="T12" i="9"/>
  <c r="Q12" i="9"/>
  <c r="W11" i="9"/>
  <c r="X11" i="9" s="1"/>
  <c r="T11" i="9"/>
  <c r="Q23" i="9" s="1"/>
  <c r="R23" i="9" s="1"/>
  <c r="S23" i="9" s="1"/>
  <c r="Q11" i="9"/>
  <c r="W10" i="9"/>
  <c r="X10" i="9" s="1"/>
  <c r="T10" i="9"/>
  <c r="Q10" i="9"/>
  <c r="W9" i="9"/>
  <c r="X9" i="9" s="1"/>
  <c r="T9" i="9"/>
  <c r="Q19" i="9" s="1"/>
  <c r="R19" i="9" s="1"/>
  <c r="S19" i="9" s="1"/>
  <c r="Q9" i="9"/>
  <c r="W8" i="9"/>
  <c r="X8" i="9" s="1"/>
  <c r="T8" i="9"/>
  <c r="Q8" i="9"/>
  <c r="Q26" i="9" s="1"/>
  <c r="W7" i="9"/>
  <c r="X7" i="9" s="1"/>
  <c r="T7" i="9"/>
  <c r="Q7" i="9"/>
  <c r="Q25" i="9" s="1"/>
  <c r="R25" i="9" s="1"/>
  <c r="S25" i="9" s="1"/>
  <c r="W6" i="9"/>
  <c r="X6" i="9" s="1"/>
  <c r="T6" i="9"/>
  <c r="Q22" i="9" s="1"/>
  <c r="R22" i="9" s="1"/>
  <c r="S22" i="9" s="1"/>
  <c r="Q6" i="9"/>
  <c r="W5" i="9"/>
  <c r="X5" i="9" s="1"/>
  <c r="T5" i="9"/>
  <c r="Q21" i="9" s="1"/>
  <c r="R21" i="9" s="1"/>
  <c r="S21" i="9" s="1"/>
  <c r="T21" i="9" s="1"/>
  <c r="Q5" i="9"/>
  <c r="W4" i="9"/>
  <c r="X4" i="9" s="1"/>
  <c r="T4" i="9"/>
  <c r="Q4" i="9"/>
  <c r="Q18" i="9" s="1"/>
  <c r="W3" i="9"/>
  <c r="X3" i="9" s="1"/>
  <c r="T3" i="9"/>
  <c r="Q3" i="9"/>
  <c r="Q17" i="9" s="1"/>
  <c r="R17" i="9" s="1"/>
  <c r="S17" i="9" s="1"/>
  <c r="Q27" i="9" l="1"/>
  <c r="R27" i="9" s="1"/>
  <c r="S27" i="9" s="1"/>
  <c r="R18" i="9"/>
  <c r="S18" i="9" s="1"/>
  <c r="T17" i="9" s="1"/>
  <c r="Q20" i="9"/>
  <c r="R20" i="9" s="1"/>
  <c r="S20" i="9" s="1"/>
  <c r="T19" i="9" s="1"/>
  <c r="R26" i="9"/>
  <c r="S26" i="9" s="1"/>
  <c r="T25" i="9" s="1"/>
  <c r="Q24" i="9"/>
  <c r="R24" i="9" s="1"/>
  <c r="S24" i="9" s="1"/>
  <c r="T23" i="9" s="1"/>
  <c r="T27" i="9"/>
  <c r="G38" i="6" l="1"/>
  <c r="K34" i="6"/>
  <c r="C34" i="6"/>
  <c r="K17" i="6"/>
  <c r="G15" i="6"/>
  <c r="C15" i="6"/>
  <c r="AB20" i="1" l="1"/>
  <c r="AB19" i="1"/>
  <c r="AB18" i="1"/>
  <c r="AB17" i="1"/>
  <c r="AB16" i="1"/>
  <c r="AB15" i="1"/>
  <c r="AB14" i="1"/>
  <c r="AB13" i="1"/>
  <c r="AB12" i="1"/>
  <c r="AB11" i="1"/>
  <c r="AB10" i="1"/>
  <c r="AC6" i="1" s="1"/>
  <c r="AB9" i="1"/>
  <c r="AC18" i="1" l="1"/>
  <c r="AD18" i="1" s="1"/>
  <c r="AC19" i="1"/>
  <c r="AD19" i="1" s="1"/>
  <c r="AC17" i="1"/>
  <c r="AD17" i="1" s="1"/>
  <c r="AC20" i="1"/>
  <c r="AD20" i="1" s="1"/>
  <c r="AC9" i="1"/>
  <c r="AD9" i="1" s="1"/>
  <c r="AC11" i="1"/>
  <c r="AD11" i="1" s="1"/>
  <c r="AE11" i="1" s="1"/>
  <c r="AC12" i="1"/>
  <c r="AD12" i="1" s="1"/>
  <c r="AE12" i="1" s="1"/>
  <c r="AC13" i="1"/>
  <c r="AD13" i="1" s="1"/>
  <c r="AE13" i="1" s="1"/>
  <c r="AC14" i="1"/>
  <c r="AD14" i="1" s="1"/>
  <c r="AC15" i="1"/>
  <c r="AD15" i="1" s="1"/>
  <c r="AC16" i="1"/>
  <c r="AD16" i="1" s="1"/>
  <c r="AC10" i="1"/>
  <c r="AD10" i="1" s="1"/>
  <c r="AE10" i="1" l="1"/>
  <c r="AE9" i="1"/>
  <c r="AE14" i="1"/>
  <c r="C34" i="2" l="1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4" i="2"/>
  <c r="C13" i="2"/>
  <c r="C12" i="2"/>
  <c r="C11" i="2"/>
  <c r="C10" i="2"/>
  <c r="C9" i="2"/>
  <c r="C8" i="2"/>
  <c r="C7" i="2"/>
  <c r="C6" i="2"/>
  <c r="C5" i="2"/>
  <c r="C4" i="2"/>
  <c r="C3" i="2"/>
  <c r="C2" i="2"/>
  <c r="L29" i="1" l="1"/>
  <c r="M29" i="1" s="1"/>
  <c r="N29" i="1" s="1"/>
  <c r="L28" i="1"/>
  <c r="M28" i="1" s="1"/>
  <c r="N28" i="1" s="1"/>
  <c r="L25" i="1"/>
  <c r="M25" i="1" s="1"/>
  <c r="N25" i="1" s="1"/>
  <c r="L24" i="1"/>
  <c r="M24" i="1" s="1"/>
  <c r="N24" i="1" s="1"/>
  <c r="L23" i="1"/>
  <c r="M23" i="1" s="1"/>
  <c r="N23" i="1" s="1"/>
  <c r="L22" i="1"/>
  <c r="M22" i="1" s="1"/>
  <c r="N22" i="1" s="1"/>
  <c r="L21" i="1"/>
  <c r="M21" i="1" s="1"/>
  <c r="N21" i="1" s="1"/>
  <c r="L20" i="1"/>
  <c r="M20" i="1" s="1"/>
  <c r="N20" i="1" s="1"/>
  <c r="L19" i="1"/>
  <c r="M19" i="1" s="1"/>
  <c r="N19" i="1" s="1"/>
  <c r="L18" i="1"/>
  <c r="M18" i="1" s="1"/>
  <c r="N18" i="1" s="1"/>
  <c r="L17" i="1"/>
  <c r="M17" i="1" s="1"/>
  <c r="N17" i="1" s="1"/>
  <c r="L16" i="1"/>
  <c r="M16" i="1" s="1"/>
  <c r="N16" i="1" s="1"/>
  <c r="L15" i="1"/>
  <c r="M15" i="1" s="1"/>
  <c r="N15" i="1" s="1"/>
  <c r="L12" i="1"/>
  <c r="M12" i="1" s="1"/>
  <c r="N12" i="1" s="1"/>
  <c r="L11" i="1"/>
  <c r="M11" i="1" s="1"/>
  <c r="N11" i="1" s="1"/>
  <c r="L10" i="1"/>
  <c r="M10" i="1" s="1"/>
  <c r="N10" i="1" s="1"/>
  <c r="L9" i="1"/>
  <c r="M9" i="1" s="1"/>
  <c r="N9" i="1" s="1"/>
  <c r="L8" i="1"/>
  <c r="M8" i="1" s="1"/>
  <c r="N8" i="1" s="1"/>
  <c r="L7" i="1"/>
  <c r="M7" i="1" s="1"/>
  <c r="N7" i="1" s="1"/>
  <c r="L6" i="1"/>
  <c r="M6" i="1" s="1"/>
  <c r="N6" i="1" s="1"/>
  <c r="L5" i="1"/>
  <c r="M5" i="1" s="1"/>
  <c r="N5" i="1" s="1"/>
  <c r="L4" i="1"/>
  <c r="M4" i="1" s="1"/>
  <c r="N4" i="1" s="1"/>
  <c r="M1" i="1"/>
  <c r="O15" i="1" l="1"/>
  <c r="O8" i="1"/>
  <c r="O10" i="1"/>
  <c r="O5" i="1"/>
  <c r="O7" i="1"/>
  <c r="O16" i="1"/>
  <c r="O12" i="1"/>
  <c r="O6" i="1"/>
  <c r="O4" i="1"/>
  <c r="O9" i="1"/>
  <c r="O11" i="1"/>
</calcChain>
</file>

<file path=xl/sharedStrings.xml><?xml version="1.0" encoding="utf-8"?>
<sst xmlns="http://schemas.openxmlformats.org/spreadsheetml/2006/main" count="7787" uniqueCount="3245">
  <si>
    <t>Well Type</t>
  </si>
  <si>
    <t>Target</t>
  </si>
  <si>
    <t>Replicate</t>
  </si>
  <si>
    <t>Cq (∆Rn)</t>
  </si>
  <si>
    <t>Tm Product 1 (-Rn'(T))</t>
  </si>
  <si>
    <t>Unknown</t>
  </si>
  <si>
    <t>FAM</t>
  </si>
  <si>
    <t>--</t>
  </si>
  <si>
    <t>wt 2</t>
  </si>
  <si>
    <t>b-actin</t>
  </si>
  <si>
    <t>dCT</t>
  </si>
  <si>
    <t>ddCT</t>
  </si>
  <si>
    <t>RQ</t>
  </si>
  <si>
    <t>mean</t>
  </si>
  <si>
    <t>wt 3</t>
  </si>
  <si>
    <t>samples</t>
  </si>
  <si>
    <t>kim1</t>
  </si>
  <si>
    <t>b-act</t>
  </si>
  <si>
    <t>kim1 bact</t>
  </si>
  <si>
    <t>wt 4</t>
  </si>
  <si>
    <t>wt 5</t>
  </si>
  <si>
    <t>wt 6</t>
  </si>
  <si>
    <t>wt 7</t>
  </si>
  <si>
    <t>ko 1</t>
  </si>
  <si>
    <t>ko 2</t>
  </si>
  <si>
    <t>ko 3</t>
  </si>
  <si>
    <t>ko 4</t>
  </si>
  <si>
    <t>ko 5</t>
  </si>
  <si>
    <t>ko 6</t>
  </si>
  <si>
    <t>ko 7</t>
  </si>
  <si>
    <t>wt 2.1</t>
  </si>
  <si>
    <t>wt 3.1</t>
  </si>
  <si>
    <t>wt 4.1</t>
  </si>
  <si>
    <t>wt 5.1</t>
  </si>
  <si>
    <t>wt 6.1</t>
  </si>
  <si>
    <t>wt 7.1</t>
  </si>
  <si>
    <t>ko 1.1</t>
  </si>
  <si>
    <t>ko 2.1</t>
  </si>
  <si>
    <t>ko 3.1</t>
  </si>
  <si>
    <t>ko 4.1</t>
  </si>
  <si>
    <t>ko 5.1</t>
  </si>
  <si>
    <t>ko 6.1</t>
  </si>
  <si>
    <t>ko 7.1</t>
  </si>
  <si>
    <t>kim-1</t>
  </si>
  <si>
    <t>Well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</si>
  <si>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</si>
  <si>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</si>
  <si>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</si>
  <si>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</si>
  <si>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</si>
  <si>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</si>
  <si>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</si>
  <si>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</si>
  <si>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</si>
  <si>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</si>
  <si>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</si>
  <si>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</si>
  <si>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</si>
  <si>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</si>
  <si>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</si>
  <si>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</si>
  <si>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</si>
  <si>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</si>
  <si>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</si>
  <si>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</si>
  <si>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</si>
  <si>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</si>
  <si>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</si>
  <si>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</si>
  <si>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C1</t>
  </si>
  <si>
    <t>wt 1</t>
  </si>
  <si>
    <t>Kim-1</t>
  </si>
  <si>
    <t>C2</t>
  </si>
  <si>
    <t>C3</t>
  </si>
  <si>
    <t>C4</t>
  </si>
  <si>
    <t>C5</t>
  </si>
  <si>
    <t>C6</t>
  </si>
  <si>
    <t>C7</t>
  </si>
  <si>
    <t>wt 1.1</t>
  </si>
  <si>
    <t>C8</t>
  </si>
  <si>
    <t>wt 1.2</t>
  </si>
  <si>
    <t>C9</t>
  </si>
  <si>
    <t>wt 1.3</t>
  </si>
  <si>
    <t>C10</t>
  </si>
  <si>
    <t>C11</t>
  </si>
  <si>
    <t>C12</t>
  </si>
  <si>
    <t>D1</t>
  </si>
  <si>
    <t>bact</t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</si>
  <si>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</si>
  <si>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</si>
  <si>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</si>
  <si>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</si>
  <si>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</si>
  <si>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</si>
  <si>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</si>
  <si>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</si>
  <si>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</si>
  <si>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D11</t>
  </si>
  <si>
    <t>D12</t>
  </si>
  <si>
    <t>Mean</t>
  </si>
  <si>
    <t>A072 wt 1</t>
  </si>
  <si>
    <t>A072 wt 2</t>
  </si>
  <si>
    <t>A072 wt 4</t>
  </si>
  <si>
    <t>A072 wt 5</t>
  </si>
  <si>
    <t>A072 wt 6</t>
  </si>
  <si>
    <t>A072 wt 7</t>
  </si>
  <si>
    <t>A080 wt 1</t>
  </si>
  <si>
    <t>A080 wt 2</t>
  </si>
  <si>
    <t>A080 wt 3</t>
  </si>
  <si>
    <t>A080 wt 4</t>
  </si>
  <si>
    <t>A079 wt 1</t>
  </si>
  <si>
    <t>A079 wt 3</t>
  </si>
  <si>
    <t>A079 wt 5</t>
  </si>
  <si>
    <t>KO</t>
  </si>
  <si>
    <t>A072 ko 2</t>
  </si>
  <si>
    <t>A072 ko 6</t>
  </si>
  <si>
    <t>A072 ko 7</t>
  </si>
  <si>
    <t>A072 ko 1</t>
  </si>
  <si>
    <t>A072 ko 3</t>
  </si>
  <si>
    <t>A072 ko 5</t>
  </si>
  <si>
    <t>A080 ko 1</t>
  </si>
  <si>
    <t>A080 ko 3</t>
  </si>
  <si>
    <t>A080 ko 4</t>
  </si>
  <si>
    <t>A080 ko 5</t>
  </si>
  <si>
    <t>A079 ko 1</t>
  </si>
  <si>
    <t>A079 ko 2</t>
  </si>
  <si>
    <t>A079 ko 3</t>
  </si>
  <si>
    <t>A079 ko 4</t>
  </si>
  <si>
    <t>A079 ko 5</t>
  </si>
  <si>
    <t>A079 ko 6</t>
  </si>
  <si>
    <t>A079 ko7</t>
  </si>
  <si>
    <t xml:space="preserve"> </t>
  </si>
  <si>
    <t>Measurement date: 29.06.2022 and 20.12.2022</t>
  </si>
  <si>
    <t xml:space="preserve">Sample nature: mouse plasma </t>
  </si>
  <si>
    <t>No:</t>
  </si>
  <si>
    <t>tube label:</t>
  </si>
  <si>
    <t>UREA (mg/dL)</t>
  </si>
  <si>
    <t>A072 WT1 B</t>
  </si>
  <si>
    <t>A072 WT2 B</t>
  </si>
  <si>
    <t>A072 WT4 B</t>
  </si>
  <si>
    <t>A072 WT5 B</t>
  </si>
  <si>
    <t>A072 WT6 B</t>
  </si>
  <si>
    <t>A072 KO1 B</t>
  </si>
  <si>
    <t>A072 KO2 B</t>
  </si>
  <si>
    <t>A072 KO3 B</t>
  </si>
  <si>
    <t>A072 KO4 B</t>
  </si>
  <si>
    <t>A072 KO5 B</t>
  </si>
  <si>
    <t>A072 KO6 B</t>
  </si>
  <si>
    <t>A072 KO7 B</t>
  </si>
  <si>
    <t>A079 WT4 B</t>
  </si>
  <si>
    <t>A079 WT5 B</t>
  </si>
  <si>
    <t>A079 KO1 B</t>
  </si>
  <si>
    <t>A079 KO3 B</t>
  </si>
  <si>
    <t>A106 WT1 B</t>
  </si>
  <si>
    <t>A106 WT2 B</t>
  </si>
  <si>
    <t>A106 WT3 B</t>
  </si>
  <si>
    <t>A106 WT4 B</t>
  </si>
  <si>
    <t>A106 WT5 B</t>
  </si>
  <si>
    <t>A106 WT6 B</t>
  </si>
  <si>
    <t>A106 KO1 B</t>
  </si>
  <si>
    <t>A106 KO2 B</t>
  </si>
  <si>
    <t>A106 KO3 B</t>
  </si>
  <si>
    <t>A106 KO5 B</t>
  </si>
  <si>
    <t>WT1 A122 B</t>
  </si>
  <si>
    <t>WT3 A122 B</t>
  </si>
  <si>
    <t>WT5 A122 B</t>
  </si>
  <si>
    <t>KO4 A122 B</t>
  </si>
  <si>
    <t>KO5 A122 B</t>
  </si>
  <si>
    <t>Samples without hemolysis</t>
  </si>
  <si>
    <t>WT</t>
  </si>
  <si>
    <t>label</t>
  </si>
  <si>
    <t>StdDev</t>
  </si>
  <si>
    <t>Min</t>
  </si>
  <si>
    <t>Max</t>
  </si>
  <si>
    <t>Angle</t>
  </si>
  <si>
    <t>Length</t>
  </si>
  <si>
    <t>Injury score</t>
  </si>
  <si>
    <t>_003</t>
  </si>
  <si>
    <t>G0</t>
  </si>
  <si>
    <t>3w</t>
  </si>
  <si>
    <t>G1</t>
  </si>
  <si>
    <t>G2</t>
  </si>
  <si>
    <t>SD</t>
  </si>
  <si>
    <t>_005</t>
  </si>
  <si>
    <t>_008</t>
  </si>
  <si>
    <t>_012</t>
  </si>
  <si>
    <t>G0/G1</t>
  </si>
  <si>
    <t>_014</t>
  </si>
  <si>
    <t>_017</t>
  </si>
  <si>
    <t>_021</t>
  </si>
  <si>
    <t>G1/G2</t>
  </si>
  <si>
    <t>_022</t>
  </si>
  <si>
    <t>_025</t>
  </si>
  <si>
    <t>_031</t>
  </si>
  <si>
    <t>G2/G3</t>
  </si>
  <si>
    <t>G3</t>
  </si>
  <si>
    <t>_039</t>
  </si>
  <si>
    <t>_045</t>
  </si>
  <si>
    <t>_046</t>
  </si>
  <si>
    <t>_047</t>
  </si>
  <si>
    <t>_051</t>
  </si>
  <si>
    <t>_052</t>
  </si>
  <si>
    <t>_055</t>
  </si>
  <si>
    <t>_057</t>
  </si>
  <si>
    <t>_062</t>
  </si>
  <si>
    <t>3W</t>
  </si>
  <si>
    <t>TOTAL</t>
  </si>
  <si>
    <t xml:space="preserve"> G0</t>
  </si>
  <si>
    <t>%</t>
  </si>
  <si>
    <t>Area</t>
  </si>
  <si>
    <t>% area</t>
  </si>
  <si>
    <t>6893 (KO1)</t>
  </si>
  <si>
    <t>6897 (KO2)</t>
  </si>
  <si>
    <t>6899 (KO3)</t>
  </si>
  <si>
    <t>6811 (WT1)</t>
  </si>
  <si>
    <t>6901 (WT2)</t>
  </si>
  <si>
    <t>6902 (WT3)</t>
  </si>
  <si>
    <t>CI</t>
  </si>
  <si>
    <t>Actin</t>
  </si>
  <si>
    <t>r (CI/Actin)</t>
  </si>
  <si>
    <t>r/0.646628</t>
  </si>
  <si>
    <t>TOM20</t>
  </si>
  <si>
    <t>r(CI/TOM20)</t>
  </si>
  <si>
    <t>r/0.177464865</t>
  </si>
  <si>
    <t>Exp1</t>
  </si>
  <si>
    <t>Exp2</t>
  </si>
  <si>
    <t>Exp3</t>
  </si>
  <si>
    <t>NAD+/NADH</t>
  </si>
  <si>
    <t>accrdng to cell number</t>
  </si>
  <si>
    <t>(4days at 37)</t>
  </si>
  <si>
    <t>ko 1.2</t>
  </si>
  <si>
    <t xml:space="preserve"> (4days at 37)</t>
  </si>
  <si>
    <t>wt 2.2</t>
  </si>
  <si>
    <t>ko 2.2</t>
  </si>
  <si>
    <t xml:space="preserve"> (6days at 37)</t>
  </si>
  <si>
    <t>wt 3.2</t>
  </si>
  <si>
    <t>ko 3.2</t>
  </si>
  <si>
    <t>Firefly</t>
  </si>
  <si>
    <t>NADH</t>
  </si>
  <si>
    <t>NAD+</t>
  </si>
  <si>
    <t>cell number</t>
  </si>
  <si>
    <t>Renilla</t>
  </si>
  <si>
    <t>Ratio</t>
  </si>
  <si>
    <t>Sample:</t>
  </si>
  <si>
    <t>all/Single Cells/DCF+ cells | Freq. of Total</t>
  </si>
  <si>
    <t>ATP essay</t>
  </si>
  <si>
    <t>J07</t>
  </si>
  <si>
    <t>dil 1:50</t>
  </si>
  <si>
    <t>WT1 CTRL</t>
  </si>
  <si>
    <t>WT2 CTRL</t>
  </si>
  <si>
    <t>WT3 CTRL</t>
  </si>
  <si>
    <t>WT1 24h</t>
  </si>
  <si>
    <t>WT2 24h</t>
  </si>
  <si>
    <t>WT3 24h</t>
  </si>
  <si>
    <t>J017</t>
  </si>
  <si>
    <t>BSA</t>
  </si>
  <si>
    <t>wt nad 1</t>
  </si>
  <si>
    <t>wt nad 2</t>
  </si>
  <si>
    <t>wt nad 3</t>
  </si>
  <si>
    <t>ko nad 1</t>
  </si>
  <si>
    <t>ko nad 2</t>
  </si>
  <si>
    <t>ko nad 3</t>
  </si>
  <si>
    <t>mean WT ctl</t>
  </si>
  <si>
    <t>A058 (Uninjured)</t>
  </si>
  <si>
    <t>CT</t>
  </si>
  <si>
    <t>mean CT</t>
  </si>
  <si>
    <t>Actb</t>
  </si>
  <si>
    <t>S12</t>
  </si>
  <si>
    <t>pgc1a</t>
  </si>
  <si>
    <t>A072 (Injured)</t>
  </si>
  <si>
    <t>setThreshold(0, 70);</t>
  </si>
  <si>
    <t>run("Analyze Particles...", "size=300-1500 display clear summarize add");</t>
  </si>
  <si>
    <t>A</t>
  </si>
  <si>
    <t>B</t>
  </si>
  <si>
    <t>Average</t>
  </si>
  <si>
    <t>Slice</t>
  </si>
  <si>
    <t>Count</t>
  </si>
  <si>
    <t>average</t>
  </si>
  <si>
    <t>WT1</t>
  </si>
  <si>
    <t>KO1</t>
  </si>
  <si>
    <t>A072_PGC1a_CTRL_KO2_A1_ORG.tif-(Colour_2)</t>
  </si>
  <si>
    <t>WT2</t>
  </si>
  <si>
    <t>KO2</t>
  </si>
  <si>
    <t>A072_PGC1a_CTRL_KO2_A2_ORG.tif-(Colour_2)</t>
  </si>
  <si>
    <t>WT3</t>
  </si>
  <si>
    <t>KO3</t>
  </si>
  <si>
    <t>A072_PGC1a_CTRL_KO2_A3_ORG.tif-(Colour_2)</t>
  </si>
  <si>
    <t>WT4</t>
  </si>
  <si>
    <t>KO6</t>
  </si>
  <si>
    <t>A072_PGC1a_CTRL_KO2_A4_ORG.tif-(Colour_2)</t>
  </si>
  <si>
    <t>WT5</t>
  </si>
  <si>
    <t>KO7</t>
  </si>
  <si>
    <t>A072_PGC1a_CTRL_KO2_A5_ORG.tif-(Colour_2)</t>
  </si>
  <si>
    <t>WT6</t>
  </si>
  <si>
    <t>A072_PGC1a_CTRL_KO2_A6_ORG.tif-(Colour_2)</t>
  </si>
  <si>
    <t>WT7</t>
  </si>
  <si>
    <t>A072_PGC1a_CTRL_KO2_A7_ORG.tif-(Colour_2)</t>
  </si>
  <si>
    <t>A072_PGC1a_CTRL_KO2_A8_ORG.tif-(Colour_2)</t>
  </si>
  <si>
    <t>A072_PGC1a_CTRL_KO2_A9_ORG.tif-(Colour_2)</t>
  </si>
  <si>
    <t>A072_PGC1a_CTRL_KO2_B1_ORG.tif-(Colour_2)</t>
  </si>
  <si>
    <t>CTRL</t>
  </si>
  <si>
    <t>A072_PGC1a_CTRL_KO2_B2_ORG.tif-(Colour_2)</t>
  </si>
  <si>
    <t>A072_PGC1a_CTRL_KO2_B3_ORG.tif-(Colour_2)</t>
  </si>
  <si>
    <t>A072_PGC1a_CTRL_KO2_B4_ORG.tif-(Colour_2)</t>
  </si>
  <si>
    <t>A072_PGC1a_CTRL_KO2_B5_ORG.tif-(Colour_2)</t>
  </si>
  <si>
    <t>A072_PGC1a_CTRL_KO2_B6_ORG.tif-(Colour_2)</t>
  </si>
  <si>
    <t>A072_PGC1a_CTRL_KO2_B7_ORG.tif-(Colour_2)</t>
  </si>
  <si>
    <t>A072_PGC1a_CTRL_KO2_B8_ORG.tif-(Colour_2)</t>
  </si>
  <si>
    <t>A072_PGC1a_CTRL_KO2_B9_ORG.tif-(Colour_2)</t>
  </si>
  <si>
    <t>A072_PGC1a_KO1_A1_ORG.tif-(Colour_2)</t>
  </si>
  <si>
    <t>A072_PGC1a_KO1_A2_ORG.tif-(Colour_2)</t>
  </si>
  <si>
    <t>A072_PGC1a_KO1_A3_ORG.tif-(Colour_2)</t>
  </si>
  <si>
    <t>A072_PGC1a_KO1_A4_ORG.tif-(Colour_2)</t>
  </si>
  <si>
    <t>A072_PGC1a_KO1_A5_ORG.tif-(Colour_2)</t>
  </si>
  <si>
    <t>A072_PGC1a_KO1_A6_ORG.tif-(Colour_2)</t>
  </si>
  <si>
    <t>A072_PGC1a_KO1_A7_ORG.tif-(Colour_2)</t>
  </si>
  <si>
    <t>A072_PGC1a_KO1_A8_ORG.tif-(Colour_2)</t>
  </si>
  <si>
    <t>A072_PGC1a_KO1_A9_ORG.tif-(Colour_2)</t>
  </si>
  <si>
    <t>A072_PGC1a_KO1_B1_ORG.tif-(Colour_2)</t>
  </si>
  <si>
    <t>A072_PGC1a_KO1_B2_ORG.tif-(Colour_2)</t>
  </si>
  <si>
    <t>A072_PGC1a_KO1_B3_ORG.tif-(Colour_2)</t>
  </si>
  <si>
    <t>A072_PGC1a_KO1_B4_ORG.tif-(Colour_2)</t>
  </si>
  <si>
    <t>A072_PGC1a_KO1_B5_ORG.tif-(Colour_2)</t>
  </si>
  <si>
    <t>A072_PGC1a_KO1_B6_ORG.tif-(Colour_2)</t>
  </si>
  <si>
    <t>A072_PGC1a_KO1_B7_ORG.tif-(Colour_2)</t>
  </si>
  <si>
    <t>A072_PGC1a_KO1_B8_ORG.tif-(Colour_2)</t>
  </si>
  <si>
    <t>A072_PGC1a_KO1_B9_ORG.tif-(Colour_2)</t>
  </si>
  <si>
    <t>A072_PGC1a_KO2_A1_ORG.tif-(Colour_2)</t>
  </si>
  <si>
    <t>A072_PGC1a_KO2_A2_ORG.tif-(Colour_2)</t>
  </si>
  <si>
    <t>A072_PGC1a_KO2_A3_ORG.tif-(Colour_2)</t>
  </si>
  <si>
    <t>A072_PGC1a_KO2_A4_ORG.tif-(Colour_2)</t>
  </si>
  <si>
    <t>A072_PGC1a_KO2_A5_ORG.tif-(Colour_2)</t>
  </si>
  <si>
    <t>A072_PGC1a_KO2_A6_ORG.tif-(Colour_2)</t>
  </si>
  <si>
    <t>A072_PGC1a_KO2_A7_ORG.tif-(Colour_2)</t>
  </si>
  <si>
    <t>A072_PGC1a_KO2_A8_ORG.tif-(Colour_2)</t>
  </si>
  <si>
    <t>A072_PGC1a_KO2_A9_ORG.tif-(Colour_2)</t>
  </si>
  <si>
    <t>A072_PGC1a_KO2_B1_ORG.tif-(Colour_2)</t>
  </si>
  <si>
    <t>A072_PGC1a_KO2_B2_ORG.tif-(Colour_2)</t>
  </si>
  <si>
    <t>A072_PGC1a_KO2_B3_ORG.tif-(Colour_2)</t>
  </si>
  <si>
    <t>A072_PGC1a_KO2_B4_ORG.tif-(Colour_2)</t>
  </si>
  <si>
    <t>A072_PGC1a_KO2_B5_ORG.tif-(Colour_2)</t>
  </si>
  <si>
    <t>A072_PGC1a_KO2_B6_ORG.tif-(Colour_2)</t>
  </si>
  <si>
    <t>A072_PGC1a_KO2_B7_ORG.tif-(Colour_2)</t>
  </si>
  <si>
    <t>A072_PGC1a_KO2_B8_ORG.tif-(Colour_2)</t>
  </si>
  <si>
    <t>A072_PGC1a_KO2_B9_ORG.tif-(Colour_2)</t>
  </si>
  <si>
    <t>A072_PGC1a_KO3_A1_ORG.tif-(Colour_2)</t>
  </si>
  <si>
    <t>A072_PGC1a_KO3_A2_ORG.tif-(Colour_2)</t>
  </si>
  <si>
    <t>A072_PGC1a_KO3_A3_ORG.tif-(Colour_2)</t>
  </si>
  <si>
    <t>A072_PGC1a_KO3_A4_ORG.tif-(Colour_2)</t>
  </si>
  <si>
    <t>A072_PGC1a_KO3_A5_ORG.tif-(Colour_2)</t>
  </si>
  <si>
    <t>A072_PGC1a_KO3_A6_ORG.tif-(Colour_2)</t>
  </si>
  <si>
    <t>A072_PGC1a_KO3_A7_ORG.tif-(Colour_2)</t>
  </si>
  <si>
    <t>A072_PGC1a_KO3_A8_ORG.tif-(Colour_2)</t>
  </si>
  <si>
    <t>A072_PGC1a_KO3_A9_ORG.tif-(Colour_2)</t>
  </si>
  <si>
    <t>A072_PGC1a_KO3_B1_ORG.tif-(Colour_2)</t>
  </si>
  <si>
    <t>A072_PGC1a_KO3_B2_ORG.tif-(Colour_2)</t>
  </si>
  <si>
    <t>A072_PGC1a_KO3_B3_ORG.tif-(Colour_2)</t>
  </si>
  <si>
    <t>A072_PGC1a_KO3_B4_ORG.tif-(Colour_2)</t>
  </si>
  <si>
    <t>A072_PGC1a_KO3_B5_ORG.tif-(Colour_2)</t>
  </si>
  <si>
    <t>A072_PGC1a_KO3_B6_ORG.tif-(Colour_2)</t>
  </si>
  <si>
    <t>A072_PGC1a_KO3_B7_ORG.tif-(Colour_2)</t>
  </si>
  <si>
    <t>A072_PGC1a_KO3_B8_ORG.tif-(Colour_2)</t>
  </si>
  <si>
    <t>A072_PGC1a_KO3_B9_ORG.tif-(Colour_2)</t>
  </si>
  <si>
    <t>A072_PGC1a_KO4_A1_ORG.tif-(Colour_2)</t>
  </si>
  <si>
    <t>A072_PGC1a_KO4_A2_ORG.tif-(Colour_2)</t>
  </si>
  <si>
    <t>A072_PGC1a_KO4_A3_ORG.tif-(Colour_2)</t>
  </si>
  <si>
    <t>A072_PGC1a_KO4_A4_ORG.tif-(Colour_2)</t>
  </si>
  <si>
    <t>A072_PGC1a_KO4_A5_ORG.tif-(Colour_2)</t>
  </si>
  <si>
    <t>A072_PGC1a_KO4_A6_ORG.tif-(Colour_2)</t>
  </si>
  <si>
    <t>A072_PGC1a_KO4_A7_ORG.tif-(Colour_2)</t>
  </si>
  <si>
    <t>A072_PGC1a_KO4_A8_ORG.tif-(Colour_2)</t>
  </si>
  <si>
    <t>A072_PGC1a_KO4_A9_ORG.tif-(Colour_2)</t>
  </si>
  <si>
    <t>A072_PGC1a_KO4_B1_ORG.tif-(Colour_2)</t>
  </si>
  <si>
    <t>A072_PGC1a_KO4_B2_ORG.tif-(Colour_2)</t>
  </si>
  <si>
    <t>A072_PGC1a_KO4_B3_ORG.tif-(Colour_2)</t>
  </si>
  <si>
    <t>A072_PGC1a_KO4_B4_ORG.tif-(Colour_2)</t>
  </si>
  <si>
    <t>A072_PGC1a_KO4_B5_ORG.tif-(Colour_2)</t>
  </si>
  <si>
    <t>A072_PGC1a_KO4_B6_ORG.tif-(Colour_2)</t>
  </si>
  <si>
    <t>A072_PGC1a_KO4_B7_ORG.tif-(Colour_2)</t>
  </si>
  <si>
    <t>A072_PGC1a_KO4_B8_ORG.tif-(Colour_2)</t>
  </si>
  <si>
    <t>A072_PGC1a_KO4_B9_ORG.tif-(Colour_2)</t>
  </si>
  <si>
    <t>A072_PGC1a_KO5_A13_ORG.tif-(Colour_2)</t>
  </si>
  <si>
    <t>A072_PGC1a_KO5_A1_ORG.tif-(Colour_2)</t>
  </si>
  <si>
    <t>A072_PGC1a_KO5_A2_ORG.tif-(Colour_2)</t>
  </si>
  <si>
    <t>A072_PGC1a_KO5_A4_ORG.tif-(Colour_2)</t>
  </si>
  <si>
    <t>A072_PGC1a_KO5_A5_ORG.tif-(Colour_2)</t>
  </si>
  <si>
    <t>A072_PGC1a_KO5_A6_ORG.tif-(Colour_2)</t>
  </si>
  <si>
    <t>A072_PGC1a_KO5_A7_ORG.tif-(Colour_2)</t>
  </si>
  <si>
    <t>A072_PGC1a_KO5_A8_ORG.tif-(Colour_2)</t>
  </si>
  <si>
    <t>A072_PGC1a_KO5_A9_ORG.tif-(Colour_2)</t>
  </si>
  <si>
    <t>A072_PGC1a_KO5_B1_ORG.tif-(Colour_2)</t>
  </si>
  <si>
    <t>A072_PGC1a_KO5_B2_ORG.tif-(Colour_2)</t>
  </si>
  <si>
    <t>A072_PGC1a_KO5_B3_ORG.tif-(Colour_2)</t>
  </si>
  <si>
    <t>A072_PGC1a_KO5_B4_ORG.tif-(Colour_2)</t>
  </si>
  <si>
    <t>A072_PGC1a_KO5_B5_ORG.tif-(Colour_2)</t>
  </si>
  <si>
    <t>A072_PGC1a_KO5_B6_ORG.tif-(Colour_2)</t>
  </si>
  <si>
    <t>A072_PGC1a_KO5_B7_ORG.tif-(Colour_2)</t>
  </si>
  <si>
    <t>A072_PGC1a_KO5_B8_ORG.tif-(Colour_2)</t>
  </si>
  <si>
    <t>A072_PGC1a_KO5_B9_ORG.tif-(Colour_2)</t>
  </si>
  <si>
    <t>A072_PGC1a_KO6_A1_ORG.tif-(Colour_2)</t>
  </si>
  <si>
    <t>A072_PGC1a_KO6_A2_ORG.tif-(Colour_2)</t>
  </si>
  <si>
    <t>A072_PGC1a_KO6_A3_ORG.tif-(Colour_2)</t>
  </si>
  <si>
    <t>A072_PGC1a_KO6_A4_ORG.tif-(Colour_2)</t>
  </si>
  <si>
    <t>A072_PGC1a_KO6_A5_ORG.tif-(Colour_2)</t>
  </si>
  <si>
    <t>A072_PGC1a_KO6_A6_ORG.tif-(Colour_2)</t>
  </si>
  <si>
    <t>A072_PGC1a_KO6_A7_ORG.tif-(Colour_2)</t>
  </si>
  <si>
    <t>A072_PGC1a_KO6_A8_ORG.tif-(Colour_2)</t>
  </si>
  <si>
    <t>A072_PGC1a_KO6_A9_ORG.tif-(Colour_2)</t>
  </si>
  <si>
    <t>A072_PGC1a_KO6_B1_ORG.tif-(Colour_2)</t>
  </si>
  <si>
    <t>A072_PGC1a_KO6_B2_ORG.tif-(Colour_2)</t>
  </si>
  <si>
    <t>A072_PGC1a_KO6_B3_ORG.tif-(Colour_2)</t>
  </si>
  <si>
    <t>A072_PGC1a_KO6_B4_ORG.tif-(Colour_2)</t>
  </si>
  <si>
    <t>A072_PGC1a_KO6_B5_ORG.tif-(Colour_2)</t>
  </si>
  <si>
    <t>A072_PGC1a_KO6_B6_ORG.tif-(Colour_2)</t>
  </si>
  <si>
    <t>A072_PGC1a_KO6_B7_ORG.tif-(Colour_2)</t>
  </si>
  <si>
    <t>A072_PGC1a_KO6_B8_ORG.tif-(Colour_2)</t>
  </si>
  <si>
    <t>A072_PGC1a_KO6_B9_ORG.tif-(Colour_2)</t>
  </si>
  <si>
    <t>A072_PGC1a_KO7_A1_ORG.tif-(Colour_2)</t>
  </si>
  <si>
    <t>A072_PGC1a_KO7_A2_ORG.tif-(Colour_2)</t>
  </si>
  <si>
    <t>A072_PGC1a_KO7_A3_ORG.tif-(Colour_2)</t>
  </si>
  <si>
    <t>A072_PGC1a_KO7_A4_ORG.tif-(Colour_2)</t>
  </si>
  <si>
    <t>A072_PGC1a_KO7_A5_ORG.tif-(Colour_2)</t>
  </si>
  <si>
    <t>A072_PGC1a_KO7_A6_ORG.tif-(Colour_2)</t>
  </si>
  <si>
    <t>A072_PGC1a_KO7_A7_ORG.tif-(Colour_2)</t>
  </si>
  <si>
    <t>A072_PGC1a_KO7_A8_ORG.tif-(Colour_2)</t>
  </si>
  <si>
    <t>A072_PGC1a_KO7_A9_ORG.tif-(Colour_2)</t>
  </si>
  <si>
    <t>A072_PGC1a_KO7_B1_ORG.tif-(Colour_2)</t>
  </si>
  <si>
    <t>A072_PGC1a_KO7_B2_ORG.tif-(Colour_2)</t>
  </si>
  <si>
    <t>A072_PGC1a_KO7_B3_ORG.tif-(Colour_2)</t>
  </si>
  <si>
    <t>A072_PGC1a_KO7_B4_ORG.tif-(Colour_2)</t>
  </si>
  <si>
    <t>A072_PGC1a_KO7_B5_ORG.tif-(Colour_2)</t>
  </si>
  <si>
    <t>A072_PGC1a_KO7_B6_ORG.tif-(Colour_2)</t>
  </si>
  <si>
    <t>A072_PGC1a_KO7_B7_ORG.tif-(Colour_2)</t>
  </si>
  <si>
    <t>A072_PGC1a_KO7_B8_ORG.tif-(Colour_2)</t>
  </si>
  <si>
    <t>A072_PGC1a_KO7_B9_ORG.tif-(Colour_2)</t>
  </si>
  <si>
    <t>A072_PGC1a_WT1_A1_ORG.tif-(Colour_2)</t>
  </si>
  <si>
    <t>A072_PGC1a_WT1_A2_ORG.tif-(Colour_2)</t>
  </si>
  <si>
    <t>A072_PGC1a_WT1_A3_ORG.tif-(Colour_2)</t>
  </si>
  <si>
    <t>A072_PGC1a_WT1_A4_ORG.tif-(Colour_2)</t>
  </si>
  <si>
    <t>A072_PGC1a_WT1_A5_ORG.tif-(Colour_2)</t>
  </si>
  <si>
    <t>A072_PGC1a_WT1_A6_ORG.tif-(Colour_2)</t>
  </si>
  <si>
    <t>A072_PGC1a_WT1_A7_ORG.tif-(Colour_2)</t>
  </si>
  <si>
    <t>A072_PGC1a_WT1_A8_ORG.tif-(Colour_2)</t>
  </si>
  <si>
    <t>A072_PGC1a_WT1_A9_ORG.tif-(Colour_2)</t>
  </si>
  <si>
    <t>A072_PGC1a_WT1_B1_ORG.tif-(Colour_2)</t>
  </si>
  <si>
    <t>A072_PGC1a_WT1_B2_ORG.tif-(Colour_2)</t>
  </si>
  <si>
    <t>A072_PGC1a_WT1_B3_ORG.tif-(Colour_2)</t>
  </si>
  <si>
    <t>A072_PGC1a_WT1_B4_ORG.tif-(Colour_2)</t>
  </si>
  <si>
    <t>A072_PGC1a_WT1_B5_ORG.tif-(Colour_2)</t>
  </si>
  <si>
    <t>A072_PGC1a_WT1_B6_ORG.tif-(Colour_2)</t>
  </si>
  <si>
    <t>A072_PGC1a_WT1_B7_ORG.tif-(Colour_2)</t>
  </si>
  <si>
    <t>A072_PGC1a_WT1_B8_ORG.tif-(Colour_2)</t>
  </si>
  <si>
    <t>A072_PGC1a_WT1_B9_ORG.tif-(Colour_2)</t>
  </si>
  <si>
    <t>A072_PGC1a_WT2_A1_ORG.tif-(Colour_2)</t>
  </si>
  <si>
    <t>A072_PGC1a_WT2_A2_ORG.tif-(Colour_2)</t>
  </si>
  <si>
    <t>A072_PGC1a_WT2_A3_ORG.tif-(Colour_2)</t>
  </si>
  <si>
    <t>A072_PGC1a_WT2_A4_ORG.tif-(Colour_2)</t>
  </si>
  <si>
    <t>A072_PGC1a_WT2_A5_ORG.tif-(Colour_2)</t>
  </si>
  <si>
    <t>A072_PGC1a_WT2_A6_ORG.tif-(Colour_2)</t>
  </si>
  <si>
    <t>A072_PGC1a_WT2_A7_ORG.tif-(Colour_2)</t>
  </si>
  <si>
    <t>A072_PGC1a_WT2_A8_ORG.tif-(Colour_2)</t>
  </si>
  <si>
    <t>A072_PGC1a_WT2_A9_ORG.tif-(Colour_2)</t>
  </si>
  <si>
    <t>A072_PGC1a_WT2_B1_ORG.tif-(Colour_2)</t>
  </si>
  <si>
    <t>A072_PGC1a_WT2_B2_ORG.tif-(Colour_2)</t>
  </si>
  <si>
    <t>A072_PGC1a_WT2_B3_ORG.tif-(Colour_2)</t>
  </si>
  <si>
    <t>A072_PGC1a_WT2_B4_ORG.tif-(Colour_2)</t>
  </si>
  <si>
    <t>A072_PGC1a_WT2_B5_ORG.tif-(Colour_2)</t>
  </si>
  <si>
    <t>A072_PGC1a_WT2_B6_ORG.tif-(Colour_2)</t>
  </si>
  <si>
    <t>A072_PGC1a_WT2_B7_ORG.tif-(Colour_2)</t>
  </si>
  <si>
    <t>A072_PGC1a_WT2_B8_ORG.tif-(Colour_2)</t>
  </si>
  <si>
    <t>A072_PGC1a_WT2_B9_ORG.tif-(Colour_2)</t>
  </si>
  <si>
    <t>A072_PGC1a_WT3_A1_ORG.tif-(Colour_2)</t>
  </si>
  <si>
    <t>A072_PGC1a_WT3_A2_ORG.tif-(Colour_2)</t>
  </si>
  <si>
    <t>A072_PGC1a_WT3_A3_ORG.tif-(Colour_2)</t>
  </si>
  <si>
    <t>A072_PGC1a_WT3_A4_ORG.tif-(Colour_2)</t>
  </si>
  <si>
    <t>A072_PGC1a_WT3_A5_ORG.tif-(Colour_2)</t>
  </si>
  <si>
    <t>A072_PGC1a_WT3_A6_ORG.tif-(Colour_2)</t>
  </si>
  <si>
    <t>A072_PGC1a_WT3_A7_ORG.tif-(Colour_2)</t>
  </si>
  <si>
    <t>A072_PGC1a_WT3_A8_ORG.tif-(Colour_2)</t>
  </si>
  <si>
    <t>A072_PGC1a_WT3_A9_ORG.tif-(Colour_2)</t>
  </si>
  <si>
    <t>A072_PGC1a_WT3_B1_ORG.tif-(Colour_2)</t>
  </si>
  <si>
    <t>A072_PGC1a_WT3_B2_ORG.tif-(Colour_2)</t>
  </si>
  <si>
    <t>A072_PGC1a_WT3_B3_ORG.tif-(Colour_2)</t>
  </si>
  <si>
    <t>A072_PGC1a_WT3_B4_ORG.tif-(Colour_2)</t>
  </si>
  <si>
    <t>A072_PGC1a_WT3_B5_ORG.tif-(Colour_2)</t>
  </si>
  <si>
    <t>A072_PGC1a_WT3_B6_ORG.tif-(Colour_2)</t>
  </si>
  <si>
    <t>A072_PGC1a_WT3_B7_ORG.tif-(Colour_2)</t>
  </si>
  <si>
    <t>A072_PGC1a_WT3_B8_ORG.tif-(Colour_2)</t>
  </si>
  <si>
    <t>A072_PGC1a_WT3_B9_ORG.tif-(Colour_2)</t>
  </si>
  <si>
    <t>A072_PGC1a_WT4_A1_ORG.tif-(Colour_2)</t>
  </si>
  <si>
    <t>A072_PGC1a_WT4_A2_ORG.tif-(Colour_2)</t>
  </si>
  <si>
    <t>A072_PGC1a_WT4_A3_ORG.tif-(Colour_2)</t>
  </si>
  <si>
    <t>A072_PGC1a_WT4_A4_ORG.tif-(Colour_2)</t>
  </si>
  <si>
    <t>A072_PGC1a_WT4_A5_ORG.tif-(Colour_2)</t>
  </si>
  <si>
    <t>A072_PGC1a_WT4_A6_ORG.tif-(Colour_2)</t>
  </si>
  <si>
    <t>A072_PGC1a_WT4_A7_ORG.tif-(Colour_2)</t>
  </si>
  <si>
    <t>A072_PGC1a_WT4_A8_ORG.tif-(Colour_2)</t>
  </si>
  <si>
    <t>A072_PGC1a_WT4_A9_ORG.tif-(Colour_2)</t>
  </si>
  <si>
    <t>A072_PGC1a_WT4_B1_ORG.tif-(Colour_2)</t>
  </si>
  <si>
    <t>A072_PGC1a_WT4_B2_ORG.tif-(Colour_2)</t>
  </si>
  <si>
    <t>A072_PGC1a_WT4_B3_ORG.tif-(Colour_2)</t>
  </si>
  <si>
    <t>A072_PGC1a_WT4_B4_ORG.tif-(Colour_2)</t>
  </si>
  <si>
    <t>A072_PGC1a_WT4_B5_ORG.tif-(Colour_2)</t>
  </si>
  <si>
    <t>A072_PGC1a_WT4_B6_ORG.tif-(Colour_2)</t>
  </si>
  <si>
    <t>A072_PGC1a_WT4_B7_ORG.tif-(Colour_2)</t>
  </si>
  <si>
    <t>A072_PGC1a_WT4_B8_ORG.tif-(Colour_2)</t>
  </si>
  <si>
    <t>A072_PGC1a_WT4_B9_ORG.tif-(Colour_2)</t>
  </si>
  <si>
    <t>A072_PGC1a_WT5_A1_ORG.tif-(Colour_2)</t>
  </si>
  <si>
    <t>A072_PGC1a_WT5_A2_ORG.tif-(Colour_2)</t>
  </si>
  <si>
    <t>A072_PGC1a_WT5_A3_ORG.tif-(Colour_2)</t>
  </si>
  <si>
    <t>A072_PGC1a_WT5_A4_ORG.tif-(Colour_2)</t>
  </si>
  <si>
    <t>A072_PGC1a_WT5_A5_ORG.tif-(Colour_2)</t>
  </si>
  <si>
    <t>A072_PGC1a_WT5_A6_ORG.tif-(Colour_2)</t>
  </si>
  <si>
    <t>A072_PGC1a_WT5_A7_ORG.tif-(Colour_2)</t>
  </si>
  <si>
    <t>A072_PGC1a_WT5_A8_ORG.tif-(Colour_2)</t>
  </si>
  <si>
    <t>A072_PGC1a_WT5_A9_ORG.tif-(Colour_2)</t>
  </si>
  <si>
    <t>A072_PGC1a_WT5_B1_ORG.tif-(Colour_2)</t>
  </si>
  <si>
    <t>A072_PGC1a_WT5_B2_ORG.tif-(Colour_2)</t>
  </si>
  <si>
    <t>A072_PGC1a_WT5_B3_ORG.tif-(Colour_2)</t>
  </si>
  <si>
    <t>A072_PGC1a_WT5_B4_ORG.tif-(Colour_2)</t>
  </si>
  <si>
    <t>A072_PGC1a_WT5_B5_ORG.tif-(Colour_2)</t>
  </si>
  <si>
    <t>A072_PGC1a_WT5_B6_ORG.tif-(Colour_2)</t>
  </si>
  <si>
    <t>A072_PGC1a_WT5_B7_ORG.tif-(Colour_2)</t>
  </si>
  <si>
    <t>A072_PGC1a_WT5_B8_ORG.tif-(Colour_2)</t>
  </si>
  <si>
    <t>A072_PGC1a_WT5_B9_ORG.tif-(Colour_2)</t>
  </si>
  <si>
    <t>A072_PGC1a_WT6_A1_ORG.tif-(Colour_2)</t>
  </si>
  <si>
    <t>A072_PGC1a_WT6_A2_ORG.tif-(Colour_2)</t>
  </si>
  <si>
    <t>A072_PGC1a_WT6_A3_ORG.tif-(Colour_2)</t>
  </si>
  <si>
    <t>A072_PGC1a_WT6_A4_ORG.tif-(Colour_2)</t>
  </si>
  <si>
    <t>A072_PGC1a_WT6_A5_ORG.tif-(Colour_2)</t>
  </si>
  <si>
    <t>A072_PGC1a_WT6_A6_ORG.tif-(Colour_2)</t>
  </si>
  <si>
    <t>A072_PGC1a_WT6_A7_ORG.tif-(Colour_2)</t>
  </si>
  <si>
    <t>A072_PGC1a_WT6_A8_ORG.tif-(Colour_2)</t>
  </si>
  <si>
    <t>A072_PGC1a_WT6_A9_ORG.tif-(Colour_2)</t>
  </si>
  <si>
    <t>A072_PGC1a_WT6_B1_ORG.tif-(Colour_2)</t>
  </si>
  <si>
    <t>A072_PGC1a_WT6_B2_ORG.tif-(Colour_2)</t>
  </si>
  <si>
    <t>A072_PGC1a_WT6_B3_ORG.tif-(Colour_2)</t>
  </si>
  <si>
    <t>A072_PGC1a_WT6_B4_ORG.tif-(Colour_2)</t>
  </si>
  <si>
    <t>A072_PGC1a_WT6_B5_ORG.tif-(Colour_2)</t>
  </si>
  <si>
    <t>A072_PGC1a_WT6_B6_ORG.tif-(Colour_2)</t>
  </si>
  <si>
    <t>A072_PGC1a_WT6_B7_ORG.tif-(Colour_2)</t>
  </si>
  <si>
    <t>A072_PGC1a_WT6_B8_ORG.tif-(Colour_2)</t>
  </si>
  <si>
    <t>A072_PGC1a_WT6_B9_ORG.tif-(Colour_2)</t>
  </si>
  <si>
    <t>A072_PGC1a_WT7_A1_ORG.tif-(Colour_2)</t>
  </si>
  <si>
    <t>A072_PGC1a_WT7_A2_ORG.tif-(Colour_2)</t>
  </si>
  <si>
    <t>A072_PGC1a_WT7_A3_ORG.tif-(Colour_2)</t>
  </si>
  <si>
    <t>A072_PGC1a_WT7_A4_ORG.tif-(Colour_2)</t>
  </si>
  <si>
    <t>A072_PGC1a_WT7_A5_ORG.tif-(Colour_2)</t>
  </si>
  <si>
    <t>A072_PGC1a_WT7_A6_ORG.tif-(Colour_2)</t>
  </si>
  <si>
    <t>A072_PGC1a_WT7_A7_ORG.tif-(Colour_2)</t>
  </si>
  <si>
    <t>A072_PGC1a_WT7_A8_ORG.tif-(Colour_2)</t>
  </si>
  <si>
    <t>A072_PGC1a_WT7_A9_ORG.tif-(Colour_2)</t>
  </si>
  <si>
    <t>A072_PGC1a_WT7_B1_ORG.tif-(Colour_2)</t>
  </si>
  <si>
    <t>A072_PGC1a_WT7_B2_ORG.tif-(Colour_2)</t>
  </si>
  <si>
    <t>A072_PGC1a_WT7_B3_ORG.tif-(Colour_2)</t>
  </si>
  <si>
    <t>A072_PGC1a_WT7_B4_ORG.tif-(Colour_2)</t>
  </si>
  <si>
    <t>A072_PGC1a_WT7_B5_ORG.tif-(Colour_2)</t>
  </si>
  <si>
    <t>A072_PGC1a_WT7_B6_ORG.tif-(Colour_2)</t>
  </si>
  <si>
    <t>A072_PGC1a_WT7_B7_ORG.tif-(Colour_2)</t>
  </si>
  <si>
    <t>A072_PGC1a_WT7_B8_ORG.tif-(Colour_2)</t>
  </si>
  <si>
    <t>A072_PGC1a_WT7_B9_ORG.tif-(Colour_2)</t>
  </si>
  <si>
    <t>Threshold 40</t>
  </si>
  <si>
    <t>Label</t>
  </si>
  <si>
    <t>%Area</t>
  </si>
  <si>
    <t>IF7_MQUS_129_1_1_AF555.tif</t>
  </si>
  <si>
    <t>IF7_MQUS_129_1_2_AF555.tif</t>
  </si>
  <si>
    <t>IF7_MQUS_129_1_3_AF555.tif</t>
  </si>
  <si>
    <t>IF7_MQUS_129_1_4_AF555.tif</t>
  </si>
  <si>
    <t>IF7_MQUS_129_1_5_AF555.tif</t>
  </si>
  <si>
    <t>IF7_MQUS_129_1_6_AF555.tif</t>
  </si>
  <si>
    <t>IF7_MQUS_129_2_1_AF555.tif</t>
  </si>
  <si>
    <t>IF7_MQUS_129_2_2_AF555.tif</t>
  </si>
  <si>
    <t>IF7_MQUS_129_2_3_AF555.tif</t>
  </si>
  <si>
    <t>IF7_MQUS_129_2_4_AF555.tif</t>
  </si>
  <si>
    <t>IF7_MQUS_129_2_5_AF555.tif</t>
  </si>
  <si>
    <t>IF7_MQUS_129_3_1_AF555.tif</t>
  </si>
  <si>
    <t>IF7_MQUS_129_3_2_AF555.tif</t>
  </si>
  <si>
    <t>IF7_MQUS_129_4_A1_AF555.tif</t>
  </si>
  <si>
    <t>IF7_MQUS_129_4_A2_AF555.tif</t>
  </si>
  <si>
    <t>IF7_MQUS_129_4_A3_AF555.tif</t>
  </si>
  <si>
    <t>IF7_MQUS_129_4_A4_AF555.tif</t>
  </si>
  <si>
    <t>IF7_MQUS_129_4_A5_AF555.tif</t>
  </si>
  <si>
    <t>IF7_MQUS_129_4_A6_AF555.tif</t>
  </si>
  <si>
    <t>IF7_MQUS_129_4_B1_AF555.tif</t>
  </si>
  <si>
    <t>IF7_MQUS_129_4_B2_AF555.tif</t>
  </si>
  <si>
    <t>IF7_MQUS_129_4_B3_AF555.tif</t>
  </si>
  <si>
    <t>IF7_MQUS_129_4_B4_AF555.tif</t>
  </si>
  <si>
    <t>IF7_MQUS_129_4_B5_AF555.tif</t>
  </si>
  <si>
    <t>IF7_MQUS_219_1_A1_AF555.tif</t>
  </si>
  <si>
    <t>IF7_MQUS_219_1_A2_AF555.tif</t>
  </si>
  <si>
    <t>IF7_MQUS_219_1_A3_AF555.tif</t>
  </si>
  <si>
    <t>IF7_MQUS_219_1_A4_AF555.tif</t>
  </si>
  <si>
    <t>IF7_MQUS_219_1_A5_AF555.tif</t>
  </si>
  <si>
    <t>IF7_MQUS_219_1_A6_AF555.tif</t>
  </si>
  <si>
    <t>IF7_MQUS_219_1_A7_AF555.tif</t>
  </si>
  <si>
    <t>IF7_MQUS_219_1_A8_AF555.tif</t>
  </si>
  <si>
    <t>IF7_MQUS_219_1_A9_AF555.tif</t>
  </si>
  <si>
    <t>IF7_MQUS_219_1_B1_AF555.tif</t>
  </si>
  <si>
    <t>IF7_MQUS_219_1_B2_AF555.tif</t>
  </si>
  <si>
    <t>IF7_MQUS_219_1_B3_AF555.tif</t>
  </si>
  <si>
    <t>IF7_MQUS_219_1_B4_AF555.tif</t>
  </si>
  <si>
    <t>IF7_MQUS_219_1_B5_AF555.tif</t>
  </si>
  <si>
    <t>IF7_MQUS_219_1_B6_AF555.tif</t>
  </si>
  <si>
    <t>IF7_MQUS_219_2_1_AF555.tif</t>
  </si>
  <si>
    <t>IF7_MQUS_219_2_2_AF555.tif</t>
  </si>
  <si>
    <t>IF7_MQUS_219_2_3_AF555.tif</t>
  </si>
  <si>
    <t>IF7_MQUS_219_2_4_AF555.tif</t>
  </si>
  <si>
    <t>IF7_MQUS_219_2_5_AF555.tif</t>
  </si>
  <si>
    <t>IF7_MQUS_219_3_A1_AF555.tif</t>
  </si>
  <si>
    <t>IF7_MQUS_219_3_A2_AF555.tif</t>
  </si>
  <si>
    <t>IF7_MQUS_219_3_A3_AF555.tif</t>
  </si>
  <si>
    <t>IF7_MQUS_219_3_A4_AF555.tif</t>
  </si>
  <si>
    <t>IF7_MQUS_219_3_A5_AF555.tif</t>
  </si>
  <si>
    <t>IF7_MQUS_219_3_A6_AF555.tif</t>
  </si>
  <si>
    <t>IF7_MQUS_219_3_A7_AF555.tif</t>
  </si>
  <si>
    <t>IF7_MQUS_219_3_A8_AF555.tif</t>
  </si>
  <si>
    <t>IF7_MQUS_219_3_B1_AF555.tif</t>
  </si>
  <si>
    <t>IF7_MQUS_219_3_B2_AF555.tif</t>
  </si>
  <si>
    <t>IF7_MQUS_219_3_B3_AF555.tif</t>
  </si>
  <si>
    <t>IF7_MQUS_219_3_B4_AF555.tif</t>
  </si>
  <si>
    <t>IF7_MQUS_219_3_B5_AF555.tif</t>
  </si>
  <si>
    <t>IF7_MQUS_219_3_B6_AF555.tif</t>
  </si>
  <si>
    <t>IF7_MQUS_219_3_B7_AF555.tif</t>
  </si>
  <si>
    <t>IF7_MQUS_219_3_B8_AF555.tif</t>
  </si>
  <si>
    <t>IF7_MQUS_219_4_1_AF555.tif</t>
  </si>
  <si>
    <t>IF7_MQUS_219_4_2_AF555.tif</t>
  </si>
  <si>
    <t>IF7_MQUS_219_4_3_AF555.tif</t>
  </si>
  <si>
    <t>IF7_MQUS_219_4_4_AF555.tif</t>
  </si>
  <si>
    <t>IF7_MQUS_219_4_5_AF555.tif</t>
  </si>
  <si>
    <t>IF7_MQUS_219_4_6_AF555.tif</t>
  </si>
  <si>
    <t>IF7_MQUS_219_4_7_AF555.tif</t>
  </si>
  <si>
    <t>IF7_MQUS_219_4_8_AF555.tif</t>
  </si>
  <si>
    <t>IF7_MQUS_221_1_10_AF555.tif</t>
  </si>
  <si>
    <t>IF7_MQUS_221_1_11_AF555.tif</t>
  </si>
  <si>
    <t>IF7_MQUS_221_1_1_AF555.tif</t>
  </si>
  <si>
    <t>IF7_MQUS_221_1_2_AF555.tif</t>
  </si>
  <si>
    <t>IF7_MQUS_221_1_3_AF555.tif</t>
  </si>
  <si>
    <t>IF7_MQUS_221_1_4_AF555.tif</t>
  </si>
  <si>
    <t>IF7_MQUS_221_1_5_AF555.tif</t>
  </si>
  <si>
    <t>IF7_MQUS_221_1_6_AF555.tif</t>
  </si>
  <si>
    <t>IF7_MQUS_221_1_7_AF555.tif</t>
  </si>
  <si>
    <t>IF7_MQUS_221_1_8_AF555.tif</t>
  </si>
  <si>
    <t>IF7_MQUS_221_1_9_AF555.tif</t>
  </si>
  <si>
    <t>IF7_MQUS_221_2_1_AF555.tif</t>
  </si>
  <si>
    <t>IF7_MQUS_221_2_2_AF555.tif</t>
  </si>
  <si>
    <t>IF7_MQUS_221_2_3_AF555.tif</t>
  </si>
  <si>
    <t>IF7_MQUS_221_2_4_AF555.tif</t>
  </si>
  <si>
    <t>IF7_MQUS_221_2_5_AF555.tif</t>
  </si>
  <si>
    <t>IF7_MQUS_221_2_6_AF555.tif</t>
  </si>
  <si>
    <t>IF7_MQUS_221_2_7_AF555.tif</t>
  </si>
  <si>
    <t>IF7_MQUS_221_2_8_AF555.tif</t>
  </si>
  <si>
    <t>IF7_MQUS_221_2_9_AF555.tif</t>
  </si>
  <si>
    <t>IF7_MQUS_222_1_10_AF555.tif</t>
  </si>
  <si>
    <t>IF7_MQUS_222_1_1_AF555.tif</t>
  </si>
  <si>
    <t>IF7_MQUS_222_1_2_AF555.tif</t>
  </si>
  <si>
    <t>IF7_MQUS_222_1_3_AF555.tif</t>
  </si>
  <si>
    <t>IF7_MQUS_222_1_4_AF555.tif</t>
  </si>
  <si>
    <t>IF7_MQUS_222_1_5_AF555.tif</t>
  </si>
  <si>
    <t>IF7_MQUS_222_1_6_AF555.tif</t>
  </si>
  <si>
    <t>IF7_MQUS_222_1_7_AF555.tif</t>
  </si>
  <si>
    <t>IF7_MQUS_222_1_8_AF555.tif</t>
  </si>
  <si>
    <t>IF7_MQUS_222_1_9_AF555.tif</t>
  </si>
  <si>
    <t>IF7_MQUS_222_2_1_AF555.tif</t>
  </si>
  <si>
    <t>IF7_MQUS_222_2_2_AF555.tif</t>
  </si>
  <si>
    <t>IF7_MQUS_222_2_3_AF555.tif</t>
  </si>
  <si>
    <t>IF7_MQUS_222_2_4_AF555.tif</t>
  </si>
  <si>
    <t>IF7_MQUS_222_2_5_AF555.tif</t>
  </si>
  <si>
    <t>IF7_MQUS_222_2_6_AF555.tif</t>
  </si>
  <si>
    <t>IF7_MQUS_222_2_7_AF555.tif</t>
  </si>
  <si>
    <t>IF7_MQUS_222_2_8_AF555.tif</t>
  </si>
  <si>
    <t>IF7_MQUS_222_3_1_AF555.tif</t>
  </si>
  <si>
    <t>IF7_MQUS_222_3_2_AF555.tif</t>
  </si>
  <si>
    <t>IF7_MQUS_222_3_3_AF555.tif</t>
  </si>
  <si>
    <t>IF7_MQUS_222_3_4_AF555.tif</t>
  </si>
  <si>
    <t>IF7_MQUS_222_3_5_AF555.tif</t>
  </si>
  <si>
    <t>IF7_MQUS_222_3_6_AF555.tif</t>
  </si>
  <si>
    <t>IF7_MQUS_222_3_7_AF555.tif</t>
  </si>
  <si>
    <t>IF7_MQUS_222_3_8_AF555.tif</t>
  </si>
  <si>
    <t>IF7_MQUS_222_3_9_AF555.tif</t>
  </si>
  <si>
    <t>IF7_MQUS_222_4_1_AF555.tif</t>
  </si>
  <si>
    <t>IF7_MQUS_222_4_2_AF555.tif</t>
  </si>
  <si>
    <t>IF7_MQUS_222_4_3_AF555.tif</t>
  </si>
  <si>
    <t>IF7_MQUS_223_1_10_AF555.tif</t>
  </si>
  <si>
    <t>IF7_MQUS_223_1_11_AF555.tif</t>
  </si>
  <si>
    <t>IF7_MQUS_223_1_12_AF555.tif</t>
  </si>
  <si>
    <t>IF7_MQUS_223_1_1_AF555.tif</t>
  </si>
  <si>
    <t>IF7_MQUS_223_1_2_AF555.tif</t>
  </si>
  <si>
    <t>IF7_MQUS_223_1_3_AF555.tif</t>
  </si>
  <si>
    <t>IF7_MQUS_223_1_4_AF555.tif</t>
  </si>
  <si>
    <t>IF7_MQUS_223_1_5_AF555.tif</t>
  </si>
  <si>
    <t>IF7_MQUS_223_1_6_AF555.tif</t>
  </si>
  <si>
    <t>IF7_MQUS_223_1_7_AF555.tif</t>
  </si>
  <si>
    <t>IF7_MQUS_223_1_8_AF555.tif</t>
  </si>
  <si>
    <t>IF7_MQUS_223_1_9_AF555.tif</t>
  </si>
  <si>
    <t>IF7_MQUS_223_2_10_AF555.tif</t>
  </si>
  <si>
    <t>IF7_MQUS_223_2_11_AF555.tif</t>
  </si>
  <si>
    <t>IF7_MQUS_223_2_12_AF555.tif</t>
  </si>
  <si>
    <t>IF7_MQUS_223_2_13_AF555.tif</t>
  </si>
  <si>
    <t>IF7_MQUS_223_2_14_AF555.tif</t>
  </si>
  <si>
    <t>IF7_MQUS_223_2_1_AF555.tif</t>
  </si>
  <si>
    <t>IF7_MQUS_223_2_2_AF555.tif</t>
  </si>
  <si>
    <t>IF7_MQUS_223_2_3_AF555.tif</t>
  </si>
  <si>
    <t>IF7_MQUS_223_2_4_AF555.tif</t>
  </si>
  <si>
    <t>IF7_MQUS_223_2_5_AF555.tif</t>
  </si>
  <si>
    <t>IF7_MQUS_223_2_6_AF555.tif</t>
  </si>
  <si>
    <t>IF7_MQUS_223_2_7_AF555.tif</t>
  </si>
  <si>
    <t>IF7_MQUS_223_2_8_AF555.tif</t>
  </si>
  <si>
    <t>IF7_MQUS_223_2_9_AF555.tif</t>
  </si>
  <si>
    <t>IF7_MQUS_223_3_1_AF555.tif</t>
  </si>
  <si>
    <t>IF7_MQUS_223_3_2_AF555.tif</t>
  </si>
  <si>
    <t>IF7_MQUS_223_3_3_AF555.tif</t>
  </si>
  <si>
    <t>IF7_MQUS_223_3_4_AF555.tif</t>
  </si>
  <si>
    <t>IF7_MQUS_223_3_5_AF555.tif</t>
  </si>
  <si>
    <t>IF7_MQUS_223_3_6_AF555.tif</t>
  </si>
  <si>
    <t>IF7_MQUS_223_3_7_AF555.tif</t>
  </si>
  <si>
    <t>IF7_MQUS_223_4_1_AF555.tif</t>
  </si>
  <si>
    <t>IF7_MQUS_223_4_2_AF555.tif</t>
  </si>
  <si>
    <t>IF7_MQUS_223_4_3_AF555.tif</t>
  </si>
  <si>
    <t>IF7_MQUS_223_4_4_AF555.tif</t>
  </si>
  <si>
    <t>IF7_MQUS_224_1_noLTL_10_AF555.tif</t>
  </si>
  <si>
    <t>IF7_MQUS_224_1_noLTL_1_AF555.tif</t>
  </si>
  <si>
    <t>IF7_MQUS_224_1_noLTL_2_AF555.tif</t>
  </si>
  <si>
    <t>IF7_MQUS_224_1_noLTL_3_AF555.tif</t>
  </si>
  <si>
    <t>IF7_MQUS_224_1_noLTL_4_AF555.tif</t>
  </si>
  <si>
    <t>IF7_MQUS_224_1_noLTL_5_AF555.tif</t>
  </si>
  <si>
    <t>IF7_MQUS_224_1_noLTL_6_AF555.tif</t>
  </si>
  <si>
    <t>IF7_MQUS_224_1_noLTL_7_AF555.tif</t>
  </si>
  <si>
    <t>IF7_MQUS_224_1_noLTL_8_AF555.tif</t>
  </si>
  <si>
    <t>IF7_MQUS_224_1_noLTL_9_AF555.tif</t>
  </si>
  <si>
    <t>IF7_MQUS_224_2_A10_AF555.tif</t>
  </si>
  <si>
    <t>IF7_MQUS_224_2_A11_AF555.tif</t>
  </si>
  <si>
    <t>IF7_MQUS_224_2_A12_AF555.tif</t>
  </si>
  <si>
    <t>IF7_MQUS_224_2_A13_AF555.tif</t>
  </si>
  <si>
    <t>IF7_MQUS_224_2_A1_AF555.tif</t>
  </si>
  <si>
    <t>IF7_MQUS_224_2_A2_AF555.tif</t>
  </si>
  <si>
    <t>IF7_MQUS_224_2_A3_AF555.tif</t>
  </si>
  <si>
    <t>IF7_MQUS_224_2_A4_AF555.tif</t>
  </si>
  <si>
    <t>IF7_MQUS_224_2_A5_AF555.tif</t>
  </si>
  <si>
    <t>IF7_MQUS_224_2_A6_AF555.tif</t>
  </si>
  <si>
    <t>IF7_MQUS_224_2_A7_AF555.tif</t>
  </si>
  <si>
    <t>IF7_MQUS_224_2_A8_AF555.tif</t>
  </si>
  <si>
    <t>IF7_MQUS_224_2_A9_AF555.tif</t>
  </si>
  <si>
    <t>IF7_MQUS_224_2_B10_AF555.tif</t>
  </si>
  <si>
    <t>IF7_MQUS_224_2_B1_AF555.tif</t>
  </si>
  <si>
    <t>IF7_MQUS_224_2_B2_AF555.tif</t>
  </si>
  <si>
    <t>IF7_MQUS_224_2_B3_AF555.tif</t>
  </si>
  <si>
    <t>IF7_MQUS_224_2_B4_AF555.tif</t>
  </si>
  <si>
    <t>IF7_MQUS_224_2_B5_AF555.tif</t>
  </si>
  <si>
    <t>IF7_MQUS_224_2_B6_AF555.tif</t>
  </si>
  <si>
    <t>IF7_MQUS_224_2_B7_AF555.tif</t>
  </si>
  <si>
    <t>IF7_MQUS_224_2_B8_AF555.tif</t>
  </si>
  <si>
    <t>IF7_MQUS_224_2_B9_AF555.tif</t>
  </si>
  <si>
    <t>IF7_MQUS_225_1_10_s1_AF555.tif</t>
  </si>
  <si>
    <t>IF7_MQUS_225_1_11_AF555.tif</t>
  </si>
  <si>
    <t>IF7_MQUS_225_1_12_AF555.tif</t>
  </si>
  <si>
    <t>IF7_MQUS_225_1_13_AF555.tif</t>
  </si>
  <si>
    <t>IF7_MQUS_225_1_14_AF555.tif</t>
  </si>
  <si>
    <t>IF7_MQUS_225_1_15_s1_AF555.tif</t>
  </si>
  <si>
    <t>IF7_MQUS_225_1_16_AF555.tif</t>
  </si>
  <si>
    <t>IF7_MQUS_225_1_1_AF555.tif</t>
  </si>
  <si>
    <t>IF7_MQUS_225_1_2_AF555.tif</t>
  </si>
  <si>
    <t>IF7_MQUS_225_1_3_AF555.tif</t>
  </si>
  <si>
    <t>IF7_MQUS_225_1_4_AF555.tif</t>
  </si>
  <si>
    <t>IF7_MQUS_225_1_5_AF555.tif</t>
  </si>
  <si>
    <t>IF7_MQUS_225_1_6_AF555.tif</t>
  </si>
  <si>
    <t>IF7_MQUS_225_1_7_AF555.tif</t>
  </si>
  <si>
    <t>IF7_MQUS_225_1_8_AF555.tif</t>
  </si>
  <si>
    <t>IF7_MQUS_225_1_9_AF555.tif</t>
  </si>
  <si>
    <t>IF7_MQUS_225_2_10_AF555.tif</t>
  </si>
  <si>
    <t>IF7_MQUS_225_2_11_AF555.tif</t>
  </si>
  <si>
    <t>IF7_MQUS_225_2_12_AF555.tif</t>
  </si>
  <si>
    <t>IF7_MQUS_225_2_13_AF555.tif</t>
  </si>
  <si>
    <t>IF7_MQUS_225_2_14_AF555.tif</t>
  </si>
  <si>
    <t>IF7_MQUS_225_2_1_AF555.tif</t>
  </si>
  <si>
    <t>IF7_MQUS_225_2_2_AF555.tif</t>
  </si>
  <si>
    <t>IF7_MQUS_225_2_3_AF555.tif</t>
  </si>
  <si>
    <t>IF7_MQUS_225_2_4_AF555.tif</t>
  </si>
  <si>
    <t>IF7_MQUS_225_2_5_AF555.tif</t>
  </si>
  <si>
    <t>IF7_MQUS_225_2_6_AF555.tif</t>
  </si>
  <si>
    <t>IF7_MQUS_225_2_7_AF555.tif</t>
  </si>
  <si>
    <t>IF7_MQUS_225_2_8_AF555.tif</t>
  </si>
  <si>
    <t>IF7_MQUS_225_2_9_AF555.tif</t>
  </si>
  <si>
    <t>IF7_MQUS_225_3_10_AF555.tif</t>
  </si>
  <si>
    <t>IF7_MQUS_225_3_11_AF555.tif</t>
  </si>
  <si>
    <t>IF7_MQUS_225_3_12_AF555.tif</t>
  </si>
  <si>
    <t>IF7_MQUS_225_3_13_AF555.tif</t>
  </si>
  <si>
    <t>IF7_MQUS_225_3_1_AF555.tif</t>
  </si>
  <si>
    <t>IF7_MQUS_225_3_2_AF555.tif</t>
  </si>
  <si>
    <t>IF7_MQUS_225_3_3_AF555.tif</t>
  </si>
  <si>
    <t>IF7_MQUS_225_3_4_AF555.tif</t>
  </si>
  <si>
    <t>IF7_MQUS_225_3_5_AF555.tif</t>
  </si>
  <si>
    <t>IF7_MQUS_225_3_6_AF555.tif</t>
  </si>
  <si>
    <t>IF7_MQUS_225_3_7_AF555.tif</t>
  </si>
  <si>
    <t>IF7_MQUS_225_3_8_AF555.tif</t>
  </si>
  <si>
    <t>IF7_MQUS_225_3_9_AF555.tif</t>
  </si>
  <si>
    <t>IF7_MQUS_225_4_1_AF555.tif</t>
  </si>
  <si>
    <t>IF7_MQUS_225_4_2_AF555.tif</t>
  </si>
  <si>
    <t>IF7_MQUS_225_4_3_AF555.tif</t>
  </si>
  <si>
    <t>lc3a-I</t>
  </si>
  <si>
    <t>b-Actin</t>
  </si>
  <si>
    <t>19541.501</t>
  </si>
  <si>
    <t>24839.016</t>
  </si>
  <si>
    <t>0.786726052</t>
  </si>
  <si>
    <t>1.000000066</t>
  </si>
  <si>
    <t>20110.765</t>
  </si>
  <si>
    <t>20513.409</t>
  </si>
  <si>
    <t>0.980371668</t>
  </si>
  <si>
    <t>1.246141183</t>
  </si>
  <si>
    <t>18905.915</t>
  </si>
  <si>
    <t>20556.045</t>
  </si>
  <si>
    <t>0.919725317</t>
  </si>
  <si>
    <t>1.169054177</t>
  </si>
  <si>
    <t>15970.137</t>
  </si>
  <si>
    <t>19204.439</t>
  </si>
  <si>
    <t>0.831585708</t>
  </si>
  <si>
    <t>1.057020752</t>
  </si>
  <si>
    <t>13121.723</t>
  </si>
  <si>
    <t>18455.924</t>
  </si>
  <si>
    <t>0.710976216</t>
  </si>
  <si>
    <t>0.903715163</t>
  </si>
  <si>
    <t>9923.288</t>
  </si>
  <si>
    <t>18183.075</t>
  </si>
  <si>
    <t>0.545743116</t>
  </si>
  <si>
    <t>0.693688928</t>
  </si>
  <si>
    <t>8608.702</t>
  </si>
  <si>
    <t>16584.217</t>
  </si>
  <si>
    <t>0.519090048</t>
  </si>
  <si>
    <t>0.659810465</t>
  </si>
  <si>
    <t>8425.045</t>
  </si>
  <si>
    <t>18547.217</t>
  </si>
  <si>
    <t>0.454248473</t>
  </si>
  <si>
    <t>0.577390951</t>
  </si>
  <si>
    <t>8870.945</t>
  </si>
  <si>
    <t>19954.823</t>
  </si>
  <si>
    <t>0.444551425</t>
  </si>
  <si>
    <t>0.565065124</t>
  </si>
  <si>
    <t>10966.48</t>
  </si>
  <si>
    <t>21940.409</t>
  </si>
  <si>
    <t>0.499830245</t>
  </si>
  <si>
    <t>0.635329511</t>
  </si>
  <si>
    <t>r(lc3a-I/b-actin)</t>
  </si>
  <si>
    <t>r/0.786726052</t>
  </si>
  <si>
    <t>3043.296</t>
  </si>
  <si>
    <t>0.122520796</t>
  </si>
  <si>
    <t>0.999998331</t>
  </si>
  <si>
    <t>3642.66</t>
  </si>
  <si>
    <t>0.177574581</t>
  </si>
  <si>
    <t>1.449339955</t>
  </si>
  <si>
    <t>4650.024</t>
  </si>
  <si>
    <t>0.226211997</t>
  </si>
  <si>
    <t>1.84631204</t>
  </si>
  <si>
    <t>7042.217</t>
  </si>
  <si>
    <t>0.366697356</t>
  </si>
  <si>
    <t>2.992934728</t>
  </si>
  <si>
    <t>3269.832</t>
  </si>
  <si>
    <t>0.17716978</t>
  </si>
  <si>
    <t>1.446036029</t>
  </si>
  <si>
    <t>2815.054</t>
  </si>
  <si>
    <t>0.154817268</t>
  </si>
  <si>
    <t>1.263597818</t>
  </si>
  <si>
    <t>1109.991</t>
  </si>
  <si>
    <t>0.066930564</t>
  </si>
  <si>
    <t>0.546278305</t>
  </si>
  <si>
    <t>4234.782</t>
  </si>
  <si>
    <t>0.22832439</t>
  </si>
  <si>
    <t>1.863553102</t>
  </si>
  <si>
    <t>3015.054</t>
  </si>
  <si>
    <t>0.151093999</t>
  </si>
  <si>
    <t>1.23320899</t>
  </si>
  <si>
    <t>3470.418</t>
  </si>
  <si>
    <t>0.158174718</t>
  </si>
  <si>
    <t>1.291000871</t>
  </si>
  <si>
    <t>r(lc3a-II/b-actin)</t>
  </si>
  <si>
    <t>r/0.122520796</t>
  </si>
  <si>
    <t>KO4</t>
  </si>
  <si>
    <t>KO5</t>
  </si>
  <si>
    <t>CD4+ T cells</t>
  </si>
  <si>
    <t>Freq</t>
  </si>
  <si>
    <t>of CD45+</t>
  </si>
  <si>
    <t>of total</t>
  </si>
  <si>
    <t>Cells/Single Cells/live/lin–CD45+/Q4: NKp46- , CD19-/Rest/CD4+ T cells | Freq. of lin–CD45+</t>
  </si>
  <si>
    <t>Cells/Single Cells/live/lin–CD45+/Q4: NKp46- , CD19-/Rest/CD4+ T cells | Freq. of Total</t>
  </si>
  <si>
    <t>Lymphoid_A106 WT 1_B01_013.fcs</t>
  </si>
  <si>
    <t>Lymphoid_A106 WT 2_B02_014.fcs</t>
  </si>
  <si>
    <t>Lymphoid_A106 WT 3_B03_015.fcs</t>
  </si>
  <si>
    <t>Lymphoid_A106 WT 4_B04_016.fcs</t>
  </si>
  <si>
    <t>Lymphoid_A106 WT 5_B05_017.fcs</t>
  </si>
  <si>
    <t>Lymphoid_A106 WT 6_B06_018.fcs</t>
  </si>
  <si>
    <t>Lymphoid_A106 KO 1_B07_019.fcs</t>
  </si>
  <si>
    <t>Lymphoid_A106 KO 2_B08_020.fcs</t>
  </si>
  <si>
    <t>Lymphoid_A106 KO 3_B09_021.fcs</t>
  </si>
  <si>
    <t>Lymphoid_A106 KO 4_B10_022.fcs</t>
  </si>
  <si>
    <t>Lymphoid_A106 KO 5_B11_023.fcs</t>
  </si>
  <si>
    <t>Lymphoid_A106 KO 6_B12_024.fcs</t>
  </si>
  <si>
    <t>Lymphoid_WT 1_C01_021.fcs</t>
  </si>
  <si>
    <t>Lymphoid_WT 2_C02_022.fcs</t>
  </si>
  <si>
    <t>Lymphoid_WT 3_C03_023.fcs</t>
  </si>
  <si>
    <t>Lymphoid_WT 4_C04_024.fcs</t>
  </si>
  <si>
    <t>Lymphoid_WT 5_C05_025.fcs</t>
  </si>
  <si>
    <t>Lymphoid_WT 6_C06_026.fcs</t>
  </si>
  <si>
    <t>Lymphoid_KO 1_C07_027.fcs</t>
  </si>
  <si>
    <t>Lymphoid_KO 2_C08_028.fcs</t>
  </si>
  <si>
    <t>Lymphoid_KO 3_C09_029.fcs</t>
  </si>
  <si>
    <t>Lymphoid_KO 4_C10_030.fcs</t>
  </si>
  <si>
    <t>Lymphoid_KO 5_C11_031.fcs</t>
  </si>
  <si>
    <t>Lymphoid_KO 6_C12_032.fcs</t>
  </si>
  <si>
    <t>CD8+ T cells</t>
  </si>
  <si>
    <t>Cells/Single Cells/live/lin–CD45+/Q4: NKp46- , CD19-/Rest/CD8+ T cells | Freq. of lin–CD45+</t>
  </si>
  <si>
    <t>Cells/Single Cells/live/lin–CD45+/Q4: NKp46- , CD19-/Rest/CD8+ T cells | Freq. of Total</t>
  </si>
  <si>
    <t>volumes all in ul!!!</t>
  </si>
  <si>
    <t>paste from flowjo</t>
  </si>
  <si>
    <t>sample</t>
  </si>
  <si>
    <t>bead no in particular sample</t>
  </si>
  <si>
    <t>before acquisition resuspended in</t>
  </si>
  <si>
    <t>bead vol initially (normally 10)</t>
  </si>
  <si>
    <t>beads/ul (constant): 0.5x10e5/50ul</t>
  </si>
  <si>
    <t>bead/ul concentration in sample</t>
  </si>
  <si>
    <t>eff. Vol acquired (ul)</t>
  </si>
  <si>
    <t>eff. Cell number/ul in the Vol used for counts (L)</t>
  </si>
  <si>
    <t>Vol. sample used for counts</t>
  </si>
  <si>
    <t>total volume of organ (ul)</t>
  </si>
  <si>
    <t>total cells</t>
  </si>
  <si>
    <t>Counts_A106 WT 1_C01_025.fcs</t>
  </si>
  <si>
    <t>Counts_A106 WT 2_C02_026.fcs</t>
  </si>
  <si>
    <t>Counts_A106 WT 3_C03_027.fcs</t>
  </si>
  <si>
    <t>Counts_A106 WT 4_C04_028.fcs</t>
  </si>
  <si>
    <t>Counts_A106 WT 5_C05_029.fcs</t>
  </si>
  <si>
    <t>Counts_A106 WT 6_C06_030.fcs</t>
  </si>
  <si>
    <t>Counts_A106 KO 1_C07_031.fcs</t>
  </si>
  <si>
    <t>Counts_A106 KO 2_C08_032.fcs</t>
  </si>
  <si>
    <t>Counts_A106 KO 3_C09_033.fcs</t>
  </si>
  <si>
    <t>Counts_A106 KO 4_C10_034.fcs</t>
  </si>
  <si>
    <t>Counts_A106 KO 5_C11_035.fcs</t>
  </si>
  <si>
    <t>Counts_A106 KO 6_C12_036.fcs</t>
  </si>
  <si>
    <t>Counts_A110 WT 1_E01_041.fcs</t>
  </si>
  <si>
    <t>Counts_A110 WT 2_E02_042.fcs</t>
  </si>
  <si>
    <t>Counts_A110 WT 3_E03_043.fcs</t>
  </si>
  <si>
    <t>Counts_A110 WT 4_E04_044.fcs</t>
  </si>
  <si>
    <t>Counts_A110 WT 5_E05_045.fcs</t>
  </si>
  <si>
    <t>Counts_A110 WT 6_E06_046.fcs</t>
  </si>
  <si>
    <t>Counts_A110 WT 7_E07_047.fcs</t>
  </si>
  <si>
    <t>Counts_A110 WT 8_E08_048.fcs</t>
  </si>
  <si>
    <t>Counts_A110 WT 9_E09_049.fcs</t>
  </si>
  <si>
    <t>Counts_A110 WT 10_E10_050.fcs</t>
  </si>
  <si>
    <t>Counts_A110 KO 1_F01_051.fcs</t>
  </si>
  <si>
    <t>Counts_A110 KO 2_F02_052.fcs</t>
  </si>
  <si>
    <t>Counts_A110 KO 3_F03_053.fcs</t>
  </si>
  <si>
    <t>Counts_A110 KO 4_F04_054.fcs</t>
  </si>
  <si>
    <t>Counts_A110 KO 5_F05_055.fcs</t>
  </si>
  <si>
    <t>Counts_A110 KO 6_F06_056.fcs</t>
  </si>
  <si>
    <t>Counts_A110 KO 7_F07_057.fcs</t>
  </si>
  <si>
    <t>Counts_A110 KO 8_F08_058.fcs</t>
  </si>
  <si>
    <t>Counts_A110 KO 9_F09_059.fcs</t>
  </si>
  <si>
    <t>Counts_A110 KO 10_F10_060.fcs</t>
  </si>
  <si>
    <t>Lymphoid_A120_WT_01</t>
  </si>
  <si>
    <t>Lymphoid_A120_WT_02</t>
  </si>
  <si>
    <t>Lymphoid_A120_WT_03</t>
  </si>
  <si>
    <t>Lymphoid_A120_WT_04</t>
  </si>
  <si>
    <t>Lymphoid_A120_WT_05</t>
  </si>
  <si>
    <t>Lymphoid_A120_WT_06</t>
  </si>
  <si>
    <t>Lymphoid_A120_KO_01</t>
  </si>
  <si>
    <t>Lymphoid_A120_KO_02</t>
  </si>
  <si>
    <t>Lymphoid_A120_KO_03</t>
  </si>
  <si>
    <t>Lymphoid_A120_KO_04</t>
  </si>
  <si>
    <t>Lymphoid_A120_KO_05</t>
  </si>
  <si>
    <t>Lymphoid_A120_KO_06</t>
  </si>
  <si>
    <t>% of Total</t>
  </si>
  <si>
    <t>CD4_IFNg</t>
  </si>
  <si>
    <t>CD4_TNFa</t>
  </si>
  <si>
    <t>CD8_IFNg</t>
  </si>
  <si>
    <t>CD8_TNFa</t>
  </si>
  <si>
    <t>Intracellular_A106 WT 1_D01_039.fcs</t>
  </si>
  <si>
    <t>Intracellular_A106 WT 2_D02_040.fcs</t>
  </si>
  <si>
    <t>Intracellular_A106 WT 3_D03_041.fcs</t>
  </si>
  <si>
    <t>Intracellular_A106 WT 4_D04_042.fcs</t>
  </si>
  <si>
    <t>Intracellular_A106 WT 5_D05_043.fcs</t>
  </si>
  <si>
    <t>Intracellular_A106 WT 6_D06_044.fcs</t>
  </si>
  <si>
    <t>Intracellular_A106 KO 1_D07_045.fcs</t>
  </si>
  <si>
    <t>Intracellular_A106 KO 2_D08_046.fcs</t>
  </si>
  <si>
    <t>Intracellular_A106 KO 3_D09_047.fcs</t>
  </si>
  <si>
    <t>Intracellular_A106 KO 4_D10_048.fcs</t>
  </si>
  <si>
    <t>Intracellular_A106 KO 5_D11_049.fcs</t>
  </si>
  <si>
    <t>Intracellular_A106 KO 6_D12_050.fcs</t>
  </si>
  <si>
    <t>Cytokines_WT 1_A01_001.fcs</t>
  </si>
  <si>
    <t>Cytokines_WT 2_A02_002.fcs</t>
  </si>
  <si>
    <t>Cytokines_WT 3_A03_003.fcs</t>
  </si>
  <si>
    <t>Cytokines_WT 4_A04_004.fcs</t>
  </si>
  <si>
    <t>Cytokines_WT 5_A05_005.fcs</t>
  </si>
  <si>
    <t>Cytokines_WT 6_A06_006.fcs</t>
  </si>
  <si>
    <t>Cytokines_KO 1_A07_007.fcs</t>
  </si>
  <si>
    <t>Cytokines_KO 2_A08_008.fcs</t>
  </si>
  <si>
    <t>Cytokines_KO 3_A09_009.fcs</t>
  </si>
  <si>
    <t>Cytokines_KO 4_A10_010.fcs</t>
  </si>
  <si>
    <t>Cytokines_KO 5_A11_011.fcs</t>
  </si>
  <si>
    <t>Cytokines_KO 6_A12_012.fcs</t>
  </si>
  <si>
    <t>Total Numbers</t>
  </si>
  <si>
    <t xml:space="preserve">Sting </t>
  </si>
  <si>
    <t>Tub</t>
  </si>
  <si>
    <t>mean WT</t>
  </si>
  <si>
    <t>Cgas</t>
  </si>
  <si>
    <t>a-TUB</t>
  </si>
  <si>
    <t>MEAN WT</t>
  </si>
  <si>
    <t>A072</t>
  </si>
  <si>
    <t>A079 8w</t>
  </si>
  <si>
    <t>IF53_KIM-1_A072_KO1_A1-Image Export-01_AF647.tif</t>
  </si>
  <si>
    <t>IF53_KIM-1_A072_KO1_A2-Image Export-02_AF647.tif</t>
  </si>
  <si>
    <t>IF53_KIM-1_A072_KO1_A3-Image Export-03_AF647.tif</t>
  </si>
  <si>
    <t>A+B</t>
  </si>
  <si>
    <t>IF53_KIM-1_A072_KO1_A4-Image Export-04_AF647.tif</t>
  </si>
  <si>
    <t>IF53_KIM-1_A072_KO1_A5-Image Export-05_AF647.tif</t>
  </si>
  <si>
    <t>IF53_KIM-1_A072_KO1_A6-Image Export-06_AF647.tif</t>
  </si>
  <si>
    <t>IF53_KIM-1_A072_KO1_A7-Image Export-07_AF647.tif</t>
  </si>
  <si>
    <t>IF53_KIM-1_A072_KO1_A8-Image Export-08_AF647.tif</t>
  </si>
  <si>
    <t>IF53_KIM-1_A072_KO1_A9-Image Export-09_AF647.tif</t>
  </si>
  <si>
    <t>IF53_KIM-1_A072_KO1_B1-Image Export-10_AF647.tif</t>
  </si>
  <si>
    <t>IF53_KIM-1_A072_KO1_B2-Image Export-11_AF647.tif</t>
  </si>
  <si>
    <t>IF53_KIM-1_A072_KO1_B3-Image Export-12_AF647.tif</t>
  </si>
  <si>
    <t>IF53_KIM-1_A072_KO1_B4-Image Export-13_AF647.tif</t>
  </si>
  <si>
    <t>IF53_KIM-1_A072_KO1_B5-Image Export-14_AF647.tif</t>
  </si>
  <si>
    <t>run("8-bit");</t>
  </si>
  <si>
    <t>IF53_KIM-1_A072_KO1_B6-Image Export-15_AF647.tif</t>
  </si>
  <si>
    <t>setAutoThreshold("Default");</t>
  </si>
  <si>
    <t>IF53_KIM-1_A072_KO1_B7-Image Export-16_AF647.tif</t>
  </si>
  <si>
    <t>run("Threshold...");</t>
  </si>
  <si>
    <t>IF53_KIM-1_A072_KO1_B8-Image Export-17_AF647.tif</t>
  </si>
  <si>
    <t>setThreshold(60,255);</t>
  </si>
  <si>
    <t>IF53_KIM-1_A072_KO1_B9-Image Export-18_AF647.tif</t>
  </si>
  <si>
    <t>setOption("BlackBackground", false);</t>
  </si>
  <si>
    <t>IF53_KIM-1_A072_KO2_A1-Image Export-19_AF647.tif</t>
  </si>
  <si>
    <t>run("Convert to Mask");</t>
  </si>
  <si>
    <t>IF53_KIM-1_A072_KO2_A2-Image Export-20_AF647.tif</t>
  </si>
  <si>
    <t>run("Measure");</t>
  </si>
  <si>
    <t>IF53_KIM-1_A072_KO2_A3-Image Export-21_AF647.tif</t>
  </si>
  <si>
    <t>IF53_KIM-1_A072_KO2_A4-Image Export-22_AF647.tif</t>
  </si>
  <si>
    <t>IF53_KIM-1_A072_KO2_A5-Image Export-23_AF647.tif</t>
  </si>
  <si>
    <t>IF53_KIM-1_A072_KO2_A6-Image Export-24_AF647.tif</t>
  </si>
  <si>
    <t>IF53_KIM-1_A072_KO2_A7-Image Export-25_AF647.tif</t>
  </si>
  <si>
    <t>IF53_KIM-1_A072_KO2_A8-Image Export-26_AF647.tif</t>
  </si>
  <si>
    <t>IF53_KIM-1_A072_KO2_A9-Image Export-27_AF647.tif</t>
  </si>
  <si>
    <t>IF53_KIM-1_A072_KO2_B1-Image Export-28_AF647.tif</t>
  </si>
  <si>
    <t>IF53_KIM-1_A072_KO2_B2-Image Export-29_AF647.tif</t>
  </si>
  <si>
    <t>IF53_KIM-1_A072_KO2_B3-Image Export-30_AF647.tif</t>
  </si>
  <si>
    <t>IF53_KIM-1_A072_KO2_B4-Image Export-31_AF647.tif</t>
  </si>
  <si>
    <t>IF53_KIM-1_A072_KO2_B5-Image Export-32_AF647.tif</t>
  </si>
  <si>
    <t>IF53_KIM-1_A072_KO2_B6-Image Export-33_AF647.tif</t>
  </si>
  <si>
    <t>IF53_KIM-1_A072_KO2_B7-Image Export-34_AF647.tif</t>
  </si>
  <si>
    <t>IF53_KIM-1_A072_KO2_B8-Image Export-35_AF647.tif</t>
  </si>
  <si>
    <t>IF53_KIM-1_A072_KO2_B9-Image Export-36_AF647.tif</t>
  </si>
  <si>
    <t xml:space="preserve">   </t>
  </si>
  <si>
    <t>IF53_KIM-1_A072_KO3_A1-Image Export-37_AF647.tif</t>
  </si>
  <si>
    <t>IF53_KIM-1_A072_KO3_A2-Image Export-38_AF647.tif</t>
  </si>
  <si>
    <t>IF53_KIM-1_A072_KO3_A3-Image Export-39_AF647.tif</t>
  </si>
  <si>
    <t>IF53_KIM-1_A072_KO3_A4-Image Export-40_AF647.tif</t>
  </si>
  <si>
    <t>IF53_KIM-1_A072_KO3_A5-Image Export-41_AF647.tif</t>
  </si>
  <si>
    <t>IF53_KIM-1_A072_KO3_A6-Image Export-42_AF647.tif</t>
  </si>
  <si>
    <t>IF53_KIM-1_A072_KO3_A7-Image Export-43_AF647.tif</t>
  </si>
  <si>
    <t>IF53_KIM-1_A072_KO3_A8-Image Export-44_AF647.tif</t>
  </si>
  <si>
    <t>IF53_KIM-1_A072_KO3_A9-Image Export-45_AF647.tif</t>
  </si>
  <si>
    <t>IF53_KIM-1_A072_KO3_B1-Image Export-46_AF647.tif</t>
  </si>
  <si>
    <t>IF53_KIM-1_A072_KO3_B2-Image Export-47_AF647.tif</t>
  </si>
  <si>
    <t>IF53_KIM-1_A072_KO3_B3-Image Export-48_AF647.tif</t>
  </si>
  <si>
    <t>IF53_KIM-1_A072_KO3_B4-Image Export-49_AF647.tif</t>
  </si>
  <si>
    <t>IF53_KIM-1_A072_KO3_B5-Image Export-50_AF647.tif</t>
  </si>
  <si>
    <t>IF53_KIM-1_A072_KO3_B6-Image Export-51_AF647.tif</t>
  </si>
  <si>
    <t>IF53_KIM-1_A072_KO3_B7-Image Export-52_AF647.tif</t>
  </si>
  <si>
    <t>IF53_KIM-1_A072_KO3_B8-Image Export-53_AF647.tif</t>
  </si>
  <si>
    <t>IF53_KIM-1_A072_KO3_B9-Image Export-54_AF647.tif</t>
  </si>
  <si>
    <t>IF53_KIM-1_A072_KO7_A1-Image Export-55_AF647.tif</t>
  </si>
  <si>
    <t>IF53_KIM-1_A072_KO7_A2-Image Export-56_AF647.tif</t>
  </si>
  <si>
    <t>IF53_KIM-1_A072_KO7_A3-Image Export-57_AF647.tif</t>
  </si>
  <si>
    <t>IF53_KIM-1_A072_KO7_A4-Image Export-58_AF647.tif</t>
  </si>
  <si>
    <t>IF53_KIM-1_A072_KO7_A5-Image Export-59_AF647.tif</t>
  </si>
  <si>
    <t>IF53_KIM-1_A072_KO7_A6-Image Export-60_AF647.tif</t>
  </si>
  <si>
    <t>IF53_KIM-1_A072_KO7_A7-Image Export-61_AF647.tif</t>
  </si>
  <si>
    <t>IF53_KIM-1_A072_KO7_A8-Image Export-62_AF647.tif</t>
  </si>
  <si>
    <t>IF53_KIM-1_A072_KO7_A9-Image Export-63_AF647.tif</t>
  </si>
  <si>
    <t>IF53_KIM-1_A072_KO7_B1-Image Export-64_AF647.tif</t>
  </si>
  <si>
    <t>IF53_KIM-1_A072_KO7_B2-Image Export-65_AF647.tif</t>
  </si>
  <si>
    <t>IF53_KIM-1_A072_KO7_B3-Image Export-66_AF647.tif</t>
  </si>
  <si>
    <t>IF53_KIM-1_A072_KO7_B4-Image Export-67_AF647.tif</t>
  </si>
  <si>
    <t>IF53_KIM-1_A072_KO7_B5-Image Export-68_AF647.tif</t>
  </si>
  <si>
    <t>IF53_KIM-1_A072_KO7_B6-Image Export-69_AF647.tif</t>
  </si>
  <si>
    <t>IF53_KIM-1_A072_KO7_B7-Image Export-70_AF647.tif</t>
  </si>
  <si>
    <t>IF53_KIM-1_A072_KO7_B8-Image Export-71_AF647.tif</t>
  </si>
  <si>
    <t>IF53_KIM-1_A072_KO7_B9-Image Export-72_AF647.tif</t>
  </si>
  <si>
    <t>IF53_KIM-1_A072_WT1_A1-Image Export-73_AF647.tif</t>
  </si>
  <si>
    <t>IF53_KIM-1_A072_WT1_A2-Image Export-74_AF647.tif</t>
  </si>
  <si>
    <t>IF53_KIM-1_A072_WT1_A3-Image Export-75_AF647.tif</t>
  </si>
  <si>
    <t>IF53_KIM-1_A072_WT1_A4-Image Export-76_AF647.tif</t>
  </si>
  <si>
    <t>IF53_KIM-1_A072_WT1_A5-Image Export-77_AF647.tif</t>
  </si>
  <si>
    <t>IF53_KIM-1_A072_WT1_A6-Image Export-78_AF647.tif</t>
  </si>
  <si>
    <t>IF53_KIM-1_A072_WT1_A7-Image Export-79_AF647.tif</t>
  </si>
  <si>
    <t>IF53_KIM-1_A072_WT1_A8-Image Export-80_AF647.tif</t>
  </si>
  <si>
    <t>IF53_KIM-1_A072_WT1_A9-Image Export-81_AF647.tif</t>
  </si>
  <si>
    <t>IF53_KIM-1_A072_WT1_B1-Image Export-82_AF647.tif</t>
  </si>
  <si>
    <t>IF53_KIM-1_A072_WT1_B2-Image Export-83_AF647.tif</t>
  </si>
  <si>
    <t>IF53_KIM-1_A072_WT1_B3-Image Export-84_AF647.tif</t>
  </si>
  <si>
    <t>IF53_KIM-1_A072_WT1_B4-Image Export-85_AF647.tif</t>
  </si>
  <si>
    <t>IF53_KIM-1_A072_WT1_B5-Image Export-86_AF647.tif</t>
  </si>
  <si>
    <t>IF53_KIM-1_A072_WT1_B6-Image Export-87_AF647.tif</t>
  </si>
  <si>
    <t>IF53_KIM-1_A072_WT1_B7-Image Export-88_AF647.tif</t>
  </si>
  <si>
    <t>IF53_KIM-1_A072_WT1_B8-Image Export-89_AF647.tif</t>
  </si>
  <si>
    <t>IF53_KIM-1_A072_WT1_B9-Image Export-90_AF647.tif</t>
  </si>
  <si>
    <t>IF53_KIM-1_A072_WT2_A1-Image Export-91_AF647.tif</t>
  </si>
  <si>
    <t>IF53_KIM-1_A072_WT2_A2-Image Export-92_AF647.tif</t>
  </si>
  <si>
    <t>IF53_KIM-1_A072_WT2_A3-Image Export-93_AF647.tif</t>
  </si>
  <si>
    <t>IF53_KIM-1_A072_WT2_A4-Image Export-94_AF647.tif</t>
  </si>
  <si>
    <t>IF53_KIM-1_A072_WT2_A5-Image Export-95_AF647.tif</t>
  </si>
  <si>
    <t>IF53_KIM-1_A072_WT2_A6-Image Export-96_AF647.tif</t>
  </si>
  <si>
    <t>IF53_KIM-1_A072_WT2_A7-Image Export-97_AF647.tif</t>
  </si>
  <si>
    <t>IF53_KIM-1_A072_WT2_A8-Image Export-98_AF647.tif</t>
  </si>
  <si>
    <t>IF53_KIM-1_A072_WT2_A9-Image Export-99_AF647.tif</t>
  </si>
  <si>
    <t>IF53_KIM-1_A072_WT2_B1-Image Export-100_AF647.tif</t>
  </si>
  <si>
    <t>IF53_KIM-1_A072_WT2_B2-Image Export-101_AF647.tif</t>
  </si>
  <si>
    <t>IF53_KIM-1_A072_WT2_B3-Image Export-102_AF647.tif</t>
  </si>
  <si>
    <t>IF53_KIM-1_A072_WT2_B4-Image Export-103_AF647.tif</t>
  </si>
  <si>
    <t>IF53_KIM-1_A072_WT2_B5-Image Export-104_AF647.tif</t>
  </si>
  <si>
    <t>IF53_KIM-1_A072_WT2_B6-Image Export-105_AF647.tif</t>
  </si>
  <si>
    <t>IF53_KIM-1_A072_WT2_B7-Image Export-106_AF647.tif</t>
  </si>
  <si>
    <t>IF53_KIM-1_A072_WT2_B8-Image Export-107_AF647.tif</t>
  </si>
  <si>
    <t>IF53_KIM-1_A072_WT2_B9-Image Export-108_AF647.tif</t>
  </si>
  <si>
    <t>IF53_KIM-1_A072_WT4_A1-Image Export-109_AF647.tif</t>
  </si>
  <si>
    <t>IF53_KIM-1_A072_WT4_A2-Image Export-110_AF647.tif</t>
  </si>
  <si>
    <t>IF53_KIM-1_A072_WT4_A3-Image Export-111_AF647.tif</t>
  </si>
  <si>
    <t>IF53_KIM-1_A072_WT4_A4-Image Export-112_AF647.tif</t>
  </si>
  <si>
    <t>IF53_KIM-1_A072_WT4_A5-Image Export-113_AF647.tif</t>
  </si>
  <si>
    <t>IF53_KIM-1_A072_WT4_A6-Image Export-114_AF647.tif</t>
  </si>
  <si>
    <t>IF53_KIM-1_A072_WT4_A7-Image Export-115_AF647.tif</t>
  </si>
  <si>
    <t>IF53_KIM-1_A072_WT4_A8-Image Export-116_AF647.tif</t>
  </si>
  <si>
    <t>IF53_KIM-1_A072_WT4_A9-Image Export-117_AF647.tif</t>
  </si>
  <si>
    <t>IF53_KIM-1_A072_WT4_B1-Image Export-118_AF647.tif</t>
  </si>
  <si>
    <t>IF53_KIM-1_A072_WT4_B2-Image Export-119_AF647.tif</t>
  </si>
  <si>
    <t>IF53_KIM-1_A072_WT4_B3-Image Export-120_AF647.tif</t>
  </si>
  <si>
    <t>IF53_KIM-1_A072_WT4_B4-Image Export-121_AF647.tif</t>
  </si>
  <si>
    <t>IF53_KIM-1_A072_WT4_B5-Image Export-122_AF647.tif</t>
  </si>
  <si>
    <t>IF53_KIM-1_A072_WT4_B6-Image Export-123_AF647.tif</t>
  </si>
  <si>
    <t>IF53_KIM-1_A072_WT4_B7-Image Export-124_AF647.tif</t>
  </si>
  <si>
    <t>IF53_KIM-1_A072_WT4_B8-Image Export-125_AF647.tif</t>
  </si>
  <si>
    <t>IF53_KIM-1_A072_WT4_B9-Image Export-126_AF647.tif</t>
  </si>
  <si>
    <t>IF53_KIM-1_A072_WT5_A1-Image Export-127_AF647.tif</t>
  </si>
  <si>
    <t>IF53_KIM-1_A072_WT5_A15-Image Export-135_AF647.tif</t>
  </si>
  <si>
    <t>IF53_KIM-1_A072_WT5_A2-Image Export-128_AF647.tif</t>
  </si>
  <si>
    <t>IF53_KIM-1_A072_WT5_A3-Image Export-129_AF647.tif</t>
  </si>
  <si>
    <t>IF53_KIM-1_A072_WT5_A4-Image Export-130_AF647.tif</t>
  </si>
  <si>
    <t>IF53_KIM-1_A072_WT5_A6-Image Export-131_AF647.tif</t>
  </si>
  <si>
    <t>IF53_KIM-1_A072_WT5_A7-Image Export-132_AF647.tif</t>
  </si>
  <si>
    <t>IF53_KIM-1_A072_WT5_A8-Image Export-133_AF647.tif</t>
  </si>
  <si>
    <t>IF53_KIM-1_A072_WT5_A9-Image Export-134_AF647.tif</t>
  </si>
  <si>
    <t>IF53_KIM-1_A072_WT5_B1-Image Export-136_AF647.tif</t>
  </si>
  <si>
    <t>IF53_KIM-1_A072_WT5_B2-Image Export-137_AF647.tif</t>
  </si>
  <si>
    <t>IF53_KIM-1_A072_WT5_B3-Image Export-138_AF647.tif</t>
  </si>
  <si>
    <t>IF53_KIM-1_A072_WT5_B4-Image Export-139_AF647.tif</t>
  </si>
  <si>
    <t>IF53_KIM-1_A072_WT5_B5-Image Export-140_AF647.tif</t>
  </si>
  <si>
    <t>IF53_KIM-1_A072_WT5_B6-Image Export-141_AF647.tif</t>
  </si>
  <si>
    <t>IF53_KIM-1_A072_WT5_B7-Image Export-142_AF647.tif</t>
  </si>
  <si>
    <t>IF53_KIM-1_A072_WT5_B8-Image Export-143_AF647.tif</t>
  </si>
  <si>
    <t>IF53_KIM-1_A072_WT5_B9-Image Export-144_AF647.tif</t>
  </si>
  <si>
    <t>IF53_KIM-1_A079_KO1_A1-Image Export-145_AF647.tif</t>
  </si>
  <si>
    <t>IF53_KIM-1_A079_KO1_A2-Image Export-146_AF647.tif</t>
  </si>
  <si>
    <t>IF53_KIM-1_A079_KO1_A3-Image Export-147_AF647.tif</t>
  </si>
  <si>
    <t>IF53_KIM-1_A079_KO1_A4-Image Export-148_AF647.tif</t>
  </si>
  <si>
    <t>IF53_KIM-1_A079_KO1_A5-Image Export-149_AF647.tif</t>
  </si>
  <si>
    <t>IF53_KIM-1_A079_KO1_A6-Image Export-150_AF647.tif</t>
  </si>
  <si>
    <t>IF53_KIM-1_A079_KO1_A7-Image Export-151_AF647.tif</t>
  </si>
  <si>
    <t>IF53_KIM-1_A079_KO1_A8-Image Export-152_AF647.tif</t>
  </si>
  <si>
    <t>IF53_KIM-1_A079_KO1_A9-Image Export-153_AF647.tif</t>
  </si>
  <si>
    <t>IF53_KIM-1_A079_KO1_B1-Image Export-154_AF647.tif</t>
  </si>
  <si>
    <t>IF53_KIM-1_A079_KO1_B2-Image Export-155_AF647.tif</t>
  </si>
  <si>
    <t>IF53_KIM-1_A079_KO1_B3-Image Export-156_AF647.tif</t>
  </si>
  <si>
    <t>IF53_KIM-1_A079_KO1_B4-Image Export-157_AF647.tif</t>
  </si>
  <si>
    <t>IF53_KIM-1_A079_KO1_B5-Image Export-158_AF647.tif</t>
  </si>
  <si>
    <t>IF53_KIM-1_A079_KO1_B6-Image Export-159_AF647.tif</t>
  </si>
  <si>
    <t>IF53_KIM-1_A079_KO1_B7-Image Export-160_AF647.tif</t>
  </si>
  <si>
    <t>IF53_KIM-1_A079_KO1_B8-Image Export-161_AF647.tif</t>
  </si>
  <si>
    <t>IF53_KIM-1_A079_KO1_B9-Image Export-162_AF647.tif</t>
  </si>
  <si>
    <t>IF53_KIM-1_A079_KO4_A1-Image Export-181_AF647.tif</t>
  </si>
  <si>
    <t>IF53_KIM-1_A079_KO4_A2-Image Export-182_AF647.tif</t>
  </si>
  <si>
    <t>IF53_KIM-1_A079_KO4_A3-Image Export-183_AF647.tif</t>
  </si>
  <si>
    <t>IF53_KIM-1_A079_KO4_A4-Image Export-184_AF647.tif</t>
  </si>
  <si>
    <t>IF53_KIM-1_A079_KO4_A5-Image Export-185_AF647.tif</t>
  </si>
  <si>
    <t>IF53_KIM-1_A079_KO4_A6-Image Export-186_AF647.tif</t>
  </si>
  <si>
    <t>IF53_KIM-1_A079_KO4_A7-Image Export-187_AF647.tif</t>
  </si>
  <si>
    <t>IF53_KIM-1_A079_KO4_A8-Image Export-188_AF647.tif</t>
  </si>
  <si>
    <t>IF53_KIM-1_A079_KO4_A9-Image Export-189_AF647.tif</t>
  </si>
  <si>
    <t>IF53_KIM-1_A079_KO4_B1-Image Export-190_AF647.tif</t>
  </si>
  <si>
    <t>IF53_KIM-1_A079_KO4_B2-Image Export-191_AF647.tif</t>
  </si>
  <si>
    <t>IF53_KIM-1_A079_KO4_B3-Image Export-192_AF647.tif</t>
  </si>
  <si>
    <t>IF53_KIM-1_A079_KO4_B4-Image Export-193_AF647.tif</t>
  </si>
  <si>
    <t>IF53_KIM-1_A079_KO4_B5-Image Export-194_AF647.tif</t>
  </si>
  <si>
    <t>IF53_KIM-1_A079_KO4_B6-Image Export-195_AF647.tif</t>
  </si>
  <si>
    <t>IF53_KIM-1_A079_KO4_B7-Image Export-196_AF647.tif</t>
  </si>
  <si>
    <t>IF53_KIM-1_A079_KO4_B8-Image Export-197_AF647.tif</t>
  </si>
  <si>
    <t>IF53_KIM-1_A079_KO4_B9-Image Export-198_AF647.tif</t>
  </si>
  <si>
    <t>IF53_KIM-1_A079_WT4_A1-Image Export-217_AF647.tif</t>
  </si>
  <si>
    <t>IF53_KIM-1_A079_WT4_A2-Image Export-218_AF647.tif</t>
  </si>
  <si>
    <t>IF53_KIM-1_A079_WT4_A3-Image Export-219_AF647.tif</t>
  </si>
  <si>
    <t>IF53_KIM-1_A079_WT4_A4-Image Export-220_AF647.tif</t>
  </si>
  <si>
    <t>IF53_KIM-1_A079_WT4_A5-Image Export-221_AF647.tif</t>
  </si>
  <si>
    <t>IF53_KIM-1_A079_WT4_A6-Image Export-222_AF647.tif</t>
  </si>
  <si>
    <t>IF53_KIM-1_A079_WT4_A7-Image Export-223_AF647.tif</t>
  </si>
  <si>
    <t>IF53_KIM-1_A079_WT4_A8-Image Export-224_AF647.tif</t>
  </si>
  <si>
    <t>IF53_KIM-1_A079_WT4_A9-Image Export-225_AF647.tif</t>
  </si>
  <si>
    <t>IF53_KIM-1_A079_WT4_B1-Image Export-226_AF647.tif</t>
  </si>
  <si>
    <t>IF53_KIM-1_A079_WT4_B2-Image Export-227_AF647.tif</t>
  </si>
  <si>
    <t>IF53_KIM-1_A079_WT4_B3-Image Export-228_AF647.tif</t>
  </si>
  <si>
    <t>IF53_KIM-1_A079_WT4_B4-Image Export-229_AF647.tif</t>
  </si>
  <si>
    <t>IF53_KIM-1_A079_WT4_B5-Image Export-230_AF647.tif</t>
  </si>
  <si>
    <t>IF53_KIM-1_A079_WT4_B6-Image Export-231_AF647.tif</t>
  </si>
  <si>
    <t>IF53_KIM-1_A079_WT4_B7-Image Export-232_AF647.tif</t>
  </si>
  <si>
    <t>IF53_KIM-1_A079_WT4_B8-Image Export-233_AF647.tif</t>
  </si>
  <si>
    <t>IF53_KIM-1_A079_WT4_B9-Image Export-234_AF647.tif</t>
  </si>
  <si>
    <t>IF53_KIM-1_A079_WT5_A1-Image Export-235_AF647.tif</t>
  </si>
  <si>
    <t>IF53_KIM-1_A079_WT5_A2-Image Export-236_AF647.tif</t>
  </si>
  <si>
    <t>IF53_KIM-1_A079_WT5_A3-Image Export-237_AF647.tif</t>
  </si>
  <si>
    <t>IF53_KIM-1_A079_WT5_A4-Image Export-238_AF647.tif</t>
  </si>
  <si>
    <t>IF53_KIM-1_A079_WT5_A5-Image Export-239_AF647.tif</t>
  </si>
  <si>
    <t>IF53_KIM-1_A079_WT5_A6-Image Export-240_AF647.tif</t>
  </si>
  <si>
    <t>IF53_KIM-1_A079_WT5_A7-Image Export-241_AF647.tif</t>
  </si>
  <si>
    <t>IF53_KIM-1_A079_WT5_A8-Image Export-242_AF647.tif</t>
  </si>
  <si>
    <t>IF53_KIM-1_A079_WT5_A9-Image Export-243_AF647.tif</t>
  </si>
  <si>
    <t>IF53_KIM-1_A079_WT5_B1-Image Export-244_AF647.tif</t>
  </si>
  <si>
    <t>IF53_KIM-1_A079_WT5_B2-Image Export-245_AF647.tif</t>
  </si>
  <si>
    <t>IF53_KIM-1_A079_WT5_B3-Image Export-246_AF647.tif</t>
  </si>
  <si>
    <t>IF53_KIM-1_A079_WT5_B4-Image Export-247_AF647.tif</t>
  </si>
  <si>
    <t>IF53_KIM-1_A079_WT5_B5-Image Export-248_AF647.tif</t>
  </si>
  <si>
    <t>IF53_KIM-1_A079_WT5_B6-Image Export-249_AF647.tif</t>
  </si>
  <si>
    <t>IF53_KIM-1_A079_WT5_B7-Image Export-250_AF647.tif</t>
  </si>
  <si>
    <t>IF53_KIM-1_A079_WT5_B8-Image Export-251_AF647.tif</t>
  </si>
  <si>
    <t>IF53_KIM-1_A079_WT5_B9-Image Export-252_AF647.tif</t>
  </si>
  <si>
    <t>IF53_KIM-1_CTRL_A1-Image Export-253_AF647.tif</t>
  </si>
  <si>
    <t>IF53_KIM-1_CTRL_A2-Image Export-254_AF647.tif</t>
  </si>
  <si>
    <t>IF53_KIM-1_CTRL_A3-Image Export-255_AF647.tif</t>
  </si>
  <si>
    <t>IF53_KIM-1_CTRL_A4-Image Export-256_AF647.tif</t>
  </si>
  <si>
    <t>IF53_KIM-1_CTRL_A5-Image Export-257_AF647.tif</t>
  </si>
  <si>
    <t>IF53_KIM-1_CTRL_A6-Image Export-258_AF647.tif</t>
  </si>
  <si>
    <t>IF53_KIM-1_CTRL_A7-Image Export-259_AF647.tif</t>
  </si>
  <si>
    <t>IF53_KIM-1_CTRL_A8-Image Export-260_AF647.tif</t>
  </si>
  <si>
    <t>IF53_KIM-1_CTRL_A9-Image Export-261_AF647.tif</t>
  </si>
  <si>
    <t>IF53_KIM-1_CTRL_B1-Image Export-262_AF647.tif</t>
  </si>
  <si>
    <t>IF53_KIM-1_CTRL_B2-Image Export-263_AF647.tif</t>
  </si>
  <si>
    <t>IF53_KIM-1_CTRL_B3-Image Export-264_AF647.tif</t>
  </si>
  <si>
    <t>IF53_KIM-1_CTRL_B4-Image Export-265_AF647.tif</t>
  </si>
  <si>
    <t>IF53_KIM-1_CTRL_B5-Image Export-266_AF647.tif</t>
  </si>
  <si>
    <t>IF53_KIM-1_CTRL_B6-Image Export-267_AF647.tif</t>
  </si>
  <si>
    <t>IF53_KIM-1_CTRL_B7-Image Export-268_AF647.tif</t>
  </si>
  <si>
    <t>IF53_KIM-1_CTRL_B8-Image Export-269_AF647.tif</t>
  </si>
  <si>
    <t>IF53_KIM-1_CTRL_B9-Image Export-270_AF647.tif</t>
  </si>
  <si>
    <t>A080</t>
  </si>
  <si>
    <t>wt1</t>
  </si>
  <si>
    <t>wt2</t>
  </si>
  <si>
    <t>wt3</t>
  </si>
  <si>
    <t>wt4</t>
  </si>
  <si>
    <t>wt5</t>
  </si>
  <si>
    <t>ko1</t>
  </si>
  <si>
    <t>wt6</t>
  </si>
  <si>
    <t>ko2</t>
  </si>
  <si>
    <t>wt7</t>
  </si>
  <si>
    <t>ko3</t>
  </si>
  <si>
    <t>ko4</t>
  </si>
  <si>
    <t>ko5</t>
  </si>
  <si>
    <t>ko6</t>
  </si>
  <si>
    <t>ko7</t>
  </si>
  <si>
    <t>Threshold (dRn)</t>
  </si>
  <si>
    <t>Ct (dRn)</t>
  </si>
  <si>
    <t>mt genomic 1</t>
  </si>
  <si>
    <t>wt unt</t>
  </si>
  <si>
    <t>ko unt</t>
  </si>
  <si>
    <t>actin</t>
  </si>
  <si>
    <t>mt genomic 2</t>
  </si>
  <si>
    <t>Assay Well Parameter Calculations</t>
  </si>
  <si>
    <t>Group Name</t>
  </si>
  <si>
    <t>Assay Wells</t>
  </si>
  <si>
    <t>Non-Mitochondrial Oxygen Consumption</t>
  </si>
  <si>
    <t>Basal Respiration</t>
  </si>
  <si>
    <t>Maximal Respiration</t>
  </si>
  <si>
    <t>Proton Leak</t>
  </si>
  <si>
    <t>ATP Production</t>
  </si>
  <si>
    <t>Spare Respiratory Capacity</t>
  </si>
  <si>
    <t>Spare Respiratory Capacity as a %</t>
  </si>
  <si>
    <t>Coupling Efficiency</t>
  </si>
  <si>
    <t>Acute Response</t>
  </si>
  <si>
    <t>D01</t>
  </si>
  <si>
    <t>D02</t>
  </si>
  <si>
    <t>D03</t>
  </si>
  <si>
    <t>D04</t>
  </si>
  <si>
    <t>D05</t>
  </si>
  <si>
    <t>D06</t>
  </si>
  <si>
    <t>D07</t>
  </si>
  <si>
    <t>D08</t>
  </si>
  <si>
    <t>D09</t>
  </si>
  <si>
    <t>E01</t>
  </si>
  <si>
    <t>E02</t>
  </si>
  <si>
    <t>E03</t>
  </si>
  <si>
    <t>E04</t>
  </si>
  <si>
    <t>E05</t>
  </si>
  <si>
    <t>E06</t>
  </si>
  <si>
    <t>G03</t>
  </si>
  <si>
    <t>G04</t>
  </si>
  <si>
    <t>G05</t>
  </si>
  <si>
    <t>G06</t>
  </si>
  <si>
    <t>G07</t>
  </si>
  <si>
    <t>G08</t>
  </si>
  <si>
    <t>G09</t>
  </si>
  <si>
    <t>G10</t>
  </si>
  <si>
    <t>G11</t>
  </si>
  <si>
    <t>G12</t>
  </si>
  <si>
    <t>E07</t>
  </si>
  <si>
    <t>E08</t>
  </si>
  <si>
    <t>E09</t>
  </si>
  <si>
    <t>E10</t>
  </si>
  <si>
    <t>E11</t>
  </si>
  <si>
    <t>E12</t>
  </si>
  <si>
    <t>F01</t>
  </si>
  <si>
    <t>F02</t>
  </si>
  <si>
    <t>F03</t>
  </si>
  <si>
    <t>F04</t>
  </si>
  <si>
    <t>H02</t>
  </si>
  <si>
    <t>H03</t>
  </si>
  <si>
    <t>H04</t>
  </si>
  <si>
    <t>H05</t>
  </si>
  <si>
    <t>H06</t>
  </si>
  <si>
    <t>H07</t>
  </si>
  <si>
    <t>H08</t>
  </si>
  <si>
    <t>H09</t>
  </si>
  <si>
    <t>H10</t>
  </si>
  <si>
    <t>H11</t>
  </si>
  <si>
    <t>F05</t>
  </si>
  <si>
    <t>F06</t>
  </si>
  <si>
    <t>F07</t>
  </si>
  <si>
    <t>F08</t>
  </si>
  <si>
    <t>F09</t>
  </si>
  <si>
    <t>F10</t>
  </si>
  <si>
    <t>F11</t>
  </si>
  <si>
    <t>F12</t>
  </si>
  <si>
    <t>G01</t>
  </si>
  <si>
    <t>G02</t>
  </si>
  <si>
    <t>C01</t>
  </si>
  <si>
    <t>C02</t>
  </si>
  <si>
    <t>C03</t>
  </si>
  <si>
    <t>C04</t>
  </si>
  <si>
    <t>C05</t>
  </si>
  <si>
    <t>C06</t>
  </si>
  <si>
    <t>C07</t>
  </si>
  <si>
    <t>C08</t>
  </si>
  <si>
    <t>C09</t>
  </si>
  <si>
    <t>Sfm</t>
  </si>
  <si>
    <t>A108</t>
  </si>
  <si>
    <t>A111</t>
  </si>
  <si>
    <t>A114</t>
  </si>
  <si>
    <t>Basal</t>
  </si>
  <si>
    <t>Spare</t>
  </si>
  <si>
    <t>ATP</t>
  </si>
  <si>
    <t>MitoStress KO 10uM AA</t>
  </si>
  <si>
    <t>A04</t>
  </si>
  <si>
    <t>B04</t>
  </si>
  <si>
    <t>MitoStress KO 20uM AA</t>
  </si>
  <si>
    <t>A06</t>
  </si>
  <si>
    <t>B06</t>
  </si>
  <si>
    <t>MitoStress KO untreated</t>
  </si>
  <si>
    <t>A02</t>
  </si>
  <si>
    <t>B02</t>
  </si>
  <si>
    <t>MitoStress WT 10uM AA</t>
  </si>
  <si>
    <t>A03</t>
  </si>
  <si>
    <t>B03</t>
  </si>
  <si>
    <t>MitoStress WT 20uM AA</t>
  </si>
  <si>
    <t>A05</t>
  </si>
  <si>
    <t>B05</t>
  </si>
  <si>
    <t>Mitostress WT untreated</t>
  </si>
  <si>
    <t>B01</t>
  </si>
  <si>
    <t>std highest</t>
  </si>
  <si>
    <t>blank</t>
  </si>
  <si>
    <t xml:space="preserve">wt untreated </t>
  </si>
  <si>
    <t>wt untreated</t>
  </si>
  <si>
    <t>ko untreated</t>
  </si>
  <si>
    <t>wt 1d 10</t>
  </si>
  <si>
    <t>ko 1d 10</t>
  </si>
  <si>
    <t>wt 1d 20</t>
  </si>
  <si>
    <t>ko 1d 20</t>
  </si>
  <si>
    <t>standards</t>
  </si>
  <si>
    <t>10ul frm 1:5 diluted samples</t>
  </si>
  <si>
    <t>protein levels</t>
  </si>
  <si>
    <t>values normalized to protein levels</t>
  </si>
  <si>
    <t>enough solution</t>
  </si>
  <si>
    <t>solution was not enough for some samples</t>
  </si>
  <si>
    <t>protein</t>
  </si>
  <si>
    <t>values normalized to protein</t>
  </si>
  <si>
    <t>values in total (1:10 diluition)</t>
  </si>
  <si>
    <t>WT_unstained 1_A01_001.fcs</t>
  </si>
  <si>
    <t>KO_unstained 1_D01_028.fcs</t>
  </si>
  <si>
    <t>WT_unstained 2_A02_002.fcs</t>
  </si>
  <si>
    <t>KO_unstained 2_D02_029.fcs</t>
  </si>
  <si>
    <t>WT_unstained 3_A03_003.fcs</t>
  </si>
  <si>
    <t>KO_unstained 3_D03_030.fcs</t>
  </si>
  <si>
    <t>WT_untreated 1_A04_004.fcs</t>
  </si>
  <si>
    <t>KO_untreated 1_D04_031.fcs</t>
  </si>
  <si>
    <t>WT_untreated 2_A05_005.fcs</t>
  </si>
  <si>
    <t>KO_untreated 2_D05_032.fcs</t>
  </si>
  <si>
    <t>WT_untreated 3_A06_006.fcs</t>
  </si>
  <si>
    <t>KO_untreated 3_D06_033.fcs</t>
  </si>
  <si>
    <t>WT_TBHP 1_A07_007.fcs</t>
  </si>
  <si>
    <t>KO_TBHP 1_D07_034.fcs</t>
  </si>
  <si>
    <t>WT_TBHP 2_A08_008.fcs</t>
  </si>
  <si>
    <t>KO_TBHP 2_D08_035.fcs</t>
  </si>
  <si>
    <t>WT_TBHP 3_A09_009.fcs</t>
  </si>
  <si>
    <t>KO_TBHP 3_D09_036.fcs</t>
  </si>
  <si>
    <t>WT_MitoQ 1_B04_016.fcs</t>
  </si>
  <si>
    <t>KO_MitoQ 1_E04_043.fcs</t>
  </si>
  <si>
    <t>WT_MitoQ 2_B05_017.fcs</t>
  </si>
  <si>
    <t>KO_MitoQ 2_E05_044.fcs</t>
  </si>
  <si>
    <t>WT_MitoQ 3_B06_018.fcs</t>
  </si>
  <si>
    <t>KO_MitoQ 3_E06_045.fcs</t>
  </si>
  <si>
    <t>WT_TBHP+MitoQ 1_C01_025.fcs</t>
  </si>
  <si>
    <t>KO_TBHP+MitoQ 1_F01_052.fcs</t>
  </si>
  <si>
    <t>WT_TBHP+MitoQ 2_C02_026.fcs</t>
  </si>
  <si>
    <t>KO_TBHP+MitoQ 2_F02_053.fcs</t>
  </si>
  <si>
    <t>WT_TBHP+MitoQ 3_C03_027.fcs</t>
  </si>
  <si>
    <t>KO_TBHP+MitoQ 3_F03_054.fcs</t>
  </si>
  <si>
    <t>Pgc1a:S12</t>
  </si>
  <si>
    <t>SNK</t>
  </si>
  <si>
    <t>pgc1</t>
  </si>
  <si>
    <t>A011 wt 7d</t>
  </si>
  <si>
    <t>A011 wt 3d</t>
  </si>
  <si>
    <t>A070 wt</t>
  </si>
  <si>
    <t>A011 WT 7d ctrl</t>
  </si>
  <si>
    <t>Pgc1a</t>
  </si>
  <si>
    <t>A074 wt</t>
  </si>
  <si>
    <t>A011 KO 7d ctrl</t>
  </si>
  <si>
    <t>A011 WT 3d ctrl</t>
  </si>
  <si>
    <t>A011 KO 3d ctrl</t>
  </si>
  <si>
    <t>A070 WT 1</t>
  </si>
  <si>
    <t>Tfam</t>
  </si>
  <si>
    <t>Gapdh</t>
  </si>
  <si>
    <t>B-act</t>
  </si>
  <si>
    <t>pgc1 gapdh</t>
  </si>
  <si>
    <t>Tfam Gapdh</t>
  </si>
  <si>
    <t>Pgc1a Bact</t>
  </si>
  <si>
    <t>Tfam bact</t>
  </si>
  <si>
    <t>pgc1a s12</t>
  </si>
  <si>
    <t>Tfam S12</t>
  </si>
  <si>
    <t>tfam gapdh</t>
  </si>
  <si>
    <t>pgc1a bact</t>
  </si>
  <si>
    <t>tfam bact</t>
  </si>
  <si>
    <t>tfam s12</t>
  </si>
  <si>
    <t>pgc1a gapdh</t>
  </si>
  <si>
    <t>pgc1 bact</t>
  </si>
  <si>
    <t>A070 WT 2</t>
  </si>
  <si>
    <t>A070 WT 3</t>
  </si>
  <si>
    <t>A070 WT 4</t>
  </si>
  <si>
    <t>A074</t>
  </si>
  <si>
    <t>A070 KO 1</t>
  </si>
  <si>
    <t>A011 7d</t>
  </si>
  <si>
    <t>A070 KO 2</t>
  </si>
  <si>
    <t>A011 3d</t>
  </si>
  <si>
    <t>A070 KO 3</t>
  </si>
  <si>
    <t>A070</t>
  </si>
  <si>
    <t>A070 KO 4</t>
  </si>
  <si>
    <t>A011 WT 7d ctrl 1</t>
  </si>
  <si>
    <t>A011 KO 7d ctrl 1</t>
  </si>
  <si>
    <t>A011 WT 3d ctrl 1</t>
  </si>
  <si>
    <t>J037 1</t>
  </si>
  <si>
    <t>A011 KO 3d ctrl 1</t>
  </si>
  <si>
    <t>J037 2</t>
  </si>
  <si>
    <t>A070 WT 1 1</t>
  </si>
  <si>
    <t>A070 WT 2 1</t>
  </si>
  <si>
    <t>A070 WT 3 1</t>
  </si>
  <si>
    <t>A070 WT 4 1</t>
  </si>
  <si>
    <t>A070 KO 1 1</t>
  </si>
  <si>
    <t>A070 KO 2 1</t>
  </si>
  <si>
    <t>A070 KO 3 1</t>
  </si>
  <si>
    <t>A070 KO 4 1</t>
  </si>
  <si>
    <t>A074 WT</t>
  </si>
  <si>
    <t>A074 KO</t>
  </si>
  <si>
    <t>A074 WT 1</t>
  </si>
  <si>
    <t>A074 KO 1</t>
  </si>
  <si>
    <t>E1</t>
  </si>
  <si>
    <t>E2</t>
  </si>
  <si>
    <t>E3</t>
  </si>
  <si>
    <t>E4</t>
  </si>
  <si>
    <t>E5</t>
  </si>
  <si>
    <t>E6</t>
  </si>
  <si>
    <t>E7</t>
  </si>
  <si>
    <t>E8</t>
  </si>
  <si>
    <t>E9</t>
  </si>
  <si>
    <t>F1</t>
  </si>
  <si>
    <t>F2</t>
  </si>
  <si>
    <t>F3</t>
  </si>
  <si>
    <t>F4</t>
  </si>
  <si>
    <t>F5</t>
  </si>
  <si>
    <t>F6</t>
  </si>
  <si>
    <t>F7</t>
  </si>
  <si>
    <t>F8</t>
  </si>
  <si>
    <t>F9</t>
  </si>
  <si>
    <t>G4</t>
  </si>
  <si>
    <t>G5</t>
  </si>
  <si>
    <t>G6</t>
  </si>
  <si>
    <t>G7</t>
  </si>
  <si>
    <t>G8</t>
  </si>
  <si>
    <t>G9</t>
  </si>
  <si>
    <t>H1</t>
  </si>
  <si>
    <t>H2</t>
  </si>
  <si>
    <t>H3</t>
  </si>
  <si>
    <t>H4</t>
  </si>
  <si>
    <t>H5</t>
  </si>
  <si>
    <t>H6</t>
  </si>
  <si>
    <t>H7</t>
  </si>
  <si>
    <t>H8</t>
  </si>
  <si>
    <t>H9</t>
  </si>
  <si>
    <t>H12</t>
  </si>
  <si>
    <t>b actin</t>
  </si>
  <si>
    <t>Polg</t>
  </si>
  <si>
    <t>Pink1</t>
  </si>
  <si>
    <t>A061 AND A079 5W</t>
  </si>
  <si>
    <t>A061</t>
  </si>
  <si>
    <t>A079</t>
  </si>
  <si>
    <t>A061_F4-80_20220808_CTRL_A1-Image Export-253_AF647.tif</t>
  </si>
  <si>
    <t>A061_F4-80_20220808_CTRL_A2-Image Export-254_AF647.tif</t>
  </si>
  <si>
    <t>A061_F4-80_20220808_CTRL_A3-Image Export-255_AF647.tif</t>
  </si>
  <si>
    <t>A061_F4-80_20220808_CTRL_A4-Image Export-256_AF647.tif</t>
  </si>
  <si>
    <t>A061_F4-80_20220808_CTRL_A5-Image Export-257_AF647.tif</t>
  </si>
  <si>
    <t>A061_F4-80_20220808_CTRL_A6-Image Export-258_AF647.tif</t>
  </si>
  <si>
    <t>A061_F4-80_20220808_CTRL_A7-Image Export-259_AF647.tif</t>
  </si>
  <si>
    <t>A061_F4-80_20220808_CTRL_A8-Image Export-260_AF647.tif</t>
  </si>
  <si>
    <t>A061_F4-80_20220808_CTRL_A9-Image Export-261_AF647.tif</t>
  </si>
  <si>
    <t>A061_F4-80_20220808_CTRL_B1-Image Export-262_AF647.tif</t>
  </si>
  <si>
    <t>A061_F4-80_20220808_CTRL_B2-Image Export-263_AF647.tif</t>
  </si>
  <si>
    <t>A061_F4-80_20220808_CTRL_B3-Image Export-264_AF647.tif</t>
  </si>
  <si>
    <t>A061_F4-80_20220808_CTRL_B4-Image Export-265_AF647.tif</t>
  </si>
  <si>
    <t>A061_F4-80_20220808_CTRL_B5-Image Export-266_AF647.tif</t>
  </si>
  <si>
    <t>A061_F4-80_20220808_CTRL_B6-Image Export-267_AF647.tif</t>
  </si>
  <si>
    <t>A061_F4-80_20220808_CTRL_B7-Image Export-268_AF647.tif</t>
  </si>
  <si>
    <t>A061_F4-80_20220808_CTRL_B8-Image Export-269_AF647.tif</t>
  </si>
  <si>
    <t>A061_F4-80_20220808_CTRL_B9-Image Export-270_AF647.tif</t>
  </si>
  <si>
    <t>A061_F4-80_20220808_KO2_A1-Image Export-19_AF647.tif</t>
  </si>
  <si>
    <t>A061_F4-80_20220808_KO2_A2-Image Export-20_AF647.tif</t>
  </si>
  <si>
    <t>A061_F4-80_20220808_KO2_A3-Image Export-21_AF647.tif</t>
  </si>
  <si>
    <t>A061_F4-80_20220808_KO2_A4-Image Export-22_AF647.tif</t>
  </si>
  <si>
    <t>A061_F4-80_20220808_KO2_A5-Image Export-23_AF647.tif</t>
  </si>
  <si>
    <t>A061_F4-80_20220808_KO2_A6-Image Export-24_AF647.tif</t>
  </si>
  <si>
    <t>A061_F4-80_20220808_KO2_A7-Image Export-25_AF647.tif</t>
  </si>
  <si>
    <t>A061_F4-80_20220808_KO2_A8-Image Export-26_AF647.tif</t>
  </si>
  <si>
    <t>A061_F4-80_20220808_KO2_A9-Image Export-27_AF647.tif</t>
  </si>
  <si>
    <t>A061_F4-80_20220808_KO2_B1-Image Export-28_AF647.tif</t>
  </si>
  <si>
    <t>A061_F4-80_20220808_KO2_B2-Image Export-29_AF647.tif</t>
  </si>
  <si>
    <t>A061_F4-80_20220808_KO2_B3-Image Export-30_AF647.tif</t>
  </si>
  <si>
    <t>A061_F4-80_20220808_KO2_B4-Image Export-31_AF647.tif</t>
  </si>
  <si>
    <t>A061_F4-80_20220808_KO2_B5-Image Export-32_AF647.tif</t>
  </si>
  <si>
    <t>A061_F4-80_20220808_KO2_B6-Image Export-33_AF647.tif</t>
  </si>
  <si>
    <t>A061_F4-80_20220808_KO2_B7-Image Export-34_AF647.tif</t>
  </si>
  <si>
    <t>A061_F4-80_20220808_KO2_B8-Image Export-35_AF647.tif</t>
  </si>
  <si>
    <t>A061_F4-80_20220808_KO2_B9-Image Export-36_AF647.tif</t>
  </si>
  <si>
    <t>A061_F4-80_20220808_KO3_A1-Image Export-37_AF647.tif</t>
  </si>
  <si>
    <t>A061_F4-80_20220808_KO3_A2-Image Export-38_AF647.tif</t>
  </si>
  <si>
    <t>A061_F4-80_20220808_KO3_A3-Image Export-39_AF647.tif</t>
  </si>
  <si>
    <t>A061_F4-80_20220808_KO3_A4-Image Export-40_AF647.tif</t>
  </si>
  <si>
    <t>A061_F4-80_20220808_KO3_A5-Image Export-41_AF647.tif</t>
  </si>
  <si>
    <t>A061_F4-80_20220808_KO3_A6-Image Export-42_AF647.tif</t>
  </si>
  <si>
    <t>A061_F4-80_20220808_KO3_A7-Image Export-43_AF647.tif</t>
  </si>
  <si>
    <t>A061_F4-80_20220808_KO3_A8-Image Export-44_AF647.tif</t>
  </si>
  <si>
    <t>A061_F4-80_20220808_KO3_A9-Image Export-45_AF647.tif</t>
  </si>
  <si>
    <t>A061_F4-80_20220808_KO3_B1-Image Export-46_AF647.tif</t>
  </si>
  <si>
    <t>A061_F4-80_20220808_KO3_B2-Image Export-47_AF647.tif</t>
  </si>
  <si>
    <t>A061_F4-80_20220808_KO3_B3-Image Export-48_AF647.tif</t>
  </si>
  <si>
    <t>A061_F4-80_20220808_KO3_B4-Image Export-49_AF647.tif</t>
  </si>
  <si>
    <t>A061_F4-80_20220808_KO3_B5-Image Export-50_AF647.tif</t>
  </si>
  <si>
    <t>A061_F4-80_20220808_KO3_B6-Image Export-51_AF647.tif</t>
  </si>
  <si>
    <t>A061_F4-80_20220808_KO3_B7-Image Export-52_AF647.tif</t>
  </si>
  <si>
    <t>A061_F4-80_20220808_KO3_B8-Image Export-53_AF647.tif</t>
  </si>
  <si>
    <t>A061_F4-80_20220808_KO3_B9-Image Export-54_AF647.tif</t>
  </si>
  <si>
    <t>A061_F4-80_20220808_KO4_A1-Image Export-55_AF647.tif</t>
  </si>
  <si>
    <t>A061_F4-80_20220808_KO4_A2-Image Export-56_AF647.tif</t>
  </si>
  <si>
    <t>A061_F4-80_20220808_KO4_A3-Image Export-57_AF647.tif</t>
  </si>
  <si>
    <t>A061_F4-80_20220808_KO4_A4-Image Export-58_AF647.tif</t>
  </si>
  <si>
    <t>A061_F4-80_20220808_KO4_A5-Image Export-59_AF647.tif</t>
  </si>
  <si>
    <t>A061_F4-80_20220808_KO4_A6-Image Export-60_AF647.tif</t>
  </si>
  <si>
    <t>A061_F4-80_20220808_KO4_A7-Image Export-61_AF647.tif</t>
  </si>
  <si>
    <t>A061_F4-80_20220808_KO4_A8-Image Export-62_AF647.tif</t>
  </si>
  <si>
    <t>A061_F4-80_20220808_KO4_A9-Image Export-63_AF647.tif</t>
  </si>
  <si>
    <t>A061_F4-80_20220808_KO4_B1-Image Export-64_AF647.tif</t>
  </si>
  <si>
    <t>A061_F4-80_20220808_KO4_B2-Image Export-65_AF647.tif</t>
  </si>
  <si>
    <t>A061_F4-80_20220808_KO4_B3-Image Export-66_AF647.tif</t>
  </si>
  <si>
    <t>A061_F4-80_20220808_KO4_B4-Image Export-67_AF647.tif</t>
  </si>
  <si>
    <t>A061_F4-80_20220808_KO4_B5-Image Export-68_AF647.tif</t>
  </si>
  <si>
    <t>A061_F4-80_20220808_KO4_B6-Image Export-69_AF647.tif</t>
  </si>
  <si>
    <t>A061_F4-80_20220808_KO4_B7-Image Export-70_AF647.tif</t>
  </si>
  <si>
    <t>A061_F4-80_20220808_KO4_B8-Image Export-71_AF647.tif</t>
  </si>
  <si>
    <t>A061_F4-80_20220808_KO4_B9-Image Export-72_AF647.tif</t>
  </si>
  <si>
    <t>A061_F4-80_20220808_WT1_A1-Image Export-73_AF647.tif</t>
  </si>
  <si>
    <t>A061_F4-80_20220808_WT1_A2-Image Export-74_AF647.tif</t>
  </si>
  <si>
    <t>A061_F4-80_20220808_WT1_A3-Image Export-75_AF647.tif</t>
  </si>
  <si>
    <t>A061_F4-80_20220808_WT1_A4-Image Export-76_AF647.tif</t>
  </si>
  <si>
    <t>A061_F4-80_20220808_WT1_A5-Image Export-77_AF647.tif</t>
  </si>
  <si>
    <t>A061_F4-80_20220808_WT1_A6-Image Export-78_AF647.tif</t>
  </si>
  <si>
    <t>A061_F4-80_20220808_WT1_A7-Image Export-79_AF647.tif</t>
  </si>
  <si>
    <t>A061_F4-80_20220808_WT1_A8-Image Export-80_AF647.tif</t>
  </si>
  <si>
    <t>A061_F4-80_20220808_WT1_A9-Image Export-81_AF647.tif</t>
  </si>
  <si>
    <t>A061_F4-80_20220808_WT1_B1-Image Export-82_AF647.tif</t>
  </si>
  <si>
    <t>A061_F4-80_20220808_WT1_B2-Image Export-83_AF647.tif</t>
  </si>
  <si>
    <t>A061_F4-80_20220808_WT1_B3-Image Export-84_AF647.tif</t>
  </si>
  <si>
    <t>A061_F4-80_20220808_WT1_B4-Image Export-85_AF647.tif</t>
  </si>
  <si>
    <t>A061_F4-80_20220808_WT1_B5-Image Export-86_AF647.tif</t>
  </si>
  <si>
    <t>A061_F4-80_20220808_WT1_B6-Image Export-87_AF647.tif</t>
  </si>
  <si>
    <t>A061_F4-80_20220808_WT1_B7-Image Export-88_AF647.tif</t>
  </si>
  <si>
    <t>A061_F4-80_20220808_WT1_B8-Image Export-89_AF647.tif</t>
  </si>
  <si>
    <t>A061_F4-80_20220808_WT1_B9-Image Export-90_AF647.tif</t>
  </si>
  <si>
    <t>A061_F4-80_20220808_WT2_A1-Image Export-91_AF647.tif</t>
  </si>
  <si>
    <t>A061_F4-80_20220808_WT2_A2-Image Export-92_AF647.tif</t>
  </si>
  <si>
    <t>A061_F4-80_20220808_WT2_A3-Image Export-93_AF647.tif</t>
  </si>
  <si>
    <t>A061_F4-80_20220808_WT2_A4-Image Export-94_AF647.tif</t>
  </si>
  <si>
    <t>A061_F4-80_20220808_WT2_A5-Image Export-95_AF647.tif</t>
  </si>
  <si>
    <t>A061_F4-80_20220808_WT2_A6-Image Export-96_AF647.tif</t>
  </si>
  <si>
    <t>A061_F4-80_20220808_WT2_A7-Image Export-97_AF647.tif</t>
  </si>
  <si>
    <t>A061_F4-80_20220808_WT2_A8-Image Export-98_AF647.tif</t>
  </si>
  <si>
    <t>A061_F4-80_20220808_WT2_A9-Image Export-99_AF647.tif</t>
  </si>
  <si>
    <t>A061_F4-80_20220808_WT2_B1-Image Export-100_AF647.tif</t>
  </si>
  <si>
    <t>A061_F4-80_20220808_WT2_B2-Image Export-101_AF647.tif</t>
  </si>
  <si>
    <t>A061_F4-80_20220808_WT2_B3-Image Export-102_AF647.tif</t>
  </si>
  <si>
    <t>A061_F4-80_20220808_WT2_B4-Image Export-103_AF647.tif</t>
  </si>
  <si>
    <t>A061_F4-80_20220808_WT2_B5-Image Export-104_AF647.tif</t>
  </si>
  <si>
    <t>A061_F4-80_20220808_WT2_B6-Image Export-105_AF647.tif</t>
  </si>
  <si>
    <t>A061_F4-80_20220808_WT2_B7-Image Export-106_AF647.tif</t>
  </si>
  <si>
    <t>A061_F4-80_20220808_WT2_B8-Image Export-107_AF647.tif</t>
  </si>
  <si>
    <t>A061_F4-80_20220808_WT2_B9-Image Export-108_AF647.tif</t>
  </si>
  <si>
    <t>A061_F4-80_20220808_WT3_A1-Image Export-109_AF647.tif</t>
  </si>
  <si>
    <t>A061_F4-80_20220808_WT3_A2-Image Export-110_AF647.tif</t>
  </si>
  <si>
    <t>A061_F4-80_20220808_WT3_A3-Image Export-111_AF647.tif</t>
  </si>
  <si>
    <t>A061_F4-80_20220808_WT3_A4-Image Export-112_AF647.tif</t>
  </si>
  <si>
    <t>A061_F4-80_20220808_WT3_A5-Image Export-113_AF647.tif</t>
  </si>
  <si>
    <t>A061_F4-80_20220808_WT3_A6-Image Export-114_AF647.tif</t>
  </si>
  <si>
    <t>A061_F4-80_20220808_WT3_A7-Image Export-115_AF647.tif</t>
  </si>
  <si>
    <t>A061_F4-80_20220808_WT3_A8-Image Export-116_AF647.tif</t>
  </si>
  <si>
    <t>A061_F4-80_20220808_WT3_A9-Image Export-117_AF647.tif</t>
  </si>
  <si>
    <t>A061_F4-80_20220808_WT3_B1-Image Export-118_AF647.tif</t>
  </si>
  <si>
    <t>A061_F4-80_20220808_WT3_B2-Image Export-119_AF647.tif</t>
  </si>
  <si>
    <t>A061_F4-80_20220808_WT3_B3-Image Export-120_AF647.tif</t>
  </si>
  <si>
    <t>A061_F4-80_20220808_WT3_B4-Image Export-121_AF647.tif</t>
  </si>
  <si>
    <t>A061_F4-80_20220808_WT3_B5-Image Export-122_AF647.tif</t>
  </si>
  <si>
    <t>A061_F4-80_20220808_WT3_B6-Image Export-123_AF647.tif</t>
  </si>
  <si>
    <t>A061_F4-80_20220808_WT3_B7-Image Export-124_AF647.tif</t>
  </si>
  <si>
    <t>A061_F4-80_20220808_WT3_B8-Image Export-125_AF647.tif</t>
  </si>
  <si>
    <t>A061_F4-80_20220808_WT3_B9-Image Export-126_AF647.tif</t>
  </si>
  <si>
    <t>A061_F4-80_20220808_WT4_A1-Image Export-127_AF647.tif</t>
  </si>
  <si>
    <t>A061_F4-80_20220808_WT4_A18-Image Export-135_AF647.tif</t>
  </si>
  <si>
    <t>A061_F4-80_20220808_WT4_A2-Image Export-128_AF647.tif</t>
  </si>
  <si>
    <t>A061_F4-80_20220808_WT4_A3-Image Export-129_AF647.tif</t>
  </si>
  <si>
    <t>A061_F4-80_20220808_WT4_A4-Image Export-130_AF647.tif</t>
  </si>
  <si>
    <t>A061_F4-80_20220808_WT4_A5-Image Export-131_AF647.tif</t>
  </si>
  <si>
    <t>A061_F4-80_20220808_WT4_A6-Image Export-132_AF647.tif</t>
  </si>
  <si>
    <t>A061_F4-80_20220808_WT4_A7-Image Export-133_AF647.tif</t>
  </si>
  <si>
    <t>A061_F4-80_20220808_WT4_A9-Image Export-134_AF647.tif</t>
  </si>
  <si>
    <t>A061_F4-80_20220808_WT4_B1-Image Export-136_AF647.tif</t>
  </si>
  <si>
    <t>A061_F4-80_20220808_WT4_B2-Image Export-137_AF647.tif</t>
  </si>
  <si>
    <t>A061_F4-80_20220808_WT4_B3-Image Export-138_AF647.tif</t>
  </si>
  <si>
    <t>A061_F4-80_20220808_WT4_B4-Image Export-139_AF647.tif</t>
  </si>
  <si>
    <t>A061_F4-80_20220808_WT4_B5-Image Export-140_AF647.tif</t>
  </si>
  <si>
    <t>A061_F4-80_20220808_WT4_B6-Image Export-141_AF647.tif</t>
  </si>
  <si>
    <t>A061_F4-80_20220808_WT4_B7-Image Export-142_AF647.tif</t>
  </si>
  <si>
    <t>A061_F4-80_20220808_WT4_B8-Image Export-143_AF647.tif</t>
  </si>
  <si>
    <t>A061_F4-80_20220808_WT4_B9-Image Export-144_AF647.tif</t>
  </si>
  <si>
    <t>A061_F4-80_20220808_WT6_A1-Image Export-145_AF647.tif</t>
  </si>
  <si>
    <t>A061_F4-80_20220808_WT6_A2-Image Export-146_AF647.tif</t>
  </si>
  <si>
    <t>A061_F4-80_20220808_WT6_A3-Image Export-147_AF647.tif</t>
  </si>
  <si>
    <t>A061_F4-80_20220808_WT6_A4-Image Export-148_AF647.tif</t>
  </si>
  <si>
    <t>A061_F4-80_20220808_WT6_A5-Image Export-149_AF647.tif</t>
  </si>
  <si>
    <t>A061_F4-80_20220808_WT6_A6-Image Export-150_AF647.tif</t>
  </si>
  <si>
    <t>A061_F4-80_20220808_WT6_A7-Image Export-151_AF647.tif</t>
  </si>
  <si>
    <t>A061_F4-80_20220808_WT6_A8-Image Export-152_AF647.tif</t>
  </si>
  <si>
    <t>A061_F4-80_20220808_WT6_A9-Image Export-153_AF647.tif</t>
  </si>
  <si>
    <t>A061_F4-80_20220808_WT6_B1-Image Export-154_AF647.tif</t>
  </si>
  <si>
    <t>A061_F4-80_20220808_WT6_B2-Image Export-155_AF647.tif</t>
  </si>
  <si>
    <t>A061_F4-80_20220808_WT6_B3-Image Export-156_AF647.tif</t>
  </si>
  <si>
    <t>A061_F4-80_20220808_WT6_B4-Image Export-157_AF647.tif</t>
  </si>
  <si>
    <t>A061_F4-80_20220808_WT6_B5-Image Export-158_AF647.tif</t>
  </si>
  <si>
    <t>A061_F4-80_20220808_WT6_B6-Image Export-159_AF647.tif</t>
  </si>
  <si>
    <t>A061_F4-80_20220808_WT6_B7-Image Export-160_AF647.tif</t>
  </si>
  <si>
    <t>A061_F4-80_20220808_WT6_B8-Image Export-161_AF647.tif</t>
  </si>
  <si>
    <t>A061_F4-80_20220808_WT6_B9-Image Export-162_AF647.tif</t>
  </si>
  <si>
    <t>A079_5W_F4-80_20220808_KO1_A1-Image Export-163_AF647.tif</t>
  </si>
  <si>
    <t>A079_5W_F4-80_20220808_KO1_A2-Image Export-164_AF647.tif</t>
  </si>
  <si>
    <t>A079_5W_F4-80_20220808_KO1_A3-Image Export-165_AF647.tif</t>
  </si>
  <si>
    <t>A079_5W_F4-80_20220808_KO1_A4-Image Export-166_AF647.tif</t>
  </si>
  <si>
    <t>A079_5W_F4-80_20220808_KO1_A5-Image Export-167_AF647.tif</t>
  </si>
  <si>
    <t>A079_5W_F4-80_20220808_KO1_A6-Image Export-168_AF647.tif</t>
  </si>
  <si>
    <t>A079_5W_F4-80_20220808_KO1_A7-Image Export-169_AF647.tif</t>
  </si>
  <si>
    <t>A079_5W_F4-80_20220808_KO1_A8-Image Export-170_AF647.tif</t>
  </si>
  <si>
    <t>A079_5W_F4-80_20220808_KO1_A9-Image Export-171_AF647.tif</t>
  </si>
  <si>
    <t>A079_5W_F4-80_20220808_KO1_B1-Image Export-172_AF647.tif</t>
  </si>
  <si>
    <t>A079_5W_F4-80_20220808_KO1_B2-Image Export-173_AF647.tif</t>
  </si>
  <si>
    <t>A079_5W_F4-80_20220808_KO1_B3-Image Export-174_AF647.tif</t>
  </si>
  <si>
    <t>A079_5W_F4-80_20220808_KO1_B4-Image Export-175_AF647.tif</t>
  </si>
  <si>
    <t>A079_5W_F4-80_20220808_KO1_B5-Image Export-176_AF647.tif</t>
  </si>
  <si>
    <t>A079_5W_F4-80_20220808_KO1_B6-Image Export-177_AF647.tif</t>
  </si>
  <si>
    <t>A079_5W_F4-80_20220808_KO1_B7-Image Export-178_AF647.tif</t>
  </si>
  <si>
    <t>A079_5W_F4-80_20220808_KO1_B8-Image Export-179_AF647.tif</t>
  </si>
  <si>
    <t>A079_5W_F4-80_20220808_KO1_B9-Image Export-180_AF647.tif</t>
  </si>
  <si>
    <t>A079_5W_F4-80_20220808_KO2_A1-Image Export-181_AF647.tif</t>
  </si>
  <si>
    <t>A079_5W_F4-80_20220808_KO2_A2-Image Export-182_AF647.tif</t>
  </si>
  <si>
    <t>A079_5W_F4-80_20220808_KO2_A3-Image Export-183_AF647.tif</t>
  </si>
  <si>
    <t>A079_5W_F4-80_20220808_KO2_A4-Image Export-184_AF647.tif</t>
  </si>
  <si>
    <t>A079_5W_F4-80_20220808_KO2_A5-Image Export-185_AF647.tif</t>
  </si>
  <si>
    <t>A079_5W_F4-80_20220808_KO2_A6-Image Export-186_AF647.tif</t>
  </si>
  <si>
    <t>A079_5W_F4-80_20220808_KO2_A7-Image Export-187_AF647.tif</t>
  </si>
  <si>
    <t>A079_5W_F4-80_20220808_KO2_A8-Image Export-188_AF647.tif</t>
  </si>
  <si>
    <t>A079_5W_F4-80_20220808_KO2_A9-Image Export-189_AF647.tif</t>
  </si>
  <si>
    <t>A079_5W_F4-80_20220808_KO2_B1-Image Export-190_AF647.tif</t>
  </si>
  <si>
    <t>A079_5W_F4-80_20220808_KO2_B2-Image Export-191_AF647.tif</t>
  </si>
  <si>
    <t>A079_5W_F4-80_20220808_KO2_B3-Image Export-192_AF647.tif</t>
  </si>
  <si>
    <t>A079_5W_F4-80_20220808_KO2_B4-Image Export-193_AF647.tif</t>
  </si>
  <si>
    <t>A079_5W_F4-80_20220808_KO2_B5-Image Export-194_AF647.tif</t>
  </si>
  <si>
    <t>A079_5W_F4-80_20220808_KO2_B6-Image Export-195_AF647.tif</t>
  </si>
  <si>
    <t>A079_5W_F4-80_20220808_KO2_B7-Image Export-196_AF647.tif</t>
  </si>
  <si>
    <t>A079_5W_F4-80_20220808_KO2_B8-Image Export-197_AF647.tif</t>
  </si>
  <si>
    <t>A079_5W_F4-80_20220808_KO2_B9-Image Export-198_AF647.tif</t>
  </si>
  <si>
    <t>A079_5W_F4-80_20220808_KO3_A1-Image Export-199_AF647.tif</t>
  </si>
  <si>
    <t>A079_5W_F4-80_20220808_KO3_A2-Image Export-200_AF647.tif</t>
  </si>
  <si>
    <t>A079_5W_F4-80_20220808_KO3_A3-Image Export-201_AF647.tif</t>
  </si>
  <si>
    <t>A079_5W_F4-80_20220808_KO3_A4-Image Export-202_AF647.tif</t>
  </si>
  <si>
    <t>A079_5W_F4-80_20220808_KO3_A5-Image Export-203_AF647.tif</t>
  </si>
  <si>
    <t>A079_5W_F4-80_20220808_KO3_A6-Image Export-204_AF647.tif</t>
  </si>
  <si>
    <t>A079_5W_F4-80_20220808_KO3_A7-Image Export-205_AF647.tif</t>
  </si>
  <si>
    <t>A079_5W_F4-80_20220808_KO3_A8-Image Export-206_AF647.tif</t>
  </si>
  <si>
    <t>A079_5W_F4-80_20220808_KO3_A9-Image Export-207_AF647.tif</t>
  </si>
  <si>
    <t>A079_5W_F4-80_20220808_KO3_B1-Image Export-208_AF647.tif</t>
  </si>
  <si>
    <t>A079_5W_F4-80_20220808_KO3_B2-Image Export-209_AF647.tif</t>
  </si>
  <si>
    <t>A079_5W_F4-80_20220808_KO3_B3-Image Export-210_AF647.tif</t>
  </si>
  <si>
    <t>A079_5W_F4-80_20220808_KO3_B4-Image Export-211_AF647.tif</t>
  </si>
  <si>
    <t>A079_5W_F4-80_20220808_KO3_B5-Image Export-212_AF647.tif</t>
  </si>
  <si>
    <t>A079_5W_F4-80_20220808_KO3_B6-Image Export-213_AF647.tif</t>
  </si>
  <si>
    <t>A079_5W_F4-80_20220808_KO3_B7-Image Export-214_AF647.tif</t>
  </si>
  <si>
    <t>A079_5W_F4-80_20220808_KO3_B8-Image Export-215_AF647.tif</t>
  </si>
  <si>
    <t>A079_5W_F4-80_20220808_KO3_B9-Image Export-216_AF647.tif</t>
  </si>
  <si>
    <t>A079_5W_F4-80_20220808_WT1_A1-Image Export-217_AF647.tif</t>
  </si>
  <si>
    <t>A079_5W_F4-80_20220808_WT1_A2-Image Export-218_AF647.tif</t>
  </si>
  <si>
    <t>A079_5W_F4-80_20220808_WT1_A3-Image Export-219_AF647.tif</t>
  </si>
  <si>
    <t>A079_5W_F4-80_20220808_WT1_A4-Image Export-220_AF647.tif</t>
  </si>
  <si>
    <t>A079_5W_F4-80_20220808_WT1_A5-Image Export-221_AF647.tif</t>
  </si>
  <si>
    <t>A079_5W_F4-80_20220808_WT1_A6-Image Export-222_AF647.tif</t>
  </si>
  <si>
    <t>A079_5W_F4-80_20220808_WT1_A7-Image Export-223_AF647.tif</t>
  </si>
  <si>
    <t>A079_5W_F4-80_20220808_WT1_A8-Image Export-224_AF647.tif</t>
  </si>
  <si>
    <t>A079_5W_F4-80_20220808_WT1_A9-Image Export-225_AF647.tif</t>
  </si>
  <si>
    <t>A079_5W_F4-80_20220808_WT1_B1-Image Export-226_AF647.tif</t>
  </si>
  <si>
    <t>A079_5W_F4-80_20220808_WT1_B2-Image Export-227_AF647.tif</t>
  </si>
  <si>
    <t>A079_5W_F4-80_20220808_WT1_B3-Image Export-228_AF647.tif</t>
  </si>
  <si>
    <t>A079_5W_F4-80_20220808_WT1_B4-Image Export-229_AF647.tif</t>
  </si>
  <si>
    <t>A079_5W_F4-80_20220808_WT1_B5-Image Export-230_AF647.tif</t>
  </si>
  <si>
    <t>A079_5W_F4-80_20220808_WT1_B6-Image Export-231_AF647.tif</t>
  </si>
  <si>
    <t>A079_5W_F4-80_20220808_WT1_B7-Image Export-232_AF647.tif</t>
  </si>
  <si>
    <t>A079_5W_F4-80_20220808_WT1_B8-Image Export-233_AF647.tif</t>
  </si>
  <si>
    <t>A079_5W_F4-80_20220808_WT1_B9-Image Export-234_AF647.tif</t>
  </si>
  <si>
    <t>A079_5W_F4-80_20220808_WT2_A1-Image Export-235_AF647.tif</t>
  </si>
  <si>
    <t>A079_5W_F4-80_20220808_WT2_A2-Image Export-236_AF647.tif</t>
  </si>
  <si>
    <t>A079_5W_F4-80_20220808_WT2_A3-Image Export-237_AF647.tif</t>
  </si>
  <si>
    <t>A079_5W_F4-80_20220808_WT2_A4-Image Export-238_AF647.tif</t>
  </si>
  <si>
    <t>A079_5W_F4-80_20220808_WT2_A5-Image Export-239_AF647.tif</t>
  </si>
  <si>
    <t>A079_5W_F4-80_20220808_WT2_A6-Image Export-240_AF647.tif</t>
  </si>
  <si>
    <t>A079_5W_F4-80_20220808_WT2_A7-Image Export-241_AF647.tif</t>
  </si>
  <si>
    <t>A079_5W_F4-80_20220808_WT2_A8-Image Export-242_AF647.tif</t>
  </si>
  <si>
    <t>A079_5W_F4-80_20220808_WT2_A9-Image Export-243_AF647.tif</t>
  </si>
  <si>
    <t>A079_5W_F4-80_20220808_WT2_B1-Image Export-244_AF647.tif</t>
  </si>
  <si>
    <t>A079_5W_F4-80_20220808_WT2_B2-Image Export-245_AF647.tif</t>
  </si>
  <si>
    <t>A079_5W_F4-80_20220808_WT2_B3-Image Export-246_AF647.tif</t>
  </si>
  <si>
    <t>A079_5W_F4-80_20220808_WT2_B4-Image Export-247_AF647.tif</t>
  </si>
  <si>
    <t>A079_5W_F4-80_20220808_WT2_B5-Image Export-248_AF647.tif</t>
  </si>
  <si>
    <t>A079_5W_F4-80_20220808_WT2_B6-Image Export-249_AF647.tif</t>
  </si>
  <si>
    <t>A079_5W_F4-80_20220808_WT2_B7-Image Export-250_AF647.tif</t>
  </si>
  <si>
    <t>A079_5W_F4-80_20220808_WT2_B8-Image Export-251_AF647.tif</t>
  </si>
  <si>
    <t>A079_5W_F4-80_20220808_WT2_B9-Image Export-252_AF647.tif</t>
  </si>
  <si>
    <t>FREQ OF TOTAL</t>
  </si>
  <si>
    <t>Numbers</t>
  </si>
  <si>
    <t>CD45</t>
  </si>
  <si>
    <t>DCs</t>
  </si>
  <si>
    <t>Cells/Single Cells/live/CD45/Neu-/Rest/R2/macs | Freq. of null</t>
  </si>
  <si>
    <t>Cells/Single Cells/live/CD45/Neu-/Rest/R2/macs | Freq. of Total</t>
  </si>
  <si>
    <t>Myeloid_A110 WT 1_A01_001.fcs</t>
  </si>
  <si>
    <t>Myeloid_A110 WT 2_A02_002.fcs</t>
  </si>
  <si>
    <t>Myeloid_A110 WT 3_A03_003.fcs</t>
  </si>
  <si>
    <t>Myeloid_A110 WT 4_A04_004.fcs</t>
  </si>
  <si>
    <t>Myeloid_A110 WT 5_A05_005.fcs</t>
  </si>
  <si>
    <t>Myeloid_A110 WT 6_A06_006.fcs</t>
  </si>
  <si>
    <t>Myeloid_A110 WT 7_A07_007.fcs</t>
  </si>
  <si>
    <t>Myeloid_A110 WT 8_A08_008.fcs</t>
  </si>
  <si>
    <t>Myeloid_A110 WT 9_A09_009.fcs</t>
  </si>
  <si>
    <t>Myeloid_A110 WT 10_A10_010.fcs</t>
  </si>
  <si>
    <t>Myeloid_A110 KO 1_B01_011.fcs</t>
  </si>
  <si>
    <t>Myeloid_A110 KO 2_B02_012.fcs</t>
  </si>
  <si>
    <t>Myeloid_A110 KO 3_B03_013.fcs</t>
  </si>
  <si>
    <t>Myeloid_A110 KO 4_B04_014.fcs</t>
  </si>
  <si>
    <t>Myeloid_A110 KO 5_B05_015.fcs</t>
  </si>
  <si>
    <t>Myeloid_A110 KO 6_B06_016.fcs</t>
  </si>
  <si>
    <t>Myeloid_A110 KO 7_B07_017.fcs</t>
  </si>
  <si>
    <t>Myeloid_A110 KO 8_B08_018.fcs</t>
  </si>
  <si>
    <t>Myeloid_A110 KO 9_B09_019.fcs</t>
  </si>
  <si>
    <t>Myeloid_A110 KO 10_B10_020.fcs</t>
  </si>
  <si>
    <t>Myeloid_WT 1_A01_009.fcs</t>
  </si>
  <si>
    <t>Myeloid_WT 2_A02_010.fcs</t>
  </si>
  <si>
    <t>Myeloid_WT 3_A03_011.fcs</t>
  </si>
  <si>
    <t>Myeloid_WT 4_A04_012.fcs</t>
  </si>
  <si>
    <t>Myeloid_WT 5_A05_013.fcs</t>
  </si>
  <si>
    <t>Myeloid_WT 6_A06_014.fcs</t>
  </si>
  <si>
    <t>Myeloid_KO 1_A07_015.fcs</t>
  </si>
  <si>
    <t>Myeloid_KO 2_A08_016.fcs</t>
  </si>
  <si>
    <t>Myeloid_KO 3_A09_017.fcs</t>
  </si>
  <si>
    <t>Myeloid_KO 4_A10_018.fcs</t>
  </si>
  <si>
    <t>Myeloid_KO 5_A11_019.fcs</t>
  </si>
  <si>
    <t>Myeloid_KO 6_A12_020.fcs</t>
  </si>
  <si>
    <t>Counts</t>
  </si>
  <si>
    <t xml:space="preserve">same thershold with Image J </t>
  </si>
  <si>
    <t>A72_CD3_CTRL_KO2_A1-Image Export-01_ORG.tif-(Colour_2)</t>
  </si>
  <si>
    <t>A72_CD3_CTRL_KO2_A2-Image Export-02_ORG.tif-(Colour_2)</t>
  </si>
  <si>
    <t>A72_CD3_CTRL_KO2_A3-Image Export-03_ORG.tif-(Colour_2)</t>
  </si>
  <si>
    <t>A72_CD3_CTRL_KO2_A4-Image Export-04_ORG.tif-(Colour_2)</t>
  </si>
  <si>
    <t>A72_CD3_CTRL_KO2_A5-Image Export-05_ORG.tif-(Colour_2)</t>
  </si>
  <si>
    <t>A72_CD3_CTRL_KO2_A6-Image Export-06_ORG.tif-(Colour_2)</t>
  </si>
  <si>
    <t>A72_CD3_CTRL_KO2_A7-Image Export-07_ORG.tif-(Colour_2)</t>
  </si>
  <si>
    <t>A72_CD3_CTRL_KO2_A8-Image Export-08_ORG.tif-(Colour_2)</t>
  </si>
  <si>
    <t>A72_CD3_CTRL_KO2_A9-Image Export-09_ORG.tif-(Colour_2)</t>
  </si>
  <si>
    <t>A72_CD3_CTRL_KO2_B1-Image Export-10_ORG.tif-(Colour_2)</t>
  </si>
  <si>
    <t>A72_CD3_CTRL_KO2_B2-Image Export-11_ORG.tif-(Colour_2)</t>
  </si>
  <si>
    <t>A72_CD3_CTRL_KO2_B3-Image Export-12_ORG.tif-(Colour_2)</t>
  </si>
  <si>
    <t>A72_CD3_CTRL_KO2_B4-Image Export-13_ORG.tif-(Colour_2)</t>
  </si>
  <si>
    <t>A72_CD3_CTRL_KO2_B5-Image Export-14_ORG.tif-(Colour_2)</t>
  </si>
  <si>
    <t>run("Colour Deconvolution", "vectors=[H DAB] hide");</t>
  </si>
  <si>
    <t>A72_CD3_CTRL_KO2_B6-Image Export-15_ORG.tif-(Colour_2)</t>
  </si>
  <si>
    <t>close();</t>
  </si>
  <si>
    <t>A72_CD3_CTRL_KO2_B7-Image Export-16_ORG.tif-(Colour_2)</t>
  </si>
  <si>
    <t>A72_CD3_CTRL_KO2_B8-Image Export-17_ORG.tif-(Colour_2)</t>
  </si>
  <si>
    <t>A72_CD3_CTRL_KO2_B9-Image Export-18_ORG.tif-(Colour_2)</t>
  </si>
  <si>
    <t>setThreshold(0,90);</t>
  </si>
  <si>
    <t>A72_CD3_KO1_A1-Image Export-19_ORG.tif-(Colour_2)</t>
  </si>
  <si>
    <t>A72_CD3_KO1_A2-Image Export-20_ORG.tif-(Colour_2)</t>
  </si>
  <si>
    <t>A72_CD3_KO1_A3-Image Export-21_ORG.tif-(Colour_2)</t>
  </si>
  <si>
    <t>A72_CD3_KO1_A4-Image Export-22_ORG.tif-(Colour_2)</t>
  </si>
  <si>
    <t>A72_CD3_KO1_A5-Image Export-23_ORG.tif-(Colour_2)</t>
  </si>
  <si>
    <t>A72_CD3_KO1_A6-Image Export-24_ORG.tif-(Colour_2)</t>
  </si>
  <si>
    <t>A72_CD3_KO1_A7-Image Export-25_ORG.tif-(Colour_2)</t>
  </si>
  <si>
    <t>A72_CD3_KO1_A8-Image Export-26_ORG.tif-(Colour_2)</t>
  </si>
  <si>
    <t>A72_CD3_KO1_A9-Image Export-27_ORG.tif-(Colour_2)</t>
  </si>
  <si>
    <t>A72_CD3_KO1_B1-Image Export-28_ORG.tif-(Colour_2)</t>
  </si>
  <si>
    <t>A72_CD3_KO1_B2-Image Export-29_ORG.tif-(Colour_2)</t>
  </si>
  <si>
    <t>A72_CD3_KO1_B3-Image Export-30_ORG.tif-(Colour_2)</t>
  </si>
  <si>
    <t>A72_CD3_KO1_B4-Image Export-31_ORG.tif-(Colour_2)</t>
  </si>
  <si>
    <t>A72_CD3_KO1_B5-Image Export-32_ORG.tif-(Colour_2)</t>
  </si>
  <si>
    <t>A72_CD3_KO1_B6-Image Export-33_ORG.tif-(Colour_2)</t>
  </si>
  <si>
    <t>A72_CD3_KO1_B7-Image Export-34_ORG.tif-(Colour_2)</t>
  </si>
  <si>
    <t>A72_CD3_KO1_B8-Image Export-35_ORG.tif-(Colour_2)</t>
  </si>
  <si>
    <t>A72_CD3_KO1_B9-Image Export-36_ORG.tif-(Colour_2)</t>
  </si>
  <si>
    <t>A72_CD3_KO2_A1-Image Export-37_ORG.tif-(Colour_2)</t>
  </si>
  <si>
    <t>A72_CD3_KO2_A2-Image Export-38_ORG.tif-(Colour_2)</t>
  </si>
  <si>
    <t>A72_CD3_KO2_A3-Image Export-39_ORG.tif-(Colour_2)</t>
  </si>
  <si>
    <t>A72_CD3_KO2_A4-Image Export-40_ORG.tif-(Colour_2)</t>
  </si>
  <si>
    <t>A72_CD3_KO2_A5-Image Export-41_ORG.tif-(Colour_2)</t>
  </si>
  <si>
    <t>A72_CD3_KO2_A6-Image Export-42_ORG.tif-(Colour_2)</t>
  </si>
  <si>
    <t>A72_CD3_KO2_A7-Image Export-43_ORG.tif-(Colour_2)</t>
  </si>
  <si>
    <t>A72_CD3_KO2_A8-Image Export-44_ORG.tif-(Colour_2)</t>
  </si>
  <si>
    <t>A72_CD3_KO2_A9-Image Export-45_ORG.tif-(Colour_2)</t>
  </si>
  <si>
    <t>A72_CD3_KO2_B1-Image Export-46_ORG.tif-(Colour_2)</t>
  </si>
  <si>
    <t>A72_CD3_KO2_B2-Image Export-47_ORG.tif-(Colour_2)</t>
  </si>
  <si>
    <t>A72_CD3_KO2_B3-Image Export-48_ORG.tif-(Colour_2)</t>
  </si>
  <si>
    <t>A72_CD3_KO2_B4-Image Export-49_ORG.tif-(Colour_2)</t>
  </si>
  <si>
    <t>A72_CD3_KO2_B5-Image Export-50_ORG.tif-(Colour_2)</t>
  </si>
  <si>
    <t>A72_CD3_KO2_B6-Image Export-51_ORG.tif-(Colour_2)</t>
  </si>
  <si>
    <t>A72_CD3_KO2_B7-Image Export-52_ORG.tif-(Colour_2)</t>
  </si>
  <si>
    <t>A72_CD3_KO2_B8-Image Export-53_ORG.tif-(Colour_2)</t>
  </si>
  <si>
    <t>A72_CD3_KO2_B9-Image Export-54_ORG.tif-(Colour_2)</t>
  </si>
  <si>
    <t>A72_CD3_KO3_A1-Image Export-55_ORG.tif-(Colour_2)</t>
  </si>
  <si>
    <t>A72_CD3_KO3_A2-Image Export-56_ORG.tif-(Colour_2)</t>
  </si>
  <si>
    <t>A72_CD3_KO3_A3-Image Export-57_ORG.tif-(Colour_2)</t>
  </si>
  <si>
    <t>A72_CD3_KO3_A4-Image Export-58_ORG.tif-(Colour_2)</t>
  </si>
  <si>
    <t>A72_CD3_KO3_A5-Image Export-59_ORG.tif-(Colour_2)</t>
  </si>
  <si>
    <t>A72_CD3_KO3_A6-Image Export-60_ORG.tif-(Colour_2)</t>
  </si>
  <si>
    <t>A72_CD3_KO3_A7-Image Export-61_ORG.tif-(Colour_2)</t>
  </si>
  <si>
    <t>A72_CD3_KO3_A8-Image Export-62_ORG.tif-(Colour_2)</t>
  </si>
  <si>
    <t>A72_CD3_KO3_A9-Image Export-63_ORG.tif-(Colour_2)</t>
  </si>
  <si>
    <t>A72_CD3_KO3_B1-Image Export-64_ORG.tif-(Colour_2)</t>
  </si>
  <si>
    <t>A72_CD3_KO3_B2-Image Export-65_ORG.tif-(Colour_2)</t>
  </si>
  <si>
    <t>A72_CD3_KO3_B3-Image Export-66_ORG.tif-(Colour_2)</t>
  </si>
  <si>
    <t>A72_CD3_KO3_B4-Image Export-67_ORG.tif-(Colour_2)</t>
  </si>
  <si>
    <t>A72_CD3_KO3_B5-Image Export-68_ORG.tif-(Colour_2)</t>
  </si>
  <si>
    <t>A72_CD3_KO3_B6-Image Export-69_ORG.tif-(Colour_2)</t>
  </si>
  <si>
    <t>A72_CD3_KO3_B7-Image Export-70_ORG.tif-(Colour_2)</t>
  </si>
  <si>
    <t>A72_CD3_KO3_B8-Image Export-71_ORG.tif-(Colour_2)</t>
  </si>
  <si>
    <t>A72_CD3_KO3_B9-Image Export-72_ORG.tif-(Colour_2)</t>
  </si>
  <si>
    <t>A72_CD3_KO5_A1-Image Export-91_ORG.tif-(Colour_2)</t>
  </si>
  <si>
    <t>A72_CD3_KO5_A2-Image Export-92_ORG.tif-(Colour_2)</t>
  </si>
  <si>
    <t>A72_CD3_KO5_A3-Image Export-93_ORG.tif-(Colour_2)</t>
  </si>
  <si>
    <t>A72_CD3_KO5_A4-Image Export-94_ORG.tif-(Colour_2)</t>
  </si>
  <si>
    <t>A72_CD3_KO5_A5-Image Export-95_ORG.tif-(Colour_2)</t>
  </si>
  <si>
    <t>A72_CD3_KO5_A6-Image Export-96_ORG.tif-(Colour_2)</t>
  </si>
  <si>
    <t>A72_CD3_KO5_A7-Image Export-97_ORG.tif-(Colour_2)</t>
  </si>
  <si>
    <t>A72_CD3_KO5_A8-Image Export-98_ORG.tif-(Colour_2)</t>
  </si>
  <si>
    <t>A72_CD3_KO5_A9-Image Export-99_ORG.tif-(Colour_2)</t>
  </si>
  <si>
    <t>A72_CD3_KO5_B1-Image Export-100_ORG.tif-(Colour_2)</t>
  </si>
  <si>
    <t>A72_CD3_KO5_B2-Image Export-101_ORG.tif-(Colour_2)</t>
  </si>
  <si>
    <t>A72_CD3_KO5_B3-Image Export-102_ORG.tif-(Colour_2)</t>
  </si>
  <si>
    <t>A72_CD3_KO5_B4-Image Export-103_ORG.tif-(Colour_2)</t>
  </si>
  <si>
    <t>A72_CD3_KO5_B5-Image Export-104_ORG.tif-(Colour_2)</t>
  </si>
  <si>
    <t>A72_CD3_KO5_B6-Image Export-105_ORG.tif-(Colour_2)</t>
  </si>
  <si>
    <t>A72_CD3_KO5_B7-Image Export-106_ORG.tif-(Colour_2)</t>
  </si>
  <si>
    <t>A72_CD3_KO5_B8-Image Export-107_ORG.tif-(Colour_2)</t>
  </si>
  <si>
    <t>A72_CD3_KO5_B9-Image Export-108_ORG.tif-(Colour_2)</t>
  </si>
  <si>
    <t>A72_CD3_KO6_A1-Image Export-109_ORG.tif-(Colour_2)</t>
  </si>
  <si>
    <t>A72_CD3_KO6_A2-Image Export-110_ORG.tif-(Colour_2)</t>
  </si>
  <si>
    <t>A72_CD3_KO6_A3-Image Export-111_ORG.tif-(Colour_2)</t>
  </si>
  <si>
    <t>A72_CD3_KO6_A4-Image Export-112_ORG.tif-(Colour_2)</t>
  </si>
  <si>
    <t>A72_CD3_KO6_A5-Image Export-113_ORG.tif-(Colour_2)</t>
  </si>
  <si>
    <t>A72_CD3_KO6_A6-Image Export-114_ORG.tif-(Colour_2)</t>
  </si>
  <si>
    <t>A72_CD3_KO6_A7-Image Export-115_ORG.tif-(Colour_2)</t>
  </si>
  <si>
    <t>A72_CD3_KO6_A8-Image Export-116_ORG.tif-(Colour_2)</t>
  </si>
  <si>
    <t>A72_CD3_KO6_A9-Image Export-117_ORG.tif-(Colour_2)</t>
  </si>
  <si>
    <t>A72_CD3_KO6_B1-Image Export-118_ORG.tif-(Colour_2)</t>
  </si>
  <si>
    <t>A72_CD3_KO6_B2-Image Export-119_ORG.tif-(Colour_2)</t>
  </si>
  <si>
    <t>A72_CD3_KO6_B3-Image Export-120_ORG.tif-(Colour_2)</t>
  </si>
  <si>
    <t>A72_CD3_KO6_B4-Image Export-121_ORG.tif-(Colour_2)</t>
  </si>
  <si>
    <t>A72_CD3_KO6_B5-Image Export-122_ORG.tif-(Colour_2)</t>
  </si>
  <si>
    <t>A72_CD3_KO6_B6-Image Export-123_ORG.tif-(Colour_2)</t>
  </si>
  <si>
    <t>A72_CD3_KO6_B7-Image Export-124_ORG.tif-(Colour_2)</t>
  </si>
  <si>
    <t>A72_CD3_KO6_B8-Image Export-125_ORG.tif-(Colour_2)</t>
  </si>
  <si>
    <t>A72_CD3_KO6_B9-Image Export-126_ORG.tif-(Colour_2)</t>
  </si>
  <si>
    <t>A72_CD3_KO7_A1-Image Export-127_ORG.tif-(Colour_2)</t>
  </si>
  <si>
    <t>A72_CD3_KO7_A2-Image Export-128_ORG.tif-(Colour_2)</t>
  </si>
  <si>
    <t>A72_CD3_KO7_A3-Image Export-129_ORG.tif-(Colour_2)</t>
  </si>
  <si>
    <t>A72_CD3_KO7_A4-Image Export-130_ORG.tif-(Colour_2)</t>
  </si>
  <si>
    <t>A72_CD3_KO7_A5-Image Export-131_ORG.tif-(Colour_2)</t>
  </si>
  <si>
    <t>A72_CD3_KO7_A6-Image Export-132_ORG.tif-(Colour_2)</t>
  </si>
  <si>
    <t>A72_CD3_KO7_A7-Image Export-133_ORG.tif-(Colour_2)</t>
  </si>
  <si>
    <t>A72_CD3_KO7_A8-Image Export-134_ORG.tif-(Colour_2)</t>
  </si>
  <si>
    <t>A72_CD3_KO7_A9-Image Export-135_ORG.tif-(Colour_2)</t>
  </si>
  <si>
    <t>A72_CD3_KO7_B1-Image Export-136_ORG.tif-(Colour_2)</t>
  </si>
  <si>
    <t>A72_CD3_KO7_B2-Image Export-137_ORG.tif-(Colour_2)</t>
  </si>
  <si>
    <t>A72_CD3_KO7_B3-Image Export-138_ORG.tif-(Colour_2)</t>
  </si>
  <si>
    <t>A72_CD3_KO7_B4-Image Export-139_ORG.tif-(Colour_2)</t>
  </si>
  <si>
    <t>A72_CD3_KO7_B5-Image Export-140_ORG.tif-(Colour_2)</t>
  </si>
  <si>
    <t>A72_CD3_KO7_B6-Image Export-141_ORG.tif-(Colour_2)</t>
  </si>
  <si>
    <t>A72_CD3_KO7_B7-Image Export-142_ORG.tif-(Colour_2)</t>
  </si>
  <si>
    <t>A72_CD3_KO7_B8-Image Export-143_ORG.tif-(Colour_2)</t>
  </si>
  <si>
    <t>A72_CD3_KO7_B9-Image Export-144_ORG.tif-(Colour_2)</t>
  </si>
  <si>
    <t>A72_CD3_WT1_A1-Image Export-145_ORG.tif-(Colour_2)</t>
  </si>
  <si>
    <t>A72_CD3_WT1_A2-Image Export-146_ORG.tif-(Colour_2)</t>
  </si>
  <si>
    <t>A72_CD3_WT1_A3-Image Export-147_ORG.tif-(Colour_2)</t>
  </si>
  <si>
    <t>A72_CD3_WT1_A4-Image Export-148_ORG.tif-(Colour_2)</t>
  </si>
  <si>
    <t>A72_CD3_WT1_A5-Image Export-149_ORG.tif-(Colour_2)</t>
  </si>
  <si>
    <t>A72_CD3_WT1_A6-Image Export-150_ORG.tif-(Colour_2)</t>
  </si>
  <si>
    <t>A72_CD3_WT1_A7-Image Export-151_ORG.tif-(Colour_2)</t>
  </si>
  <si>
    <t>A72_CD3_WT1_A8-Image Export-152_ORG.tif-(Colour_2)</t>
  </si>
  <si>
    <t>A72_CD3_WT1_A9-Image Export-153_ORG.tif-(Colour_2)</t>
  </si>
  <si>
    <t>A72_CD3_WT1_B1-Image Export-154_ORG.tif-(Colour_2)</t>
  </si>
  <si>
    <t>A72_CD3_WT1_B2-Image Export-155_ORG.tif-(Colour_2)</t>
  </si>
  <si>
    <t>A72_CD3_WT1_B3-Image Export-156_ORG.tif-(Colour_2)</t>
  </si>
  <si>
    <t>A72_CD3_WT1_B4-Image Export-157_ORG.tif-(Colour_2)</t>
  </si>
  <si>
    <t>A72_CD3_WT1_B5-Image Export-158_ORG.tif-(Colour_2)</t>
  </si>
  <si>
    <t>A72_CD3_WT1_B6-Image Export-159_ORG.tif-(Colour_2)</t>
  </si>
  <si>
    <t>A72_CD3_WT1_B7-Image Export-160_ORG.tif-(Colour_2)</t>
  </si>
  <si>
    <t>A72_CD3_WT1_B8-Image Export-161_ORG.tif-(Colour_2)</t>
  </si>
  <si>
    <t>A72_CD3_WT1_B9-Image Export-162_ORG.tif-(Colour_2)</t>
  </si>
  <si>
    <t>A72_CD3_WT2_A1-Image Export-163_ORG.tif-(Colour_2)</t>
  </si>
  <si>
    <t>A72_CD3_WT2_A2-Image Export-164_ORG.tif-(Colour_2)</t>
  </si>
  <si>
    <t>A72_CD3_WT2_A3-Image Export-165_ORG.tif-(Colour_2)</t>
  </si>
  <si>
    <t>A72_CD3_WT2_A4-Image Export-166_ORG.tif-(Colour_2)</t>
  </si>
  <si>
    <t>A72_CD3_WT2_A5-Image Export-167_ORG.tif-(Colour_2)</t>
  </si>
  <si>
    <t>A72_CD3_WT2_A6-Image Export-168_ORG.tif-(Colour_2)</t>
  </si>
  <si>
    <t>A72_CD3_WT2_A7-Image Export-169_ORG.tif-(Colour_2)</t>
  </si>
  <si>
    <t>A72_CD3_WT2_A8-Image Export-170_ORG.tif-(Colour_2)</t>
  </si>
  <si>
    <t>A72_CD3_WT2_A9-Image Export-171_ORG.tif-(Colour_2)</t>
  </si>
  <si>
    <t>A72_CD3_WT2_B1-Image Export-172_ORG.tif-(Colour_2)</t>
  </si>
  <si>
    <t>A72_CD3_WT2_B2-Image Export-173_ORG.tif-(Colour_2)</t>
  </si>
  <si>
    <t>A72_CD3_WT2_B3-Image Export-174_ORG.tif-(Colour_2)</t>
  </si>
  <si>
    <t>A72_CD3_WT2_B4-Image Export-175_ORG.tif-(Colour_2)</t>
  </si>
  <si>
    <t>A72_CD3_WT2_B5-Image Export-176_ORG.tif-(Colour_2)</t>
  </si>
  <si>
    <t>A72_CD3_WT2_B6-Image Export-177_ORG.tif-(Colour_2)</t>
  </si>
  <si>
    <t>A72_CD3_WT2_B7-Image Export-178_ORG.tif-(Colour_2)</t>
  </si>
  <si>
    <t>A72_CD3_WT2_B8-Image Export-179_ORG.tif-(Colour_2)</t>
  </si>
  <si>
    <t>A72_CD3_WT2_B9-Image Export-180_ORG.tif-(Colour_2)</t>
  </si>
  <si>
    <t>A72_CD3_WT4_A1-Image Export-199_ORG.tif-(Colour_2)</t>
  </si>
  <si>
    <t>A72_CD3_WT4_A2-Image Export-200_ORG.tif-(Colour_2)</t>
  </si>
  <si>
    <t>A72_CD3_WT4_A3-Image Export-201_ORG.tif-(Colour_2)</t>
  </si>
  <si>
    <t>A72_CD3_WT4_A4-Image Export-202_ORG.tif-(Colour_2)</t>
  </si>
  <si>
    <t>A72_CD3_WT4_A5-Image Export-203_ORG.tif-(Colour_2)</t>
  </si>
  <si>
    <t>A72_CD3_WT4_A6-Image Export-204_ORG.tif-(Colour_2)</t>
  </si>
  <si>
    <t>A72_CD3_WT4_A7-Image Export-205_ORG.tif-(Colour_2)</t>
  </si>
  <si>
    <t>A72_CD3_WT4_A8-Image Export-206_ORG.tif-(Colour_2)</t>
  </si>
  <si>
    <t>A72_CD3_WT4_A9-Image Export-207_ORG.tif-(Colour_2)</t>
  </si>
  <si>
    <t>A72_CD3_WT4_B1-Image Export-208_ORG.tif-(Colour_2)</t>
  </si>
  <si>
    <t>A72_CD3_WT4_B2-Image Export-209_ORG.tif-(Colour_2)</t>
  </si>
  <si>
    <t>A72_CD3_WT4_B3-Image Export-210_ORG.tif-(Colour_2)</t>
  </si>
  <si>
    <t>A72_CD3_WT4_B4-Image Export-211_ORG.tif-(Colour_2)</t>
  </si>
  <si>
    <t>A72_CD3_WT4_B5-Image Export-212_ORG.tif-(Colour_2)</t>
  </si>
  <si>
    <t>A72_CD3_WT4_B6-Image Export-213_ORG.tif-(Colour_2)</t>
  </si>
  <si>
    <t>A72_CD3_WT4_B7-Image Export-214_ORG.tif-(Colour_2)</t>
  </si>
  <si>
    <t>A72_CD3_WT4_B8-Image Export-215_ORG.tif-(Colour_2)</t>
  </si>
  <si>
    <t>A72_CD3_WT4_B9-Image Export-216_ORG.tif-(Colour_2)</t>
  </si>
  <si>
    <t>A72_CD3_WT5_A1-Image Export-217_ORG.tif-(Colour_2)</t>
  </si>
  <si>
    <t>A72_CD3_WT5_A2-Image Export-218_ORG.tif-(Colour_2)</t>
  </si>
  <si>
    <t>A72_CD3_WT5_A3-Image Export-219_ORG.tif-(Colour_2)</t>
  </si>
  <si>
    <t>A72_CD3_WT5_A4-Image Export-220_ORG.tif-(Colour_2)</t>
  </si>
  <si>
    <t>A72_CD3_WT5_A5-Image Export-221_ORG.tif-(Colour_2)</t>
  </si>
  <si>
    <t>A72_CD3_WT5_A6-Image Export-222_ORG.tif-(Colour_2)</t>
  </si>
  <si>
    <t>A72_CD3_WT5_A7-Image Export-223_ORG.tif-(Colour_2)</t>
  </si>
  <si>
    <t>A72_CD3_WT5_A8-Image Export-224_ORG.tif-(Colour_2)</t>
  </si>
  <si>
    <t>A72_CD3_WT5_A9-Image Export-225_ORG.tif-(Colour_2)</t>
  </si>
  <si>
    <t>A72_CD3_WT5_B1-Image Export-226_ORG.tif-(Colour_2)</t>
  </si>
  <si>
    <t>A72_CD3_WT5_B2-Image Export-227_ORG.tif-(Colour_2)</t>
  </si>
  <si>
    <t>A72_CD3_WT5_B3-Image Export-228_ORG.tif-(Colour_2)</t>
  </si>
  <si>
    <t>A72_CD3_WT5_B4-Image Export-229_ORG.tif-(Colour_2)</t>
  </si>
  <si>
    <t>A72_CD3_WT5_B5-Image Export-230_ORG.tif-(Colour_2)</t>
  </si>
  <si>
    <t>A72_CD3_WT5_B6-Image Export-231_ORG.tif-(Colour_2)</t>
  </si>
  <si>
    <t>A72_CD3_WT5_B7-Image Export-232_ORG.tif-(Colour_2)</t>
  </si>
  <si>
    <t>A72_CD3_WT5_B8-Image Export-233_ORG.tif-(Colour_2)</t>
  </si>
  <si>
    <t>A72_CD3_WT5_B9-Image Export-234_ORG.tif-(Colour_2)</t>
  </si>
  <si>
    <t>A72_CD3_WT6_A1-Image Export-235_ORG.tif-(Colour_2)</t>
  </si>
  <si>
    <t>A72_CD3_WT6_A2-Image Export-236_ORG.tif-(Colour_2)</t>
  </si>
  <si>
    <t>A72_CD3_WT6_A3-Image Export-237_ORG.tif-(Colour_2)</t>
  </si>
  <si>
    <t>A72_CD3_WT6_A4-Image Export-238_ORG.tif-(Colour_2)</t>
  </si>
  <si>
    <t>A72_CD3_WT6_A5-Image Export-239_ORG.tif-(Colour_2)</t>
  </si>
  <si>
    <t>A72_CD3_WT6_A6-Image Export-240_ORG.tif-(Colour_2)</t>
  </si>
  <si>
    <t>A72_CD3_WT6_A7-Image Export-241_ORG.tif-(Colour_2)</t>
  </si>
  <si>
    <t>A72_CD3_WT6_A8-Image Export-242_ORG.tif-(Colour_2)</t>
  </si>
  <si>
    <t>A72_CD3_WT6_A9-Image Export-243_ORG.tif-(Colour_2)</t>
  </si>
  <si>
    <t>A72_CD3_WT6_B1-Image Export-244_ORG.tif-(Colour_2)</t>
  </si>
  <si>
    <t>A72_CD3_WT6_B2-Image Export-245_ORG.tif-(Colour_2)</t>
  </si>
  <si>
    <t>A72_CD3_WT6_B3-Image Export-246_ORG.tif-(Colour_2)</t>
  </si>
  <si>
    <t>A72_CD3_WT6_B4-Image Export-247_ORG.tif-(Colour_2)</t>
  </si>
  <si>
    <t>A72_CD3_WT6_B5-Image Export-248_ORG.tif-(Colour_2)</t>
  </si>
  <si>
    <t>A72_CD3_WT6_B6-Image Export-249_ORG.tif-(Colour_2)</t>
  </si>
  <si>
    <t>A72_CD3_WT6_B7-Image Export-250_ORG.tif-(Colour_2)</t>
  </si>
  <si>
    <t>A72_CD3_WT6_B8-Image Export-251_ORG.tif-(Colour_2)</t>
  </si>
  <si>
    <t>A72_CD3_WT6_B9-Image Export-252_ORG.tif-(Colour_2)</t>
  </si>
  <si>
    <t>A72_CD3_WT7_A1-Image Export-253_ORG.tif-(Colour_2)</t>
  </si>
  <si>
    <t>A72_CD3_WT7_A2-Image Export-254_ORG.tif-(Colour_2)</t>
  </si>
  <si>
    <t>A72_CD3_WT7_A3-Image Export-255_ORG.tif-(Colour_2)</t>
  </si>
  <si>
    <t>A72_CD3_WT7_A4-Image Export-256_ORG.tif-(Colour_2)</t>
  </si>
  <si>
    <t>A72_CD3_WT7_A5-Image Export-257_ORG.tif-(Colour_2)</t>
  </si>
  <si>
    <t>A72_CD3_WT7_A6-Image Export-258_ORG.tif-(Colour_2)</t>
  </si>
  <si>
    <t>A72_CD3_WT7_A7-Image Export-259_ORG.tif-(Colour_2)</t>
  </si>
  <si>
    <t>A72_CD3_WT7_A8-Image Export-260_ORG.tif-(Colour_2)</t>
  </si>
  <si>
    <t>A72_CD3_WT7_A9-Image Export-261_ORG.tif-(Colour_2)</t>
  </si>
  <si>
    <t>A72_CD3_WT7_B1-Image Export-262_ORG.tif-(Colour_2)</t>
  </si>
  <si>
    <t>A72_CD3_WT7_B2-Image Export-263_ORG.tif-(Colour_2)</t>
  </si>
  <si>
    <t>A72_CD3_WT7_B3-Image Export-264_ORG.tif-(Colour_2)</t>
  </si>
  <si>
    <t>A72_CD3_WT7_B4-Image Export-265_ORG.tif-(Colour_2)</t>
  </si>
  <si>
    <t>A72_CD3_WT7_B5-Image Export-266_ORG.tif-(Colour_2)</t>
  </si>
  <si>
    <t>A72_CD3_WT7_B6-Image Export-267_ORG.tif-(Colour_2)</t>
  </si>
  <si>
    <t>A72_CD3_WT7_B7-Image Export-268_ORG.tif-(Colour_2)</t>
  </si>
  <si>
    <t>A72_CD3_WT7_B8-Image Export-269_ORG.tif-(Colour_2)</t>
  </si>
  <si>
    <t>A72_CD3_WT7_B9-Image Export-270_ORG.tif-(Colour_2)</t>
  </si>
  <si>
    <t>% of CD45</t>
  </si>
  <si>
    <t>CD4_Foxp3</t>
  </si>
  <si>
    <t>Intracellular_A110 WT 1_G01_061.fcs</t>
  </si>
  <si>
    <t>Intracellular_A110 WT 2_G02_062.fcs</t>
  </si>
  <si>
    <t>Intracellular_A110 WT 3_G03_063.fcs</t>
  </si>
  <si>
    <t>Intracellular_A110 WT 4_G04_064.fcs</t>
  </si>
  <si>
    <t>Intracellular_A110 WT 5_G05_065.fcs</t>
  </si>
  <si>
    <t>Intracellular_A110 WT 6_G06_066.fcs</t>
  </si>
  <si>
    <t>Intracellular_A110 WT 7_G07_067.fcs</t>
  </si>
  <si>
    <t>Intracellular_A110 WT 8_G08_068.fcs</t>
  </si>
  <si>
    <t>Intracellular_A110 WT 9_G09_069.fcs</t>
  </si>
  <si>
    <t>Intracellular_A110 WT 10_G10_070.fcs</t>
  </si>
  <si>
    <t>Intracellular_A110 KO 1_H01_071.fcs</t>
  </si>
  <si>
    <t>Intracellular_A110 KO 2_H02_072.fcs</t>
  </si>
  <si>
    <t>Intracellular_A110 KO 3_H03_073.fcs</t>
  </si>
  <si>
    <t>Intracellular_A110 KO 4_H04_074.fcs</t>
  </si>
  <si>
    <t>Intracellular_A110 KO 5_H05_075.fcs</t>
  </si>
  <si>
    <t>Intracellular_A110 KO 6_H06_076.fcs</t>
  </si>
  <si>
    <t>Intracellular_A110 KO 7_H07_077.fcs</t>
  </si>
  <si>
    <t>Intracellular_A110 KO 8_H08_078.fcs</t>
  </si>
  <si>
    <t>Intracellular_A110 KO 9_H09_079.fcs</t>
  </si>
  <si>
    <t>Intracellular_A110 KO_H10_080.fcs</t>
  </si>
  <si>
    <t>% of parent</t>
  </si>
  <si>
    <t>Foxp3 cd4</t>
  </si>
  <si>
    <t>TgfbRII -/- Media + BSA</t>
  </si>
  <si>
    <t>TgfbRII -/- Media + Palmitate</t>
  </si>
  <si>
    <t>TgfbRII fl/fl Media + BSA</t>
  </si>
  <si>
    <t>TgfbRII fl/fl Media + Palmitate</t>
  </si>
  <si>
    <t>KO UK5099 30uM</t>
  </si>
  <si>
    <t>KO untreated</t>
  </si>
  <si>
    <t>B07</t>
  </si>
  <si>
    <t>B08</t>
  </si>
  <si>
    <t>B09</t>
  </si>
  <si>
    <t>WT UK5099 30uM</t>
  </si>
  <si>
    <t>WT untreated</t>
  </si>
  <si>
    <t>A07</t>
  </si>
  <si>
    <t>A08</t>
  </si>
  <si>
    <t>A09</t>
  </si>
  <si>
    <t>KO BPTES 10uM</t>
  </si>
  <si>
    <t>KO BPTES 30uM</t>
  </si>
  <si>
    <t>WT BPTES 10uM</t>
  </si>
  <si>
    <t>WT BPTES 30uM</t>
  </si>
  <si>
    <t>B cells</t>
  </si>
  <si>
    <t>Cells/Single Cells/live/lin–CD45+/B cells | Freq. of lin–CD45+</t>
  </si>
  <si>
    <t>Cells/Single Cells/live/lin–CD45+/B cells | Freq. of Total</t>
  </si>
  <si>
    <t>Lymphoid_A110 WT 1_C01_021.fcs</t>
  </si>
  <si>
    <t>Lymphoid_A110 WT 2_C02_022.fcs</t>
  </si>
  <si>
    <t>Lymphoid_A110 WT 3_C03_023.fcs</t>
  </si>
  <si>
    <t>Lymphoid_A110 WT 4_C04_024.fcs</t>
  </si>
  <si>
    <t>Lymphoid_A110 WT 5_C05_025.fcs</t>
  </si>
  <si>
    <t>Lymphoid_A110 WT 6_C06_026.fcs</t>
  </si>
  <si>
    <t>Lymphoid_A110 WT 7_C07_027.fcs</t>
  </si>
  <si>
    <t>Lymphoid_A110 WT 8_C08_028.fcs</t>
  </si>
  <si>
    <t>Lymphoid_A110 WT 9_C09_029.fcs</t>
  </si>
  <si>
    <t>Lymphoid_A110 WT 10_C10_030.fcs</t>
  </si>
  <si>
    <t>Lymphoid_A110 KO 1_D01_031.fcs</t>
  </si>
  <si>
    <t>Lymphoid_A110 KO 2_D02_032.fcs</t>
  </si>
  <si>
    <t>Lymphoid_A110 KO 3_D03_033.fcs</t>
  </si>
  <si>
    <t>Lymphoid_A110 KO 4_D04_034.fcs</t>
  </si>
  <si>
    <t>Lymphoid_A110 KO 5_D05_035.fcs</t>
  </si>
  <si>
    <t>Lymphoid_A110 KO 6_D06_036.fcs</t>
  </si>
  <si>
    <t>Lymphoid_A110 KO 7_D07_037.fcs</t>
  </si>
  <si>
    <t>Lymphoid_A110 KO 8_D08_038.fcs</t>
  </si>
  <si>
    <t>Lymphoid_A110 KO 9_D09_039.fcs</t>
  </si>
  <si>
    <t>Lymphoid_A110 KO 10_D10_040.fcs</t>
  </si>
  <si>
    <t>WT (Tgfbr2fl/fl)</t>
  </si>
  <si>
    <t>KO (γGT-Cre;Tgfbr2fl/fl)</t>
  </si>
  <si>
    <t>Injured</t>
  </si>
  <si>
    <t>Myeloid_A106 WT 1_A01_001.fcs</t>
  </si>
  <si>
    <t>Myeloid_A106 WT 2_A02_002.fcs</t>
  </si>
  <si>
    <t>Myeloid_A106 WT 3_A03_003.fcs</t>
  </si>
  <si>
    <t>Myeloid_A106 WT 4_A04_004.fcs</t>
  </si>
  <si>
    <t>Myeloid_A106 WT 5_A05_005.fcs</t>
  </si>
  <si>
    <t>Myeloid_A106 WT 6_A06_006.fcs</t>
  </si>
  <si>
    <t>Myeloid_A106 KO 1_A07_007.fcs</t>
  </si>
  <si>
    <t>Myeloid_A106 KO 2_A08_008.fcs</t>
  </si>
  <si>
    <t>Myeloid_A106 KO 3_A09_009.fcs</t>
  </si>
  <si>
    <t>Myeloid_A106 KO 4_A10_010.fcs</t>
  </si>
  <si>
    <t>Myeloid_A106 KO 5_A11_011.fcs</t>
  </si>
  <si>
    <t>Myeloid_A106 KO 6_A12_012.fcs</t>
  </si>
  <si>
    <t>Uninjured</t>
  </si>
  <si>
    <r>
      <t>Tgfbr2</t>
    </r>
    <r>
      <rPr>
        <b/>
        <vertAlign val="superscript"/>
        <sz val="10"/>
        <rFont val="Arial"/>
        <family val="2"/>
      </rPr>
      <t>fl/fl</t>
    </r>
  </si>
  <si>
    <r>
      <t>γGT-Cre;
Tgfbr2</t>
    </r>
    <r>
      <rPr>
        <b/>
        <vertAlign val="superscript"/>
        <sz val="10"/>
        <rFont val="Arial"/>
        <family val="2"/>
      </rPr>
      <t>fl/fl</t>
    </r>
  </si>
  <si>
    <t>file N°</t>
  </si>
  <si>
    <t xml:space="preserve">folder </t>
  </si>
  <si>
    <t>Lambda</t>
  </si>
  <si>
    <t>laser power (%)</t>
  </si>
  <si>
    <t>laser power (W)</t>
  </si>
  <si>
    <t>telescope</t>
  </si>
  <si>
    <t>Format (pixel n°)</t>
  </si>
  <si>
    <t>acq speed</t>
  </si>
  <si>
    <t xml:space="preserve">zoom </t>
  </si>
  <si>
    <t>px size</t>
  </si>
  <si>
    <t>time between frames</t>
  </si>
  <si>
    <t>comment</t>
  </si>
  <si>
    <t xml:space="preserve">PMT 1 </t>
  </si>
  <si>
    <t>PMT 2</t>
  </si>
  <si>
    <t>PMT 3</t>
  </si>
  <si>
    <t>PMT 4</t>
  </si>
  <si>
    <t>after mounting</t>
  </si>
  <si>
    <t>after Dextran Alexa F 647 (100uL)</t>
  </si>
  <si>
    <t>After TMRM (100ul)</t>
  </si>
  <si>
    <t>1</t>
  </si>
  <si>
    <t>p1</t>
  </si>
  <si>
    <t>850</t>
  </si>
  <si>
    <t>12</t>
  </si>
  <si>
    <t>0.8</t>
  </si>
  <si>
    <t>2.25</t>
  </si>
  <si>
    <t>2048</t>
  </si>
  <si>
    <t>4</t>
  </si>
  <si>
    <t>2</t>
  </si>
  <si>
    <t>pFoc 83 motor on</t>
  </si>
  <si>
    <t>0.750</t>
  </si>
  <si>
    <t>7 min</t>
  </si>
  <si>
    <t>0-152</t>
  </si>
  <si>
    <t>p2</t>
  </si>
  <si>
    <t>950</t>
  </si>
  <si>
    <t>9 min</t>
  </si>
  <si>
    <t>0-140</t>
  </si>
  <si>
    <t>3-104</t>
  </si>
  <si>
    <t>time1</t>
  </si>
  <si>
    <t>1120</t>
  </si>
  <si>
    <t>5</t>
  </si>
  <si>
    <t>0.9</t>
  </si>
  <si>
    <t>15 sec</t>
  </si>
  <si>
    <t>19 min</t>
  </si>
  <si>
    <t>- 1 min</t>
  </si>
  <si>
    <t>7-127</t>
  </si>
  <si>
    <t>105</t>
  </si>
  <si>
    <t>p3</t>
  </si>
  <si>
    <t>7</t>
  </si>
  <si>
    <t>4096</t>
  </si>
  <si>
    <t>45 min</t>
  </si>
  <si>
    <t>5-135</t>
  </si>
  <si>
    <t>106</t>
  </si>
  <si>
    <t>p4</t>
  </si>
  <si>
    <t>48 min</t>
  </si>
  <si>
    <t>0-30</t>
  </si>
  <si>
    <t>107-127</t>
  </si>
  <si>
    <t>time2</t>
  </si>
  <si>
    <t>3</t>
  </si>
  <si>
    <t>0.7</t>
  </si>
  <si>
    <t>1h 15 min</t>
  </si>
  <si>
    <t>- 45sec</t>
  </si>
  <si>
    <t>13-871</t>
  </si>
  <si>
    <t>128</t>
  </si>
  <si>
    <t>p5</t>
  </si>
  <si>
    <t>1h 25 min</t>
  </si>
  <si>
    <t>0-717</t>
  </si>
  <si>
    <t>129</t>
  </si>
  <si>
    <t>p6</t>
  </si>
  <si>
    <t>0-777</t>
  </si>
  <si>
    <t>130</t>
  </si>
  <si>
    <t>p7</t>
  </si>
  <si>
    <t>1024</t>
  </si>
  <si>
    <t xml:space="preserve">1h 28 min </t>
  </si>
  <si>
    <t>74-1441</t>
  </si>
  <si>
    <t>131</t>
  </si>
  <si>
    <t>p8</t>
  </si>
  <si>
    <t>77-1333</t>
  </si>
  <si>
    <t>132</t>
  </si>
  <si>
    <t>p9</t>
  </si>
  <si>
    <t>1h 31 min</t>
  </si>
  <si>
    <t>9-999</t>
  </si>
  <si>
    <t>133</t>
  </si>
  <si>
    <t>p10</t>
  </si>
  <si>
    <t>4-456</t>
  </si>
  <si>
    <t>134</t>
  </si>
  <si>
    <t>p12</t>
  </si>
  <si>
    <t>15</t>
  </si>
  <si>
    <t>135</t>
  </si>
  <si>
    <t>p13</t>
  </si>
  <si>
    <t>1h 36 min</t>
  </si>
  <si>
    <t>8-800</t>
  </si>
  <si>
    <t>136</t>
  </si>
  <si>
    <t>p14</t>
  </si>
  <si>
    <t>7-377</t>
  </si>
  <si>
    <t>137</t>
  </si>
  <si>
    <t>p15</t>
  </si>
  <si>
    <t>1h 40 min</t>
  </si>
  <si>
    <t>7-307</t>
  </si>
  <si>
    <t>2h 30 min surgery</t>
  </si>
  <si>
    <t>36 min</t>
  </si>
  <si>
    <t>37 min</t>
  </si>
  <si>
    <t>39 min</t>
  </si>
  <si>
    <t>1h 5 min</t>
  </si>
  <si>
    <t>1h 6 min</t>
  </si>
  <si>
    <t>1h 12 min</t>
  </si>
  <si>
    <t>1h 22min</t>
  </si>
  <si>
    <t>1h 26 min</t>
  </si>
  <si>
    <t>1h 32 min</t>
  </si>
  <si>
    <t>1h 37 min</t>
  </si>
  <si>
    <t>6 min</t>
  </si>
  <si>
    <t>13 min</t>
  </si>
  <si>
    <t>14 min</t>
  </si>
  <si>
    <t>40 min</t>
  </si>
  <si>
    <t>107-115</t>
  </si>
  <si>
    <t>116</t>
  </si>
  <si>
    <t>58 min</t>
  </si>
  <si>
    <t>117</t>
  </si>
  <si>
    <t>118</t>
  </si>
  <si>
    <t>119</t>
  </si>
  <si>
    <t>120</t>
  </si>
  <si>
    <t>1h 4 min</t>
  </si>
  <si>
    <t>121</t>
  </si>
  <si>
    <t>122</t>
  </si>
  <si>
    <t>p11</t>
  </si>
  <si>
    <t>6-256</t>
  </si>
  <si>
    <t>123</t>
  </si>
  <si>
    <t>1h 9 min</t>
  </si>
  <si>
    <t>124</t>
  </si>
  <si>
    <t>7-868</t>
  </si>
  <si>
    <t>125</t>
  </si>
  <si>
    <t>0-2802</t>
  </si>
  <si>
    <t>126</t>
  </si>
  <si>
    <t>1h 13 min</t>
  </si>
  <si>
    <t>13-698</t>
  </si>
  <si>
    <t>127</t>
  </si>
  <si>
    <t>p16</t>
  </si>
  <si>
    <t>6-1335</t>
  </si>
  <si>
    <t>p17</t>
  </si>
  <si>
    <t>6-697</t>
  </si>
  <si>
    <t>p18</t>
  </si>
  <si>
    <t>13-891</t>
  </si>
  <si>
    <t>p19</t>
  </si>
  <si>
    <t>1h 18 min</t>
  </si>
  <si>
    <t>6-1100</t>
  </si>
  <si>
    <t>p20</t>
  </si>
  <si>
    <t>1h 23 min</t>
  </si>
  <si>
    <t>53-3104</t>
  </si>
  <si>
    <t>2h 15 min surgery</t>
  </si>
  <si>
    <t>11 min</t>
  </si>
  <si>
    <t>43 min</t>
  </si>
  <si>
    <t>51 min</t>
  </si>
  <si>
    <t>56 min</t>
  </si>
  <si>
    <t>1h</t>
  </si>
  <si>
    <t>138</t>
  </si>
  <si>
    <t>1h 3 min</t>
  </si>
  <si>
    <t>139</t>
  </si>
  <si>
    <t>140</t>
  </si>
  <si>
    <t>141</t>
  </si>
  <si>
    <t>142</t>
  </si>
  <si>
    <t>143</t>
  </si>
  <si>
    <t>1h 10 min</t>
  </si>
  <si>
    <t>7733 R (γGT-Cre;Tgfbr2fl/fl)</t>
  </si>
  <si>
    <t>7732 L (Tgfbr2fl/fl)</t>
  </si>
  <si>
    <t>SW7884 R (Tgfbr2fl/fl)</t>
  </si>
  <si>
    <t>SM7883 L (γGT-Cre;Tgfbr2fl/fl)</t>
  </si>
  <si>
    <t>WT4 CTRL</t>
  </si>
  <si>
    <t>WT5 CTRL</t>
  </si>
  <si>
    <t>WT6 CTRL</t>
  </si>
  <si>
    <t>KO1 CTRL</t>
  </si>
  <si>
    <t>KO2 CTRL</t>
  </si>
  <si>
    <t>KO3 CTRL</t>
  </si>
  <si>
    <t>KO1 24h</t>
  </si>
  <si>
    <t>KO2 24h</t>
  </si>
  <si>
    <t>KO3 24h</t>
  </si>
  <si>
    <t>KO4 CTRL</t>
  </si>
  <si>
    <t>KO5 CTRL</t>
  </si>
  <si>
    <t>KO6 CTRL</t>
  </si>
  <si>
    <t>WT4 24h</t>
  </si>
  <si>
    <t>WT5 24h</t>
  </si>
  <si>
    <t>WT6 24h</t>
  </si>
  <si>
    <t>KO4 24h</t>
  </si>
  <si>
    <t>KO5 24h</t>
  </si>
  <si>
    <t>KO6 24h</t>
  </si>
  <si>
    <t>A= outer cortex</t>
  </si>
  <si>
    <t>B= inner cortex</t>
  </si>
  <si>
    <t>KO (gGT-Cre; Tgfbr2fl/fl)</t>
  </si>
  <si>
    <t>WT_WT unstained 1_A01_001.fcs</t>
  </si>
  <si>
    <t>9.10E-3</t>
  </si>
  <si>
    <t>WT_WT unstained 2_A02_002.fcs</t>
  </si>
  <si>
    <t>8.60E-3</t>
  </si>
  <si>
    <t>WT_WT unstained 3_A03_003.fcs</t>
  </si>
  <si>
    <t>WT_WT untreated 1_A04_004.fcs</t>
  </si>
  <si>
    <t>WT_WT untreated 2_A05_005.fcs</t>
  </si>
  <si>
    <t>WT_WT untreated 3_A06_006.fcs</t>
  </si>
  <si>
    <t>KO_KO unstained 1_C01_022.fcs</t>
  </si>
  <si>
    <t>KO_KO unstained 2_C02_023.fcs</t>
  </si>
  <si>
    <t>KO_KO unstained 3_C03_024.fcs</t>
  </si>
  <si>
    <t>KO_KO untreated 1_C04_025.fcs</t>
  </si>
  <si>
    <t>KO_KO untreated 2_C05_026.fcs</t>
  </si>
  <si>
    <t>KO_KO untreated 3_C06_027.fcs</t>
  </si>
  <si>
    <t>UI WT1</t>
  </si>
  <si>
    <t>UI WT2</t>
  </si>
  <si>
    <t>UI KO1</t>
  </si>
  <si>
    <t>A079_CD3_UI_KO1_A1-Image Export-110_ORG.tif-(Colour_2)</t>
  </si>
  <si>
    <t>A079_CD3_UI_KO1_A2-Image Export-111_ORG.tif-(Colour_2)</t>
  </si>
  <si>
    <t>A079_CD3_UI_KO1_A3-Image Export-112_ORG.tif-(Colour_2)</t>
  </si>
  <si>
    <t>A079_CD3_UI_KO1_A4-Image Export-113_ORG.tif-(Colour_2)</t>
  </si>
  <si>
    <t>A079_CD3_UI_KO1_A5-Image Export-114_ORG.tif-(Colour_2)</t>
  </si>
  <si>
    <t>A079_CD3_UI_KO1_A6-Image Export-115_ORG.tif-(Colour_2)</t>
  </si>
  <si>
    <t>A079_CD3_UI_KO1_A7-Image Export-116_ORG.tif-(Colour_2)</t>
  </si>
  <si>
    <t>A079_CD3_UI_KO1_A8-Image Export-117_ORG.tif-(Colour_2)</t>
  </si>
  <si>
    <t>A079_CD3_UI_KO1_A9-Image Export-118_ORG.tif-(Colour_2)</t>
  </si>
  <si>
    <t>A079_CD3_UI_KO1_B1-Image Export-119_ORG.tif-(Colour_2)</t>
  </si>
  <si>
    <t>A079_CD3_UI_KO1_B2-Image Export-120_ORG.tif-(Colour_2)</t>
  </si>
  <si>
    <t>A079_CD3_UI_KO1_B3-Image Export-121_ORG.tif-(Colour_2)</t>
  </si>
  <si>
    <t>A079_CD3_UI_KO1_B4-Image Export-122_ORG.tif-(Colour_2)</t>
  </si>
  <si>
    <t>A079_CD3_UI_KO1_B5-Image Export-123_ORG.tif-(Colour_2)</t>
  </si>
  <si>
    <t>A079_CD3_UI_KO1_B6-Image Export-124_ORG.tif-(Colour_2)</t>
  </si>
  <si>
    <t>A079_CD3_UI_KO1_B7-Image Export-125_ORG.tif-(Colour_2)</t>
  </si>
  <si>
    <t>A079_CD3_UI_KO1_B8-Image Export-126_ORG.tif-(Colour_2)</t>
  </si>
  <si>
    <t>A079_CD3_UI_KO1_B9-Image Export-127_ORG.tif-(Colour_2)</t>
  </si>
  <si>
    <t>A079_CD3_UI_WT2_A1-Image Export-146_ORG.tif-(Colour_2)</t>
  </si>
  <si>
    <t>A079_CD3_UI_WT2_A2-Image Export-147_ORG.tif-(Colour_2)</t>
  </si>
  <si>
    <t>A079_CD3_UI_WT2_A3-Image Export-148_ORG.tif-(Colour_2)</t>
  </si>
  <si>
    <t>A079_CD3_UI_WT2_A4-Image Export-149_ORG.tif-(Colour_2)</t>
  </si>
  <si>
    <t>A079_CD3_UI_WT2_A5-Image Export-150_ORG.tif-(Colour_2)</t>
  </si>
  <si>
    <t>A079_CD3_UI_WT2_A6-Image Export-151_ORG.tif-(Colour_2)</t>
  </si>
  <si>
    <t>A079_CD3_UI_WT2_A7-Image Export-152_ORG.tif-(Colour_2)</t>
  </si>
  <si>
    <t>A079_CD3_UI_WT2_A8-Image Export-153_ORG.tif-(Colour_2)</t>
  </si>
  <si>
    <t>A079_CD3_UI_WT2_A9-Image Export-154_ORG.tif-(Colour_2)</t>
  </si>
  <si>
    <t>A079_CD3_UI_WT2_B1-Image Export-155_ORG.tif-(Colour_2)</t>
  </si>
  <si>
    <t>A079_CD3_UI_WT2_B2-Image Export-156_ORG.tif-(Colour_2)</t>
  </si>
  <si>
    <t>A079_CD3_UI_WT2_B3-Image Export-157_ORG.tif-(Colour_2)</t>
  </si>
  <si>
    <t>A079_CD3_UI_WT2_B4-Image Export-158_ORG.tif-(Colour_2)</t>
  </si>
  <si>
    <t>A079_CD3_UI_WT2_B5-Image Export-159_ORG.tif-(Colour_2)</t>
  </si>
  <si>
    <t>A079_CD3_UI_WT2_B6-Image Export-160_ORG.tif-(Colour_2)</t>
  </si>
  <si>
    <t>A079_CD3_UI_WT2_B7-Image Export-161_ORG.tif-(Colour_2)</t>
  </si>
  <si>
    <t>A079_CD3_UI_WT2_B8-Image Export-162_ORG.tif-(Colour_2)</t>
  </si>
  <si>
    <t>A079_CD3_UI_WT2_B9-Image Export-163_ORG.tif-(Colour_2)</t>
  </si>
  <si>
    <t>A079_CD3__UI_WT1_A1-Image Export-128_ORG.tif-(Colour_2)</t>
  </si>
  <si>
    <t>A079_CD3__UI_WT1_A2-Image Export-129_ORG.tif-(Colour_2)</t>
  </si>
  <si>
    <t>A079_CD3__UI_WT1_A3-Image Export-130_ORG.tif-(Colour_2)</t>
  </si>
  <si>
    <t>A079_CD3__UI_WT1_A4-Image Export-131_ORG.tif-(Colour_2)</t>
  </si>
  <si>
    <t>A079_CD3__UI_WT1_A5-Image Export-132_ORG.tif-(Colour_2)</t>
  </si>
  <si>
    <t>A079_CD3__UI_WT1_A6-Image Export-133_ORG.tif-(Colour_2)</t>
  </si>
  <si>
    <t>A079_CD3__UI_WT1_A7-Image Export-134_ORG.tif-(Colour_2)</t>
  </si>
  <si>
    <t>A079_CD3__UI_WT1_A8-Image Export-135_ORG.tif-(Colour_2)</t>
  </si>
  <si>
    <t>A079_CD3__UI_WT1_A9-Image Export-136_ORG.tif-(Colour_2)</t>
  </si>
  <si>
    <t>A079_CD3__UI_WT1_B1-Image Export-137_ORG.tif-(Colour_2)</t>
  </si>
  <si>
    <t>A079_CD3__UI_WT1_B2-Image Export-138_ORG.tif-(Colour_2)</t>
  </si>
  <si>
    <t>A079_CD3__UI_WT1_B3-Image Export-139_ORG.tif-(Colour_2)</t>
  </si>
  <si>
    <t>A079_CD3__UI_WT1_B4-Image Export-140_ORG.tif-(Colour_2)</t>
  </si>
  <si>
    <t>A079_CD3__UI_WT1_B5-Image Export-141_ORG.tif-(Colour_2)</t>
  </si>
  <si>
    <t>A079_CD3__UI_WT1_B6-Image Export-142_ORG.tif-(Colour_2)</t>
  </si>
  <si>
    <t>A079_CD3__UI_WT1_B7-Image Export-143_ORG.tif-(Colour_2)</t>
  </si>
  <si>
    <t>A079_CD3__UI_WT1_B8-Image Export-144_ORG.tif-(Colour_2)</t>
  </si>
  <si>
    <t>A079_CD3__UI_WT1_B9-Image Export-145_ORG.tif-(Colour_2)</t>
  </si>
  <si>
    <t>A080_CD3_CTRL_A1-Image Export-01_ORG.tif-(Colour_2)</t>
  </si>
  <si>
    <t>A080_CD3_CTRL_A2-Image Export-02_ORG.tif-(Colour_2)</t>
  </si>
  <si>
    <t>A080_CD3_CTRL_A3-Image Export-03_ORG.tif-(Colour_2)</t>
  </si>
  <si>
    <t>A080_CD3_CTRL_A4-Image Export-04_ORG.tif-(Colour_2)</t>
  </si>
  <si>
    <t>A080_CD3_CTRL_A5-Image Export-05_ORG.tif-(Colour_2)</t>
  </si>
  <si>
    <t>A080_CD3_CTRL_A6-Image Export-06_ORG.tif-(Colour_2)</t>
  </si>
  <si>
    <t>A080_CD3_CTRL_A7-Image Export-07_ORG.tif-(Colour_2)</t>
  </si>
  <si>
    <t>A080_CD3_CTRL_A8-Image Export-08_ORG.tif-(Colour_2)</t>
  </si>
  <si>
    <t>A080_CD3_CTRL_A9-Image Export-09_ORG.tif-(Colour_2)</t>
  </si>
  <si>
    <t>A080_CD3_CTRL_B1-Image Export-11_ORG.tif-(Colour_2)</t>
  </si>
  <si>
    <t>A080_CD3_CTRL_B2-Image Export-12_ORG.tif-(Colour_2)</t>
  </si>
  <si>
    <t>A080_CD3_CTRL_B3-Image Export-13_ORG.tif-(Colour_2)</t>
  </si>
  <si>
    <t>A080_CD3_CTRL_B4-Image Export-14_ORG.tif-(Colour_2)</t>
  </si>
  <si>
    <t>A080_CD3_CTRL_B5-Image Export-15_ORG.tif-(Colour_2)</t>
  </si>
  <si>
    <t>A080_CD3_CTRL_B6-Image Export-16_ORG.tif-(Colour_2)</t>
  </si>
  <si>
    <t>A080_CD3_CTRL_B7-Image Export-17_ORG.tif-(Colour_2)</t>
  </si>
  <si>
    <t>A080_CD3_CTRL_B8-Image Export-18_ORG.tif-(Colour_2)</t>
  </si>
  <si>
    <t>A080_CD3_CTRL_B9-Image Export-19_ORG.tif-(Colour_2)</t>
  </si>
  <si>
    <t>A080_CD3_KO1_A1-Image Export-20_ORG.tif-(Colour_2)</t>
  </si>
  <si>
    <t>A080_CD3_KO1_A2-Image Export-21_ORG.tif-(Colour_2)</t>
  </si>
  <si>
    <t>A080_CD3_KO1_A3-Image Export-22_ORG.tif-(Colour_2)</t>
  </si>
  <si>
    <t>A080_CD3_KO1_A4-Image Export-23_ORG.tif-(Colour_2)</t>
  </si>
  <si>
    <t>A080_CD3_KO1_A5-Image Export-24_ORG.tif-(Colour_2)</t>
  </si>
  <si>
    <t>A080_CD3_KO1_A6-Image Export-25_ORG.tif-(Colour_2)</t>
  </si>
  <si>
    <t>A080_CD3_KO1_A7-Image Export-26_ORG.tif-(Colour_2)</t>
  </si>
  <si>
    <t>A080_CD3_KO1_A8-Image Export-27_ORG.tif-(Colour_2)</t>
  </si>
  <si>
    <t>A080_CD3_KO1_A9-Image Export-28_ORG.tif-(Colour_2)</t>
  </si>
  <si>
    <t>A080_CD3_KO1_B1-Image Export-29_ORG.tif-(Colour_2)</t>
  </si>
  <si>
    <t>A080_CD3_KO1_B2-Image Export-30_ORG.tif-(Colour_2)</t>
  </si>
  <si>
    <t>A080_CD3_KO1_B3-Image Export-31_ORG.tif-(Colour_2)</t>
  </si>
  <si>
    <t>A080_CD3_KO1_B4-Image Export-32_ORG.tif-(Colour_2)</t>
  </si>
  <si>
    <t>A080_CD3_KO1_B5-Image Export-33_ORG.tif-(Colour_2)</t>
  </si>
  <si>
    <t>A080_CD3_KO1_B6-Image Export-34_ORG.tif-(Colour_2)</t>
  </si>
  <si>
    <t>A080_CD3_KO1_B7-Image Export-35_ORG.tif-(Colour_2)</t>
  </si>
  <si>
    <t>A080_CD3_KO1_B8-Image Export-36_ORG.tif-(Colour_2)</t>
  </si>
  <si>
    <t>A080_CD3_KO1_B9-Image Export-37_ORG.tif-(Colour_2)</t>
  </si>
  <si>
    <t>A080_CD3_KO2_A1-Image Export-38_ORG.tif-(Colour_2)</t>
  </si>
  <si>
    <t>A080_CD3_KO2_A2-Image Export-39_ORG.tif-(Colour_2)</t>
  </si>
  <si>
    <t>A080_CD3_KO2_A3-Image Export-40_ORG.tif-(Colour_2)</t>
  </si>
  <si>
    <t>A080_CD3_KO2_A4-Image Export-41_ORG.tif-(Colour_2)</t>
  </si>
  <si>
    <t>A080_CD3_KO2_A5-Image Export-42_ORG.tif-(Colour_2)</t>
  </si>
  <si>
    <t>A080_CD3_KO2_A6-Image Export-43_ORG.tif-(Colour_2)</t>
  </si>
  <si>
    <t>A080_CD3_KO2_A7-Image Export-44_ORG.tif-(Colour_2)</t>
  </si>
  <si>
    <t>A080_CD3_KO2_A8-Image Export-45_ORG.tif-(Colour_2)</t>
  </si>
  <si>
    <t>A080_CD3_KO2_A9-Image Export-46_ORG.tif-(Colour_2)</t>
  </si>
  <si>
    <t>A080_CD3_KO2_B1-Image Export-47_ORG.tif-(Colour_2)</t>
  </si>
  <si>
    <t>A080_CD3_KO2_B2-Image Export-48_ORG.tif-(Colour_2)</t>
  </si>
  <si>
    <t>A080_CD3_KO2_B3-Image Export-49_ORG.tif-(Colour_2)</t>
  </si>
  <si>
    <t>A080_CD3_KO2_B4-Image Export-50_ORG.tif-(Colour_2)</t>
  </si>
  <si>
    <t>A080_CD3_KO2_B5-Image Export-51_ORG.tif-(Colour_2)</t>
  </si>
  <si>
    <t>A080_CD3_KO2_B6-Image Export-52_ORG.tif-(Colour_2)</t>
  </si>
  <si>
    <t>A080_CD3_KO2_B7-Image Export-53_ORG.tif-(Colour_2)</t>
  </si>
  <si>
    <t>A080_CD3_KO2_B8-Image Export-54_ORG.tif-(Colour_2)</t>
  </si>
  <si>
    <t>A080_CD3_KO2_B9-Image Export-55_ORG.tif-(Colour_2)</t>
  </si>
  <si>
    <t>A080_CD3_KO3_A1-Image Export-56_ORG.tif-(Colour_2)</t>
  </si>
  <si>
    <t>A080_CD3_KO3_A2-Image Export-57_ORG.tif-(Colour_2)</t>
  </si>
  <si>
    <t>A080_CD3_KO3_A3-Image Export-58_ORG.tif-(Colour_2)</t>
  </si>
  <si>
    <t>A080_CD3_KO3_A4-Image Export-59_ORG.tif-(Colour_2)</t>
  </si>
  <si>
    <t>A080_CD3_KO3_A5-Image Export-60_ORG.tif-(Colour_2)</t>
  </si>
  <si>
    <t>A080_CD3_KO3_A6-Image Export-61_ORG.tif-(Colour_2)</t>
  </si>
  <si>
    <t>A080_CD3_KO3_A7-Image Export-62_ORG.tif-(Colour_2)</t>
  </si>
  <si>
    <t>A080_CD3_KO3_A8-Image Export-63_ORG.tif-(Colour_2)</t>
  </si>
  <si>
    <t>A080_CD3_KO3_A9-Image Export-64_ORG.tif-(Colour_2)</t>
  </si>
  <si>
    <t>A080_CD3_KO3_B1-Image Export-65_ORG.tif-(Colour_2)</t>
  </si>
  <si>
    <t>A080_CD3_KO3_B2-Image Export-66_ORG.tif-(Colour_2)</t>
  </si>
  <si>
    <t>A080_CD3_KO3_B3-Image Export-67_ORG.tif-(Colour_2)</t>
  </si>
  <si>
    <t>A080_CD3_KO3_B4-Image Export-68_ORG.tif-(Colour_2)</t>
  </si>
  <si>
    <t>A080_CD3_KO3_B5-Image Export-69_ORG.tif-(Colour_2)</t>
  </si>
  <si>
    <t>A080_CD3_KO3_B6-Image Export-70_ORG.tif-(Colour_2)</t>
  </si>
  <si>
    <t>A080_CD3_KO3_B7-Image Export-71_ORG.tif-(Colour_2)</t>
  </si>
  <si>
    <t>A080_CD3_KO3_B8-Image Export-72_ORG.tif-(Colour_2)</t>
  </si>
  <si>
    <t>A080_CD3_KO3_B9-Image Export-73_ORG.tif-(Colour_2)</t>
  </si>
  <si>
    <t>A080_CD3_KO4_A1-Image Export-74_ORG.tif-(Colour_2)</t>
  </si>
  <si>
    <t>A080_CD3_KO4_A2-Image Export-75_ORG.tif-(Colour_2)</t>
  </si>
  <si>
    <t>A080_CD3_KO4_A3-Image Export-76_ORG.tif-(Colour_2)</t>
  </si>
  <si>
    <t>A080_CD3_KO4_A4-Image Export-77_ORG.tif-(Colour_2)</t>
  </si>
  <si>
    <t>A080_CD3_KO4_A5-Image Export-78_ORG.tif-(Colour_2)</t>
  </si>
  <si>
    <t>A080_CD3_KO4_A6-Image Export-79_ORG.tif-(Colour_2)</t>
  </si>
  <si>
    <t>A080_CD3_KO4_A7-Image Export-80_ORG.tif-(Colour_2)</t>
  </si>
  <si>
    <t>A080_CD3_KO4_A8-Image Export-81_ORG.tif-(Colour_2)</t>
  </si>
  <si>
    <t>A080_CD3_KO4_A9-Image Export-82_ORG.tif-(Colour_2)</t>
  </si>
  <si>
    <t>A080_CD3_KO4_B1-Image Export-83_ORG.tif-(Colour_2)</t>
  </si>
  <si>
    <t>A080_CD3_KO4_B2-Image Export-84_ORG.tif-(Colour_2)</t>
  </si>
  <si>
    <t>A080_CD3_KO4_B3-Image Export-85_ORG.tif-(Colour_2)</t>
  </si>
  <si>
    <t>A080_CD3_KO4_B4-Image Export-86_ORG.tif-(Colour_2)</t>
  </si>
  <si>
    <t>A080_CD3_KO4_B5-Image Export-87_ORG.tif-(Colour_2)</t>
  </si>
  <si>
    <t>A080_CD3_KO4_B6-Image Export-88_ORG.tif-(Colour_2)</t>
  </si>
  <si>
    <t>A080_CD3_KO4_B7-Image Export-89_ORG.tif-(Colour_2)</t>
  </si>
  <si>
    <t>A080_CD3_KO4_B8-Image Export-90_ORG.tif-(Colour_2)</t>
  </si>
  <si>
    <t>A080_CD3_KO4_B9-Image Export-91_ORG.tif-(Colour_2)</t>
  </si>
  <si>
    <t>A080_CD3_KO5_A1-Image Export-92_ORG.tif-(Colour_2)</t>
  </si>
  <si>
    <t>A080_CD3_KO5_A2-Image Export-93_ORG.tif-(Colour_2)</t>
  </si>
  <si>
    <t>A080_CD3_KO5_A3-Image Export-94_ORG.tif-(Colour_2)</t>
  </si>
  <si>
    <t>A080_CD3_KO5_A4-Image Export-95_ORG.tif-(Colour_2)</t>
  </si>
  <si>
    <t>A080_CD3_KO5_A5-Image Export-96_ORG.tif-(Colour_2)</t>
  </si>
  <si>
    <t>A080_CD3_KO5_A6-Image Export-97_ORG.tif-(Colour_2)</t>
  </si>
  <si>
    <t>A080_CD3_KO5_A7-Image Export-98_ORG.tif-(Colour_2)</t>
  </si>
  <si>
    <t>A080_CD3_KO5_A8-Image Export-99_ORG.tif-(Colour_2)</t>
  </si>
  <si>
    <t>A080_CD3_KO5_A9-Image Export-100_ORG.tif-(Colour_2)</t>
  </si>
  <si>
    <t>A080_CD3_KO5_B1-Image Export-101_ORG.tif-(Colour_2)</t>
  </si>
  <si>
    <t>A080_CD3_KO5_B2-Image Export-102_ORG.tif-(Colour_2)</t>
  </si>
  <si>
    <t>A080_CD3_KO5_B3-Image Export-103_ORG.tif-(Colour_2)</t>
  </si>
  <si>
    <t>A080_CD3_KO5_B4-Image Export-104_ORG.tif-(Colour_2)</t>
  </si>
  <si>
    <t>A080_CD3_KO5_B5-Image Export-105_ORG.tif-(Colour_2)</t>
  </si>
  <si>
    <t>A080_CD3_KO5_B6-Image Export-106_ORG.tif-(Colour_2)</t>
  </si>
  <si>
    <t>A080_CD3_KO5_B7-Image Export-107_ORG.tif-(Colour_2)</t>
  </si>
  <si>
    <t>A080_CD3_KO5_B8-Image Export-108_ORG.tif-(Colour_2)</t>
  </si>
  <si>
    <t>A080_CD3_KO5_B9-Image Export-109_ORG.tif-(Colour_2)</t>
  </si>
  <si>
    <t>A80_CD3_WT1_A1-Image Export-164_ORG.tif-(Colour_2)</t>
  </si>
  <si>
    <t>A80_CD3_WT1_A2-Image Export-165_ORG.tif-(Colour_2)</t>
  </si>
  <si>
    <t>A80_CD3_WT1_A3-Image Export-166_ORG.tif-(Colour_2)</t>
  </si>
  <si>
    <t>A80_CD3_WT1_A4-Image Export-167_ORG.tif-(Colour_2)</t>
  </si>
  <si>
    <t>A80_CD3_WT1_A5-Image Export-168_ORG.tif-(Colour_2)</t>
  </si>
  <si>
    <t>A80_CD3_WT1_A6-Image Export-169_ORG.tif-(Colour_2)</t>
  </si>
  <si>
    <t>A80_CD3_WT1_A7-Image Export-170_ORG.tif-(Colour_2)</t>
  </si>
  <si>
    <t>A80_CD3_WT1_A8-Image Export-171_ORG.tif-(Colour_2)</t>
  </si>
  <si>
    <t>A80_CD3_WT1_A9-Image Export-172_ORG.tif-(Colour_2)</t>
  </si>
  <si>
    <t>A80_CD3_WT1_B1-Image Export-173_ORG.tif-(Colour_2)</t>
  </si>
  <si>
    <t>A80_CD3_WT1_B2-Image Export-174_ORG.tif-(Colour_2)</t>
  </si>
  <si>
    <t>A80_CD3_WT1_B3-Image Export-175_ORG.tif-(Colour_2)</t>
  </si>
  <si>
    <t>A80_CD3_WT1_B4-Image Export-176_ORG.tif-(Colour_2)</t>
  </si>
  <si>
    <t>A80_CD3_WT1_B5-Image Export-177_ORG.tif-(Colour_2)</t>
  </si>
  <si>
    <t>A80_CD3_WT1_B6-Image Export-178_ORG.tif-(Colour_2)</t>
  </si>
  <si>
    <t>A80_CD3_WT1_B7-Image Export-179_ORG.tif-(Colour_2)</t>
  </si>
  <si>
    <t>A80_CD3_WT1_B8-Image Export-180_ORG.tif-(Colour_2)</t>
  </si>
  <si>
    <t>A80_CD3_WT1_B9-Image Export-181_ORG.tif-(Colour_2)</t>
  </si>
  <si>
    <t>A080_CD3_WT3_A1-Image Export-200_ORG.tif-(Colour_2)</t>
  </si>
  <si>
    <t>A080_CD3_WT3_A2-Image Export-201_ORG.tif-(Colour_2)</t>
  </si>
  <si>
    <t>A080_CD3_WT3_A3-Image Export-202_ORG.tif-(Colour_2)</t>
  </si>
  <si>
    <t>A080_CD3_WT3_A4-Image Export-203_ORG.tif-(Colour_2)</t>
  </si>
  <si>
    <t>A080_CD3_WT3_A5-Image Export-204_ORG.tif-(Colour_2)</t>
  </si>
  <si>
    <t>A080_CD3_WT3_A6-Image Export-205_ORG.tif-(Colour_2)</t>
  </si>
  <si>
    <t>A080_CD3_WT3_A7-Image Export-206_ORG.tif-(Colour_2)</t>
  </si>
  <si>
    <t>A080_CD3_WT3_A8-Image Export-207_ORG.tif-(Colour_2)</t>
  </si>
  <si>
    <t>A080_CD3_WT3_A9-Image Export-208_ORG.tif-(Colour_2)</t>
  </si>
  <si>
    <t>A080_CD3_WT3_B1-Image Export-209_ORG.tif-(Colour_2)</t>
  </si>
  <si>
    <t>A080_CD3_WT3_B2-Image Export-210_ORG.tif-(Colour_2)</t>
  </si>
  <si>
    <t>A080_CD3_WT3_B3-Image Export-211_ORG.tif-(Colour_2)</t>
  </si>
  <si>
    <t>A080_CD3_WT3_B4-Image Export-212_ORG.tif-(Colour_2)</t>
  </si>
  <si>
    <t>A080_CD3_WT3_B5-Image Export-213_ORG.tif-(Colour_2)</t>
  </si>
  <si>
    <t>A080_CD3_WT3_B6-Image Export-214_ORG.tif-(Colour_2)</t>
  </si>
  <si>
    <t>A080_CD3_WT3_B7-Image Export-215_ORG.tif-(Colour_2)</t>
  </si>
  <si>
    <t>A080_CD3_WT3_B8-Image Export-216_ORG.tif-(Colour_2)</t>
  </si>
  <si>
    <t>A080_CD3_WT3_B9-Image Export-217_ORG.tif-(Colour_2)</t>
  </si>
  <si>
    <t>A080_CD3_WT4_A1-Image Export-218_ORG.tif-(Colour_2)</t>
  </si>
  <si>
    <t>A080_CD3_WT4_A2-Image Export-219_ORG.tif-(Colour_2)</t>
  </si>
  <si>
    <t>A080_CD3_WT4_A3-Image Export-220_ORG.tif-(Colour_2)</t>
  </si>
  <si>
    <t>A080_CD3_WT4_A4-Image Export-221_ORG.tif-(Colour_2)</t>
  </si>
  <si>
    <t>A080_CD3_WT4_A5-Image Export-222_ORG.tif-(Colour_2)</t>
  </si>
  <si>
    <t>A080_CD3_WT4_A6-Image Export-223_ORG.tif-(Colour_2)</t>
  </si>
  <si>
    <t>A080_CD3_WT4_A7-Image Export-224_ORG.tif-(Colour_2)</t>
  </si>
  <si>
    <t>A080_CD3_WT4_A8-Image Export-225_ORG.tif-(Colour_2)</t>
  </si>
  <si>
    <t>A080_CD3_WT4_A9-Image Export-226_ORG.tif-(Colour_2)</t>
  </si>
  <si>
    <t>A080_CD3_WT4_B1-Image Export-227_ORG.tif-(Colour_2)</t>
  </si>
  <si>
    <t>A080_CD3_WT4_B2-Image Export-228_ORG.tif-(Colour_2)</t>
  </si>
  <si>
    <t>A080_CD3_WT4_B3-Image Export-229_ORG.tif-(Colour_2)</t>
  </si>
  <si>
    <t>A080_CD3_WT4_B4-Image Export-230_ORG.tif-(Colour_2)</t>
  </si>
  <si>
    <t>A080_CD3_WT4_B5-Image Export-231_ORG.tif-(Colour_2)</t>
  </si>
  <si>
    <t>A080_CD3_WT4_B6-Image Export-232_ORG.tif-(Colour_2)</t>
  </si>
  <si>
    <t>A080_CD3_WT4_B7-Image Export-233_ORG.tif-(Colour_2)</t>
  </si>
  <si>
    <t>A080_CD3_WT4_B8-Image Export-234_ORG.tif-(Colour_2)</t>
  </si>
  <si>
    <t>A080_CD3_WT4_B9-Image Export-235_ORG.tif-(Colour_2)</t>
  </si>
  <si>
    <t>A079_8w_CD3_CTRL_A1-Image Export-01_ORG.tif-(Colour_2)</t>
  </si>
  <si>
    <t>A079_8w_CD3_CTRL_A2-Image Export-02_ORG.tif-(Colour_2)</t>
  </si>
  <si>
    <t>A079_8w_CD3_CTRL_A3-Image Export-03_ORG.tif-(Colour_2)</t>
  </si>
  <si>
    <t>A079_8w_CD3_CTRL_A4-Image Export-04_ORG.tif-(Colour_2)</t>
  </si>
  <si>
    <t>A079_8w_CD3_CTRL_A5-Image Export-05_ORG.tif-(Colour_2)</t>
  </si>
  <si>
    <t>A079_8w_CD3_CTRL_A6-Image Export-06_ORG.tif-(Colour_2)</t>
  </si>
  <si>
    <t>A079_8w_CD3_CTRL_A7-Image Export-07_ORG.tif-(Colour_2)</t>
  </si>
  <si>
    <t>A079_8w_CD3_CTRL_A8-Image Export-08_ORG.tif-(Colour_2)</t>
  </si>
  <si>
    <t>A079_8w_CD3_CTRL_A9-Image Export-09_ORG.tif-(Colour_2)</t>
  </si>
  <si>
    <t>A079_8w_CD3_CTRL_B1-Image Export-10_ORG.tif-(Colour_2)</t>
  </si>
  <si>
    <t>A079_8w_CD3_CTRL_B2-Image Export-11_ORG.tif-(Colour_2)</t>
  </si>
  <si>
    <t>A079_8w_CD3_CTRL_B3-Image Export-12_ORG.tif-(Colour_2)</t>
  </si>
  <si>
    <t>A079_8w_CD3_CTRL_B4-Image Export-13_ORG.tif-(Colour_2)</t>
  </si>
  <si>
    <t>A079_8w_CD3_CTRL_B5-Image Export-14_ORG.tif-(Colour_2)</t>
  </si>
  <si>
    <t>A079_8w_CD3_CTRL_B6-Image Export-15_ORG.tif-(Colour_2)</t>
  </si>
  <si>
    <t>A079_8w_CD3_CTRL_B7-Image Export-16_ORG.tif-(Colour_2)</t>
  </si>
  <si>
    <t>A079_8w_CD3_CTRL_B8-Image Export-17_ORG.tif-(Colour_2)</t>
  </si>
  <si>
    <t>A079_8w_CD3_CTRL_B9-Image Export-18_ORG.tif-(Colour_2)</t>
  </si>
  <si>
    <t>A079_8w_CD3_KO1_A1-Image Export-19_ORG.tif-(Colour_2)</t>
  </si>
  <si>
    <t>A079_8w_CD3_KO1_A2-Image Export-20_ORG.tif-(Colour_2)</t>
  </si>
  <si>
    <t>A079_8w_CD3_KO1_A3-Image Export-21_ORG.tif-(Colour_2)</t>
  </si>
  <si>
    <t>A079_8w_CD3_KO1_A4-Image Export-22_ORG.tif-(Colour_2)</t>
  </si>
  <si>
    <t>A079_8w_CD3_KO1_A5-Image Export-23_ORG.tif-(Colour_2)</t>
  </si>
  <si>
    <t>A079_8w_CD3_KO1_A6-Image Export-24_ORG.tif-(Colour_2)</t>
  </si>
  <si>
    <t>A079_8w_CD3_KO1_A7-Image Export-25_ORG.tif-(Colour_2)</t>
  </si>
  <si>
    <t>A079_8w_CD3_KO1_A8-Image Export-26_ORG.tif-(Colour_2)</t>
  </si>
  <si>
    <t>A079_8w_CD3_KO1_A9-Image Export-27_ORG.tif-(Colour_2)</t>
  </si>
  <si>
    <t>A079_8w_CD3_KO1_B1-Image Export-28_ORG.tif-(Colour_2)</t>
  </si>
  <si>
    <t>A079_8w_CD3_KO1_B2-Image Export-29_ORG.tif-(Colour_2)</t>
  </si>
  <si>
    <t>A079_8w_CD3_KO1_B3-Image Export-30_ORG.tif-(Colour_2)</t>
  </si>
  <si>
    <t>A079_8w_CD3_KO1_B4-Image Export-31_ORG.tif-(Colour_2)</t>
  </si>
  <si>
    <t>A079_8w_CD3_KO1_B5-Image Export-32_ORG.tif-(Colour_2)</t>
  </si>
  <si>
    <t>A079_8w_CD3_KO1_B6-Image Export-33_ORG.tif-(Colour_2)</t>
  </si>
  <si>
    <t>A079_8w_CD3_KO1_B7-Image Export-34_ORG.tif-(Colour_2)</t>
  </si>
  <si>
    <t>A079_8w_CD3_KO1_B8-Image Export-35_ORG.tif-(Colour_2)</t>
  </si>
  <si>
    <t>A079_8w_CD3_KO1_B9-Image Export-36_ORG.tif-(Colour_2)</t>
  </si>
  <si>
    <t>A079_8w_CD3_KO2_A1-Image Export-37_ORG.tif-(Colour_2)</t>
  </si>
  <si>
    <t>A079_8w_CD3_KO2_A2-Image Export-38_ORG.tif-(Colour_2)</t>
  </si>
  <si>
    <t>A079_8w_CD3_KO2_A3-Image Export-39_ORG.tif-(Colour_2)</t>
  </si>
  <si>
    <t>A079_8w_CD3_KO2_A4-Image Export-40_ORG.tif-(Colour_2)</t>
  </si>
  <si>
    <t>A079_8w_CD3_KO2_A5-Image Export-41_ORG.tif-(Colour_2)</t>
  </si>
  <si>
    <t>A079_8w_CD3_KO2_A6-Image Export-42_ORG.tif-(Colour_2)</t>
  </si>
  <si>
    <t>A079_8w_CD3_KO2_A7-Image Export-43_ORG.tif-(Colour_2)</t>
  </si>
  <si>
    <t>A079_8w_CD3_KO2_A8-Image Export-44_ORG.tif-(Colour_2)</t>
  </si>
  <si>
    <t>A079_8w_CD3_KO2_A9-Image Export-45_ORG.tif-(Colour_2)</t>
  </si>
  <si>
    <t>A079_8w_CD3_KO2_B1-Image Export-46_ORG.tif-(Colour_2)</t>
  </si>
  <si>
    <t>A079_8w_CD3_KO2_B2-Image Export-47_ORG.tif-(Colour_2)</t>
  </si>
  <si>
    <t>A079_8w_CD3_KO2_B3-Image Export-48_ORG.tif-(Colour_2)</t>
  </si>
  <si>
    <t>A079_8w_CD3_KO2_B4-Image Export-49_ORG.tif-(Colour_2)</t>
  </si>
  <si>
    <t>A079_8w_CD3_KO2_B5-Image Export-50_ORG.tif-(Colour_2)</t>
  </si>
  <si>
    <t>A079_8w_CD3_KO2_B6-Image Export-51_ORG.tif-(Colour_2)</t>
  </si>
  <si>
    <t>A079_8w_CD3_KO2_B7-Image Export-52_ORG.tif-(Colour_2)</t>
  </si>
  <si>
    <t>A079_8w_CD3_KO2_B8-Image Export-53_ORG.tif-(Colour_2)</t>
  </si>
  <si>
    <t>A079_8w_CD3_KO2_B9-Image Export-54_ORG.tif-(Colour_2)</t>
  </si>
  <si>
    <t>A079_8w_CD3_KO3_A1-Image Export-55_ORG.tif-(Colour_2)</t>
  </si>
  <si>
    <t>A079_8w_CD3_KO3_A2-Image Export-56_ORG.tif-(Colour_2)</t>
  </si>
  <si>
    <t>A079_8w_CD3_KO3_A3-Image Export-57_ORG.tif-(Colour_2)</t>
  </si>
  <si>
    <t>A079_8w_CD3_KO3_A4-Image Export-58_ORG.tif-(Colour_2)</t>
  </si>
  <si>
    <t>A079_8w_CD3_KO3_A5-Image Export-59_ORG.tif-(Colour_2)</t>
  </si>
  <si>
    <t>A079_8w_CD3_KO3_A6-Image Export-60_ORG.tif-(Colour_2)</t>
  </si>
  <si>
    <t>A079_8w_CD3_KO3_A7-Image Export-61_ORG.tif-(Colour_2)</t>
  </si>
  <si>
    <t>A079_8w_CD3_KO3_A8-Image Export-62_ORG.tif-(Colour_2)</t>
  </si>
  <si>
    <t>A079_8w_CD3_KO3_A9-Image Export-63_ORG.tif-(Colour_2)</t>
  </si>
  <si>
    <t>A079_8w_CD3_KO3_B1-Image Export-64_ORG.tif-(Colour_2)</t>
  </si>
  <si>
    <t>A079_8w_CD3_KO3_B2-Image Export-65_ORG.tif-(Colour_2)</t>
  </si>
  <si>
    <t>A079_8w_CD3_KO3_B3-Image Export-66_ORG.tif-(Colour_2)</t>
  </si>
  <si>
    <t>A079_8w_CD3_KO3_B4-Image Export-67_ORG.tif-(Colour_2)</t>
  </si>
  <si>
    <t>A079_8w_CD3_KO3_B5-Image Export-68_ORG.tif-(Colour_2)</t>
  </si>
  <si>
    <t>A079_8w_CD3_KO3_B6-Image Export-69_ORG.tif-(Colour_2)</t>
  </si>
  <si>
    <t>A079_8w_CD3_KO3_B7-Image Export-70_ORG.tif-(Colour_2)</t>
  </si>
  <si>
    <t>A079_8w_CD3_KO3_B8-Image Export-71_ORG.tif-(Colour_2)</t>
  </si>
  <si>
    <t>A079_8w_CD3_KO3_B9-Image Export-72_ORG.tif-(Colour_2)</t>
  </si>
  <si>
    <t>A079_8w_CD3_KO4_A1-Image Export-73_ORG.tif-(Colour_2)</t>
  </si>
  <si>
    <t>A079_8w_CD3_KO4_A2-Image Export-74_ORG.tif-(Colour_2)</t>
  </si>
  <si>
    <t>A079_8w_CD3_KO4_A3-Image Export-75_ORG.tif-(Colour_2)</t>
  </si>
  <si>
    <t>A079_8w_CD3_KO4_A4-Image Export-76_ORG.tif-(Colour_2)</t>
  </si>
  <si>
    <t>A079_8w_CD3_KO4_A5-Image Export-77_ORG.tif-(Colour_2)</t>
  </si>
  <si>
    <t>A079_8w_CD3_KO4_A6-Image Export-78_ORG.tif-(Colour_2)</t>
  </si>
  <si>
    <t>A079_8w_CD3_KO4_A7-Image Export-79_ORG.tif-(Colour_2)</t>
  </si>
  <si>
    <t>A079_8w_CD3_KO4_A8-Image Export-80_ORG.tif-(Colour_2)</t>
  </si>
  <si>
    <t>A079_8w_CD3_KO4_A9-Image Export-81_ORG.tif-(Colour_2)</t>
  </si>
  <si>
    <t>A079_8w_CD3_KO4_B1-Image Export-82_ORG.tif-(Colour_2)</t>
  </si>
  <si>
    <t>A079_8w_CD3_KO4_B2-Image Export-83_ORG.tif-(Colour_2)</t>
  </si>
  <si>
    <t>A079_8w_CD3_KO4_B3-Image Export-84_ORG.tif-(Colour_2)</t>
  </si>
  <si>
    <t>A079_8w_CD3_KO4_B4-Image Export-85_ORG.tif-(Colour_2)</t>
  </si>
  <si>
    <t>A079_8w_CD3_KO4_B5-Image Export-86_ORG.tif-(Colour_2)</t>
  </si>
  <si>
    <t>A079_8w_CD3_KO4_B6-Image Export-87_ORG.tif-(Colour_2)</t>
  </si>
  <si>
    <t>A079_8w_CD3_KO4_B7-Image Export-88_ORG.tif-(Colour_2)</t>
  </si>
  <si>
    <t>A079_8w_CD3_KO4_B8-Image Export-89_ORG.tif-(Colour_2)</t>
  </si>
  <si>
    <t>A079_8w_CD3_KO4_B9-Image Export-90_ORG.tif-(Colour_2)</t>
  </si>
  <si>
    <t>A079_8w_CD3_KO5_A1-Image Export-91_ORG.tif-(Colour_2)</t>
  </si>
  <si>
    <t>A079_8w_CD3_KO5_A2-Image Export-92_ORG.tif-(Colour_2)</t>
  </si>
  <si>
    <t>A079_8w_CD3_KO5_A3-Image Export-93_ORG.tif-(Colour_2)</t>
  </si>
  <si>
    <t>A079_8w_CD3_KO5_A4-Image Export-94_ORG.tif-(Colour_2)</t>
  </si>
  <si>
    <t>A079_8w_CD3_KO5_A5-Image Export-95_ORG.tif-(Colour_2)</t>
  </si>
  <si>
    <t>A079_8w_CD3_KO5_A6-Image Export-96_ORG.tif-(Colour_2)</t>
  </si>
  <si>
    <t>A079_8w_CD3_KO5_A7-Image Export-97_ORG.tif-(Colour_2)</t>
  </si>
  <si>
    <t>A079_8w_CD3_KO5_A8-Image Export-98_ORG.tif-(Colour_2)</t>
  </si>
  <si>
    <t>A079_8w_CD3_KO5_A9-Image Export-99_ORG.tif-(Colour_2)</t>
  </si>
  <si>
    <t>A079_8w_CD3_KO5_B1-Image Export-100_ORG.tif-(Colour_2)</t>
  </si>
  <si>
    <t>A079_8w_CD3_KO5_B2-Image Export-101_ORG.tif-(Colour_2)</t>
  </si>
  <si>
    <t>A079_8w_CD3_KO5_B3-Image Export-102_ORG.tif-(Colour_2)</t>
  </si>
  <si>
    <t>A079_8w_CD3_KO5_B4-Image Export-103_ORG.tif-(Colour_2)</t>
  </si>
  <si>
    <t>A079_8w_CD3_KO5_B5-Image Export-104_ORG.tif-(Colour_2)</t>
  </si>
  <si>
    <t>A079_8w_CD3_KO5_B6-Image Export-105_ORG.tif-(Colour_2)</t>
  </si>
  <si>
    <t>A079_8w_CD3_KO5_B7-Image Export-106_ORG.tif-(Colour_2)</t>
  </si>
  <si>
    <t>A079_8w_CD3_KO5_B8-Image Export-107_ORG.tif-(Colour_2)</t>
  </si>
  <si>
    <t>A079_8w_CD3_KO5_B9-Image Export-108_ORG.tif-(Colour_2)</t>
  </si>
  <si>
    <t>A079_8w_CD3_KO6_A1-Image Export-109_ORG.tif-(Colour_2)</t>
  </si>
  <si>
    <t>A079_8w_CD3_KO6_A2-Image Export-110_ORG.tif-(Colour_2)</t>
  </si>
  <si>
    <t>A079_8w_CD3_KO6_A3-Image Export-111_ORG.tif-(Colour_2)</t>
  </si>
  <si>
    <t>A079_8w_CD3_KO6_A4-Image Export-112_ORG.tif-(Colour_2)</t>
  </si>
  <si>
    <t>A079_8w_CD3_KO6_A5-Image Export-113_ORG.tif-(Colour_2)</t>
  </si>
  <si>
    <t>A079_8w_CD3_KO6_A6-Image Export-114_ORG.tif-(Colour_2)</t>
  </si>
  <si>
    <t>A079_8w_CD3_KO6_A7-Image Export-115_ORG.tif-(Colour_2)</t>
  </si>
  <si>
    <t>A079_8w_CD3_KO6_A8-Image Export-116_ORG.tif-(Colour_2)</t>
  </si>
  <si>
    <t>A079_8w_CD3_KO6_A9-Image Export-117_ORG.tif-(Colour_2)</t>
  </si>
  <si>
    <t>A079_8w_CD3_KO6_B1-Image Export-118_ORG.tif-(Colour_2)</t>
  </si>
  <si>
    <t>A079_8w_CD3_KO6_B2-Image Export-119_ORG.tif-(Colour_2)</t>
  </si>
  <si>
    <t>A079_8w_CD3_KO6_B3-Image Export-120_ORG.tif-(Colour_2)</t>
  </si>
  <si>
    <t>A079_8w_CD3_KO6_B4-Image Export-121_ORG.tif-(Colour_2)</t>
  </si>
  <si>
    <t>A079_8w_CD3_KO6_B5-Image Export-122_ORG.tif-(Colour_2)</t>
  </si>
  <si>
    <t>A079_8w_CD3_KO6_B6-Image Export-123_ORG.tif-(Colour_2)</t>
  </si>
  <si>
    <t>A079_8w_CD3_KO6_B7-Image Export-124_ORG.tif-(Colour_2)</t>
  </si>
  <si>
    <t>A079_8w_CD3_KO6_B8-Image Export-125_ORG.tif-(Colour_2)</t>
  </si>
  <si>
    <t>A079_8w_CD3_KO6_B9-Image Export-126_ORG.tif-(Colour_2)</t>
  </si>
  <si>
    <t>A079_8w_CD3_WT1_A1-Image Export-127_ORG.tif-(Colour_2)</t>
  </si>
  <si>
    <t>A079_8w_CD3_WT1_A2-Image Export-128_ORG.tif-(Colour_2)</t>
  </si>
  <si>
    <t>A079_8w_CD3_WT1_A3-Image Export-129_ORG.tif-(Colour_2)</t>
  </si>
  <si>
    <t>A079_8w_CD3_WT1_A4-Image Export-130_ORG.tif-(Colour_2)</t>
  </si>
  <si>
    <t>A079_8w_CD3_WT1_A5-Image Export-131_ORG.tif-(Colour_2)</t>
  </si>
  <si>
    <t>A079_8w_CD3_WT1_A6-Image Export-132_ORG.tif-(Colour_2)</t>
  </si>
  <si>
    <t>A079_8w_CD3_WT1_A7-Image Export-133_ORG.tif-(Colour_2)</t>
  </si>
  <si>
    <t>A079_8w_CD3_WT1_A8-Image Export-134_ORG.tif-(Colour_2)</t>
  </si>
  <si>
    <t>A079_8w_CD3_WT1_A9-Image Export-135_ORG.tif-(Colour_2)</t>
  </si>
  <si>
    <t>A079_8w_CD3_WT1_B1-Image Export-136_ORG.tif-(Colour_2)</t>
  </si>
  <si>
    <t>A079_8w_CD3_WT1_B2-Image Export-137_ORG.tif-(Colour_2)</t>
  </si>
  <si>
    <t>A079_8w_CD3_WT1_B3-Image Export-138_ORG.tif-(Colour_2)</t>
  </si>
  <si>
    <t>A079_8w_CD3_WT1_B4-Image Export-139_ORG.tif-(Colour_2)</t>
  </si>
  <si>
    <t>A079_8w_CD3_WT1_B5-Image Export-140_ORG.tif-(Colour_2)</t>
  </si>
  <si>
    <t>A079_8w_CD3_WT1_B6-Image Export-141_ORG.tif-(Colour_2)</t>
  </si>
  <si>
    <t>A079_8w_CD3_WT1_B7-Image Export-142_ORG.tif-(Colour_2)</t>
  </si>
  <si>
    <t>A079_8w_CD3_WT1_B8-Image Export-143_ORG.tif-(Colour_2)</t>
  </si>
  <si>
    <t>A079_8w_CD3_WT1_B9-Image Export-144_ORG.tif-(Colour_2)</t>
  </si>
  <si>
    <t>A079_8w_CD3_WT2_A1-Image Export-145_ORG.tif-(Colour_2)</t>
  </si>
  <si>
    <t>A079_8w_CD3_WT2_A2-Image Export-146_ORG.tif-(Colour_2)</t>
  </si>
  <si>
    <t>A079_8w_CD3_WT2_A3-Image Export-147_ORG.tif-(Colour_2)</t>
  </si>
  <si>
    <t>A079_8w_CD3_WT2_A4-Image Export-148_ORG.tif-(Colour_2)</t>
  </si>
  <si>
    <t>A079_8w_CD3_WT2_A5-Image Export-149_ORG.tif-(Colour_2)</t>
  </si>
  <si>
    <t>A079_8w_CD3_WT2_A6-Image Export-150_ORG.tif-(Colour_2)</t>
  </si>
  <si>
    <t>A079_8w_CD3_WT2_A7-Image Export-151_ORG.tif-(Colour_2)</t>
  </si>
  <si>
    <t>A079_8w_CD3_WT2_A8-Image Export-152_ORG.tif-(Colour_2)</t>
  </si>
  <si>
    <t>A079_8w_CD3_WT2_A9-Image Export-153_ORG.tif-(Colour_2)</t>
  </si>
  <si>
    <t>A079_8w_CD3_WT2_B1-Image Export-154_ORG.tif-(Colour_2)</t>
  </si>
  <si>
    <t>A079_8w_CD3_WT2_B2-Image Export-155_ORG.tif-(Colour_2)</t>
  </si>
  <si>
    <t>A079_8w_CD3_WT2_B3-Image Export-156_ORG.tif-(Colour_2)</t>
  </si>
  <si>
    <t>A079_8w_CD3_WT2_B4-Image Export-157_ORG.tif-(Colour_2)</t>
  </si>
  <si>
    <t>A079_8w_CD3_WT2_B5-Image Export-158_ORG.tif-(Colour_2)</t>
  </si>
  <si>
    <t>A079_8w_CD3_WT2_B6-Image Export-159_ORG.tif-(Colour_2)</t>
  </si>
  <si>
    <t>A079_8w_CD3_WT2_B7-Image Export-160_ORG.tif-(Colour_2)</t>
  </si>
  <si>
    <t>A079_8w_CD3_WT2_B8-Image Export-161_ORG.tif-(Colour_2)</t>
  </si>
  <si>
    <t>A079_8w_CD3_WT2_B9-Image Export-162_ORG.tif-(Colour_2)</t>
  </si>
  <si>
    <t>A079_8w_CD3_WT3_A1-Image Export-163_ORG.tif-(Colour_2)</t>
  </si>
  <si>
    <t>A079_8w_CD3_WT3_A2-Image Export-164_ORG.tif-(Colour_2)</t>
  </si>
  <si>
    <t>A079_8w_CD3_WT3_A3-Image Export-165_ORG.tif-(Colour_2)</t>
  </si>
  <si>
    <t>A079_8w_CD3_WT3_A4-Image Export-166_ORG.tif-(Colour_2)</t>
  </si>
  <si>
    <t>A079_8w_CD3_WT3_A5-Image Export-167_ORG.tif-(Colour_2)</t>
  </si>
  <si>
    <t>A079_8w_CD3_WT3_A6-Image Export-168_ORG.tif-(Colour_2)</t>
  </si>
  <si>
    <t>A079_8w_CD3_WT3_A7-Image Export-169_ORG.tif-(Colour_2)</t>
  </si>
  <si>
    <t>A079_8w_CD3_WT3_A8-Image Export-170_ORG.tif-(Colour_2)</t>
  </si>
  <si>
    <t>A079_8w_CD3_WT3_A9-Image Export-171_ORG.tif-(Colour_2)</t>
  </si>
  <si>
    <t>A079_8w_CD3_WT3_B1-Image Export-172_ORG.tif-(Colour_2)</t>
  </si>
  <si>
    <t>A079_8w_CD3_WT3_B2-Image Export-173_ORG.tif-(Colour_2)</t>
  </si>
  <si>
    <t>A079_8w_CD3_WT3_B3-Image Export-174_ORG.tif-(Colour_2)</t>
  </si>
  <si>
    <t>A079_8w_CD3_WT3_B4-Image Export-175_ORG.tif-(Colour_2)</t>
  </si>
  <si>
    <t>A079_8w_CD3_WT3_B5-Image Export-176_ORG.tif-(Colour_2)</t>
  </si>
  <si>
    <t>A079_8w_CD3_WT3_B6-Image Export-177_ORG.tif-(Colour_2)</t>
  </si>
  <si>
    <t>A079_8w_CD3_WT3_B7-Image Export-178_ORG.tif-(Colour_2)</t>
  </si>
  <si>
    <t>A079_8w_CD3_WT3_B8-Image Export-179_ORG.tif-(Colour_2)</t>
  </si>
  <si>
    <t>A079_8w_CD3_WT3_B9-Image Export-180_ORG.tif-(Colour_2)</t>
  </si>
  <si>
    <t>A079_8w_CD3_WT4_A1-Image Export-181_ORG.tif-(Colour_2)</t>
  </si>
  <si>
    <t>A079_8w_CD3_WT4_A2-Image Export-182_ORG.tif-(Colour_2)</t>
  </si>
  <si>
    <t>A079_8w_CD3_WT4_A3-Image Export-183_ORG.tif-(Colour_2)</t>
  </si>
  <si>
    <t>A079_8w_CD3_WT4_A4-Image Export-184_ORG.tif-(Colour_2)</t>
  </si>
  <si>
    <t>A079_8w_CD3_WT4_A5-Image Export-185_ORG.tif-(Colour_2)</t>
  </si>
  <si>
    <t>A079_8w_CD3_WT4_A6-Image Export-186_ORG.tif-(Colour_2)</t>
  </si>
  <si>
    <t>A079_8w_CD3_WT4_A7-Image Export-187_ORG.tif-(Colour_2)</t>
  </si>
  <si>
    <t>A079_8w_CD3_WT4_A8-Image Export-188_ORG.tif-(Colour_2)</t>
  </si>
  <si>
    <t>A079_8w_CD3_WT4_A9-Image Export-189_ORG.tif-(Colour_2)</t>
  </si>
  <si>
    <t>A079_8w_CD3_WT4_B1-Image Export-190_ORG.tif-(Colour_2)</t>
  </si>
  <si>
    <t>A079_8w_CD3_WT4_B2-Image Export-191_ORG.tif-(Colour_2)</t>
  </si>
  <si>
    <t>A079_8w_CD3_WT4_B3-Image Export-192_ORG.tif-(Colour_2)</t>
  </si>
  <si>
    <t>A079_8w_CD3_WT4_B4-Image Export-193_ORG.tif-(Colour_2)</t>
  </si>
  <si>
    <t>A079_8w_CD3_WT4_B5-Image Export-194_ORG.tif-(Colour_2)</t>
  </si>
  <si>
    <t>A079_8w_CD3_WT4_B6-Image Export-195_ORG.tif-(Colour_2)</t>
  </si>
  <si>
    <t>A079_8w_CD3_WT4_B7-Image Export-196_ORG.tif-(Colour_2)</t>
  </si>
  <si>
    <t>A079_8w_CD3_WT4_B8-Image Export-197_ORG.tif-(Colour_2)</t>
  </si>
  <si>
    <t>A079_8w_CD3_WT4_B9-Image Export-198_ORG.tif-(Colour_2)</t>
  </si>
  <si>
    <t>A079_8w_CD3_WT5_A1-Image Export-199_ORG.tif-(Colour_2)</t>
  </si>
  <si>
    <t>A079_8w_CD3_WT5_A2-Image Export-200_ORG.tif-(Colour_2)</t>
  </si>
  <si>
    <t>A079_8w_CD3_WT5_A3-Image Export-201_ORG.tif-(Colour_2)</t>
  </si>
  <si>
    <t>A079_8w_CD3_WT5_A4-Image Export-202_ORG.tif-(Colour_2)</t>
  </si>
  <si>
    <t>A079_8w_CD3_WT5_A5-Image Export-203_ORG.tif-(Colour_2)</t>
  </si>
  <si>
    <t>A079_8w_CD3_WT5_A6-Image Export-204_ORG.tif-(Colour_2)</t>
  </si>
  <si>
    <t>A079_8w_CD3_WT5_A7-Image Export-205_ORG.tif-(Colour_2)</t>
  </si>
  <si>
    <t>A079_8w_CD3_WT5_A8-Image Export-206_ORG.tif-(Colour_2)</t>
  </si>
  <si>
    <t>A079_8w_CD3_WT5_A9-Image Export-207_ORG.tif-(Colour_2)</t>
  </si>
  <si>
    <t>A079_8w_CD3_WT5_B1-Image Export-208_ORG.tif-(Colour_2)</t>
  </si>
  <si>
    <t>A079_8w_CD3_WT5_B2-Image Export-209_ORG.tif-(Colour_2)</t>
  </si>
  <si>
    <t>A079_8w_CD3_WT5_B3-Image Export-210_ORG.tif-(Colour_2)</t>
  </si>
  <si>
    <t>A079_8w_CD3_WT5_B4-Image Export-211_ORG.tif-(Colour_2)</t>
  </si>
  <si>
    <t>A079_8w_CD3_WT5_B5-Image Export-212_ORG.tif-(Colour_2)</t>
  </si>
  <si>
    <t>A079_8w_CD3_WT5_B6-Image Export-213_ORG.tif-(Colour_2)</t>
  </si>
  <si>
    <t>A079_8w_CD3_WT5_B7-Image Export-214_ORG.tif-(Colour_2)</t>
  </si>
  <si>
    <t>A079_8w_CD3_WT5_B8-Image Export-215_ORG.tif-(Colour_2)</t>
  </si>
  <si>
    <t>A079_8w_CD3_WT5_B9-Image Export-216_ORG.tif-(Colour_2)</t>
  </si>
  <si>
    <t>Nd1/mt genomic primer</t>
  </si>
  <si>
    <t>average dCT</t>
  </si>
  <si>
    <t>WT untreated 1</t>
  </si>
  <si>
    <t>ND-1</t>
  </si>
  <si>
    <t>actin set1</t>
  </si>
  <si>
    <t>KO untreated 1</t>
  </si>
  <si>
    <t>WT untreated 2</t>
  </si>
  <si>
    <t>KO untreated 2</t>
  </si>
  <si>
    <t>TGF-b1</t>
  </si>
  <si>
    <t>A044</t>
  </si>
  <si>
    <t>8 well XFp</t>
  </si>
  <si>
    <t>96 well XFp</t>
  </si>
  <si>
    <t>A049</t>
  </si>
  <si>
    <t>A077</t>
  </si>
  <si>
    <t>all/Single Cells/+DCF cells | Freq. of Total</t>
  </si>
  <si>
    <t>1.89E-3</t>
  </si>
  <si>
    <t>7.48E-3</t>
  </si>
  <si>
    <t>5.45E-3</t>
  </si>
  <si>
    <t>5.69E-3</t>
  </si>
  <si>
    <t>2.62</t>
  </si>
  <si>
    <t>20.5</t>
  </si>
  <si>
    <t>1.05</t>
  </si>
  <si>
    <t>28.0</t>
  </si>
  <si>
    <t>1.80</t>
  </si>
  <si>
    <t>22.5</t>
  </si>
  <si>
    <t>81.2</t>
  </si>
  <si>
    <t>77.2</t>
  </si>
  <si>
    <t>81.0</t>
  </si>
  <si>
    <t>78.7</t>
  </si>
  <si>
    <t>80.5</t>
  </si>
  <si>
    <t>74.4</t>
  </si>
  <si>
    <t>3.65E-3</t>
  </si>
  <si>
    <t>0.40</t>
  </si>
  <si>
    <t>6.72E-3</t>
  </si>
  <si>
    <t>0.43</t>
  </si>
  <si>
    <t>4.11E-3</t>
  </si>
  <si>
    <t>47.4</t>
  </si>
  <si>
    <t>72.0</t>
  </si>
  <si>
    <t>40.2</t>
  </si>
  <si>
    <t>72.4</t>
  </si>
  <si>
    <t>40.0</t>
  </si>
  <si>
    <t>71.1</t>
  </si>
  <si>
    <t>TGF treatment</t>
  </si>
  <si>
    <t>09.01.2023 seed</t>
  </si>
  <si>
    <t>P8, Merve cells, 6 days at 37°C</t>
  </si>
  <si>
    <t>11.01.2023 harvest cells, RNA, cDNA</t>
  </si>
  <si>
    <t>10.01.2023 6 hours medium without serum, ON TGF</t>
  </si>
  <si>
    <t>12.01.2023 qPCR</t>
  </si>
  <si>
    <t>r2</t>
  </si>
  <si>
    <t>J036</t>
  </si>
  <si>
    <t>B actin</t>
  </si>
  <si>
    <t>Sample</t>
  </si>
  <si>
    <t>PGC1a</t>
  </si>
  <si>
    <t>CTRL + SR 1.1</t>
  </si>
  <si>
    <t>CTRL - SR 2.1</t>
  </si>
  <si>
    <t>0.5ng/ml TGF 3.1</t>
  </si>
  <si>
    <t>1ng/ml TGF 4.1</t>
  </si>
  <si>
    <t>2ng/ml TGF 5.1</t>
  </si>
  <si>
    <t>CTRL + SR 1.2</t>
  </si>
  <si>
    <t>CTRL - SR 2.2</t>
  </si>
  <si>
    <t>0.5ng/ml TGF 3.2</t>
  </si>
  <si>
    <t>1ng/ml TGF 4.2</t>
  </si>
  <si>
    <t>2ng/ml TGF 5.2</t>
  </si>
  <si>
    <t>Bactin</t>
  </si>
  <si>
    <t>J025</t>
  </si>
  <si>
    <t>Old data</t>
  </si>
  <si>
    <t>GAPDH</t>
  </si>
  <si>
    <t>PGC1A</t>
  </si>
  <si>
    <t>WT1 0.5</t>
  </si>
  <si>
    <t>WT1 1</t>
  </si>
  <si>
    <t>WT1 2</t>
  </si>
  <si>
    <t>WT2 0.5</t>
  </si>
  <si>
    <t>WT2 1</t>
  </si>
  <si>
    <t>WT2 2</t>
  </si>
  <si>
    <t>J027</t>
  </si>
  <si>
    <t>Tgfb1 (2ng/ml)</t>
  </si>
  <si>
    <t>20min</t>
  </si>
  <si>
    <t>6h</t>
  </si>
  <si>
    <t>24h</t>
  </si>
  <si>
    <t>Tfam:S12</t>
  </si>
  <si>
    <t>In order to use different antibodies, membranes were pursposely  cut according to running and predicted molecular weights of targeted proteins.</t>
  </si>
  <si>
    <t>gene_id</t>
  </si>
  <si>
    <t>transcript_id</t>
  </si>
  <si>
    <t>gene_name</t>
  </si>
  <si>
    <t>type</t>
  </si>
  <si>
    <t>biotypes</t>
  </si>
  <si>
    <t>description</t>
  </si>
  <si>
    <t>gc</t>
  </si>
  <si>
    <t>featWidth</t>
  </si>
  <si>
    <t>GO BP</t>
  </si>
  <si>
    <t>GO MF</t>
  </si>
  <si>
    <t>GO CC</t>
  </si>
  <si>
    <t>isPresent</t>
  </si>
  <si>
    <t>log2 Ratio</t>
  </si>
  <si>
    <t>pValue</t>
  </si>
  <si>
    <t>fdr</t>
  </si>
  <si>
    <t>seqnames</t>
  </si>
  <si>
    <t>start</t>
  </si>
  <si>
    <t>end</t>
  </si>
  <si>
    <t>width</t>
  </si>
  <si>
    <t>strand</t>
  </si>
  <si>
    <t>PTcre-_PTM1 [normalized count]</t>
  </si>
  <si>
    <t>PTcre-_PTM2 [normalized count]</t>
  </si>
  <si>
    <t>PTcre-_PM3 [normalized count]</t>
  </si>
  <si>
    <t>PTcre-_SFM1 [normalized count]</t>
  </si>
  <si>
    <t>PTcre-_SFM2 [normalized count]</t>
  </si>
  <si>
    <t>PTcre-_SFM3 [normalized count]</t>
  </si>
  <si>
    <t>PTcrex2_PTM1 [normalized count]</t>
  </si>
  <si>
    <t>PTcrex2_PTM2 [normalized count]</t>
  </si>
  <si>
    <t>PTcrex2_PTM3 [normalized count]</t>
  </si>
  <si>
    <t>PTcrex2_SFM1 [normalized count]</t>
  </si>
  <si>
    <t>PTcrex2_SFM2 [normalized count]</t>
  </si>
  <si>
    <t>PTcrex2_SFM3 [normalized count]</t>
  </si>
  <si>
    <t>PTcre-_PTM1 [FPKM]</t>
  </si>
  <si>
    <t>PTcre-_PTM2 [FPKM]</t>
  </si>
  <si>
    <t>PTcre-_PM3 [FPKM]</t>
  </si>
  <si>
    <t>PTcre-_SFM1 [FPKM]</t>
  </si>
  <si>
    <t>PTcre-_SFM2 [FPKM]</t>
  </si>
  <si>
    <t>PTcre-_SFM3 [FPKM]</t>
  </si>
  <si>
    <t>PTcrex2_PTM1 [FPKM]</t>
  </si>
  <si>
    <t>PTcrex2_PTM2 [FPKM]</t>
  </si>
  <si>
    <t>PTcrex2_PTM3 [FPKM]</t>
  </si>
  <si>
    <t>PTcrex2_SFM1 [FPKM]</t>
  </si>
  <si>
    <t>PTcrex2_SFM2 [FPKM]</t>
  </si>
  <si>
    <t>PTcrex2_SFM3 [FPKM]</t>
  </si>
  <si>
    <t>Cluster</t>
  </si>
  <si>
    <t>ENSMUSG00000029167</t>
  </si>
  <si>
    <t>ENSMUST00000031059; ENSMUST00000127135; ENSMUST00000132734; ENSMUST00000151104; ENSMUST00000196968</t>
  </si>
  <si>
    <t>Ppargc1a</t>
  </si>
  <si>
    <t>protein_coding</t>
  </si>
  <si>
    <t>peroxisome proliferative activated receptor, gamma, coactivator 1 alpha [Source:MGI Symbol;Acc:MGI:1342774]</t>
  </si>
  <si>
    <t>GO:1903506; GO:0007005; GO:0050873; GO:0045944; GO:0010628; GO:0045893; GO:0001933; GO:0048511; GO:0051091; GO:0006355; GO:0120162; GO:0043524; GO:0034599; GO:0032922; GO:0002021; GO:0014823; GO:0031325; GO:0097009; GO:0048661; GO:0014850; GO:0048662; GO:1901215; GO:0071372; GO:2000272; GO:0042752; GO:2000310; GO:0071560; GO:0045820; GO:0014912; GO:0010822; GO:0022904; GO:0046321; GO:0090258; GO:0097067; GO:1904635; GO:2000184; GO:0000302; GO:0000422; GO:0001666; GO:0002931; GO:0006012; GO:0006094; GO:0007568; GO:0008209; GO:0009409; GO:0009750; GO:0014070; GO:0014732; GO:0014878; GO:0019395; GO:0021549; GO:0030900; GO:0031667; GO:0035865; GO:0042493; GO:0042594; GO:0043201; GO:0051552; GO:0051602; GO:0060612; GO:0071222; GO:0071250; GO:0071313; GO:0071332; GO:0071333; GO:0071354; GO:0071356; GO:0071392; GO:0071398; GO:0071456; GO:0071871; GO:0071873; GO:0097066; GO:1901558; GO:1901857; GO:1901860; GO:1901863; GO:1904637; GO:1904639; GO:1904640; GO:1990845; GO:2001171</t>
  </si>
  <si>
    <t>GO:0005102; GO:0003712; GO:0008134; GO:0003676; GO:0003723; GO:0005515; GO:0003682; GO:0003677; GO:0030374; GO:0043565; GO:0003713; GO:0031625; GO:1990841; GO:0016922; GO:0031490; GO:0042975; GO:0030331; GO:0043014</t>
  </si>
  <si>
    <t>GO:0005634; GO:0005654; GO:0005829; GO:0005737; GO:0043231; GO:0016605; GO:0043025; GO:0005719; GO:0022626; GO:0097440; GO:1990843; GO:1990844</t>
  </si>
  <si>
    <t>chr5</t>
  </si>
  <si>
    <t>-</t>
  </si>
  <si>
    <t>chr18</t>
  </si>
  <si>
    <t>ENSMUSG00000003923</t>
  </si>
  <si>
    <t>ENSMUST00000092430; ENSMUST00000105432; ENSMUST00000121685; ENSMUST00000145220; ENSMUST00000152505</t>
  </si>
  <si>
    <t>transcription factor A, mitochondrial [Source:MGI Symbol;Acc:MGI:107810]</t>
  </si>
  <si>
    <t>GO:0045893; GO:0006390; GO:0006391; GO:0033108</t>
  </si>
  <si>
    <t>GO:0003677; GO:0003682; GO:0003700; GO:0043565; GO:0031072; GO:0001223; GO:0008301; GO:0001018</t>
  </si>
  <si>
    <t>GO:0005634; GO:0032991; GO:0005739; GO:0005759; GO:0042645</t>
  </si>
  <si>
    <t>chr10</t>
  </si>
  <si>
    <t>Angptl</t>
  </si>
  <si>
    <t>ENSMUSG00000028989</t>
  </si>
  <si>
    <t>ENSMUST00000030840</t>
  </si>
  <si>
    <t>Angptl7</t>
  </si>
  <si>
    <t>angiopoietin-like 7 [Source:MGI Symbol;Acc:MGI:3605801]</t>
  </si>
  <si>
    <t>GO:0005575; GO:0005576</t>
  </si>
  <si>
    <t>chr4</t>
  </si>
  <si>
    <t>ENSMUSG00000047822</t>
  </si>
  <si>
    <t>ENSMUST00000058777</t>
  </si>
  <si>
    <t>Angptl8</t>
  </si>
  <si>
    <t>angiopoietin-like 8 [Source:MGI Symbol;Acc:MGI:3643534]</t>
  </si>
  <si>
    <t>GO:0019216; GO:0070328; GO:0007165; GO:0006629; GO:0010954; GO:0050746; GO:0048469; GO:0045444; GO:0044255; GO:0051005</t>
  </si>
  <si>
    <t>GO:0005179</t>
  </si>
  <si>
    <t>GO:0005576</t>
  </si>
  <si>
    <t>chr9</t>
  </si>
  <si>
    <t>+</t>
  </si>
  <si>
    <t>ENSMUSG00000002289</t>
  </si>
  <si>
    <t>ENSMUST00000002360; ENSMUST00000173869; ENSMUST00000174858; ENSMUST00000174872</t>
  </si>
  <si>
    <t>Angptl4</t>
  </si>
  <si>
    <t>angiopoietin-like 4 [Source:MGI Symbol;Acc:MGI:1888999]</t>
  </si>
  <si>
    <t>GO:0001525; GO:0043066; GO:0070328; GO:0051260; GO:0006629; GO:2000352; GO:0009267; GO:0045834; GO:0051005; GO:0043335; GO:0001666</t>
  </si>
  <si>
    <t>GO:0042802; GO:0004857</t>
  </si>
  <si>
    <t>GO:0005615; GO:0005576</t>
  </si>
  <si>
    <t>chr17</t>
  </si>
  <si>
    <t>ENSMUSG00000038742</t>
  </si>
  <si>
    <t>ENSMUST00000043726</t>
  </si>
  <si>
    <t>Angptl6</t>
  </si>
  <si>
    <t>angiopoietin-like 6 [Source:MGI Symbol;Acc:MGI:1917976]</t>
  </si>
  <si>
    <t>GO:0007275; GO:0030154; GO:0001525</t>
  </si>
  <si>
    <t>GO:0005576; GO:0030141</t>
  </si>
  <si>
    <t>ENSMUSG00000004105</t>
  </si>
  <si>
    <t>ENSMUST00000004208; ENSMUST00000139148; ENSMUST00000143252; ENSMUST00000193373</t>
  </si>
  <si>
    <t>Angptl2</t>
  </si>
  <si>
    <t>angiopoietin-like 2 [Source:MGI Symbol;Acc:MGI:1347002]</t>
  </si>
  <si>
    <t>chr2</t>
  </si>
  <si>
    <t>Csf/Csfr</t>
  </si>
  <si>
    <t>ENSMUSG00000059326</t>
  </si>
  <si>
    <t>ENSMUST00000076046; ENSMUST00000235172; ENSMUST00000235483; ENSMUST00000235987; ENSMUST00000236872; ENSMUST00000237286; ENSMUST00000237386; ENSMUST00000237877</t>
  </si>
  <si>
    <t>Csf2ra</t>
  </si>
  <si>
    <t>colony stimulating factor 2 receptor, alpha, low-affinity (granulocyte-macrophage) [Source:MGI Symbol;Acc:MGI:1339754]</t>
  </si>
  <si>
    <t>GO:0019221</t>
  </si>
  <si>
    <t>GO:0005515; GO:0004896; GO:0019955</t>
  </si>
  <si>
    <t>GO:0016020; GO:0016021; GO:0009897; GO:0043235</t>
  </si>
  <si>
    <t>chr19</t>
  </si>
  <si>
    <t>ENSMUSG00000014599</t>
  </si>
  <si>
    <t>ENSMUST00000014743; ENSMUST00000118593; ENSMUST00000120243; ENSMUST00000120654; ENSMUST00000153114; ENSMUST00000155557; ENSMUST00000156820</t>
  </si>
  <si>
    <t>Csf1</t>
  </si>
  <si>
    <t>colony stimulating factor 1 (macrophage) [Source:MGI Symbol;Acc:MGI:1339753]</t>
  </si>
  <si>
    <t>GO:0010628; GO:0048873; GO:0002376; GO:0045087; GO:0046579; GO:0001503; GO:0045860; GO:0001954; GO:0008284; GO:0002158; GO:0030316; GO:0042476; GO:0006954; GO:0040018; GO:0008283; GO:0030335; GO:0010744; GO:0002931; GO:1901215; GO:0007169; GO:0030278; GO:0010759; GO:0045672; GO:0030225; GO:0045651; GO:0032270; GO:0045657; GO:0060444; GO:0032946; GO:0042488; GO:0060611; GO:0060763; GO:1902228; GO:1904141; GO:0003006; GO:0038145; GO:0061518; GO:0007165</t>
  </si>
  <si>
    <t>GO:0008083; GO:0005125; GO:0005515; GO:0042802; GO:0042803; GO:0005157</t>
  </si>
  <si>
    <t>GO:0016021; GO:0005615; GO:0016020; GO:0005886; GO:0048471; GO:0005576; GO:1990682</t>
  </si>
  <si>
    <t>chr3</t>
  </si>
  <si>
    <t>ENSMUSG00000024621</t>
  </si>
  <si>
    <t>ENSMUST00000025523; ENSMUST00000115268; ENSMUST00000235447; ENSMUST00000237485; ENSMUST00000237706; ENSMUST00000237873</t>
  </si>
  <si>
    <t>Csf1r</t>
  </si>
  <si>
    <t>colony stimulating factor 1 receptor [Source:MGI Symbol;Acc:MGI:1339758]</t>
  </si>
  <si>
    <t>GO:0006468; GO:0007169; GO:0019221; GO:0016310; GO:0048015; GO:0002376; GO:0045087; GO:0001934; GO:0046777; GO:0030097; GO:0008284; GO:2000147; GO:0006954; GO:0008360; GO:0045217; GO:0008283; GO:0046488; GO:0045124; GO:0061098; GO:0030316; GO:0030335; GO:0045672; GO:0018108; GO:2000249; GO:0090197; GO:0043066; GO:0070374; GO:0071345; GO:0044794; GO:0002244; GO:0038145; GO:0061518; GO:0036006; GO:0002931; GO:0007411; GO:0008285; GO:0021772; GO:0021879; GO:0031529; GO:0042531; GO:0071902</t>
  </si>
  <si>
    <t>GO:0005524; GO:0004672; GO:0004714; GO:0004713; GO:0019955; GO:0016740; GO:0005515; GO:0000166; GO:0016301; GO:0042803; GO:0019903; GO:0005011</t>
  </si>
  <si>
    <t>GO:0016020; GO:0016021; GO:0005886; GO:0005654; GO:0005887; GO:0043231; GO:0009986; GO:0043235; GO:1990682</t>
  </si>
  <si>
    <t>Hes1</t>
  </si>
  <si>
    <t>ENSMUSG00000022528</t>
  </si>
  <si>
    <t>ENSMUST00000023171; ENSMUST00000160592; ENSMUST00000161676; ENSMUST00000161839</t>
  </si>
  <si>
    <t>hes family bHLH transcription factor 1 [Source:MGI Symbol;Acc:MGI:104853]</t>
  </si>
  <si>
    <t>GO:0006355; GO:0008284; GO:0060412; GO:0003151; GO:0045944; GO:0000122; GO:0009952; GO:0010628; GO:0010629; GO:0030154; GO:0045892; GO:0001701; GO:0016477; GO:0007219; GO:0006357; GO:0050768; GO:1990090; GO:0045893; GO:0050767; GO:0007155; GO:0090162; GO:0035019; GO:0021915; GO:0045665; GO:0048469; GO:0072282; GO:0001889; GO:0010977; GO:0030324; GO:0031016; GO:0045687; GO:0007389; GO:0090102; GO:0035909; GO:0060122; GO:0030901; GO:0030513; GO:0043497; GO:0045165; GO:0031018; GO:0035315; GO:0007224; GO:0021983; GO:0048844; GO:0045596; GO:0061626; GO:0045747; GO:0042102; GO:0097150; GO:0065003; GO:0043388; GO:0046425; GO:2000978; GO:0090281; GO:0042531; GO:0045598; GO:0048667; GO:0021537; GO:0021984; GO:0050678; GO:0048715; GO:0061309; GO:0035910; GO:0021861; GO:0048505; GO:0060716; GO:0021575; GO:0003266; GO:0021555; GO:0021557; GO:0021558; GO:0045608; GO:0046331; GO:0060164; GO:0061009; GO:0061106; GO:1905934; GO:2000227; GO:2000737; GO:2000974; GO:0003143; GO:0003281; GO:0045977; GO:0046427; GO:0048538; GO:0048711; GO:0060253; GO:0060675; GO:0072012; GO:0072049; GO:0072050; GO:0072141; GO:0097084; GO:2000981</t>
  </si>
  <si>
    <t>GO:0003677; GO:0046983; GO:0042803; GO:0003682; GO:0005515; GO:0000977; GO:0003700; GO:0044877; GO:0008134; GO:0043565; GO:0000981; GO:0042826; GO:0070888; GO:0051087; GO:0001227; GO:0008432; GO:0071820</t>
  </si>
  <si>
    <t>GO:0005634; GO:0005737; GO:0000785; GO:0005654; GO:0016363</t>
  </si>
  <si>
    <t>chr16</t>
  </si>
  <si>
    <t>Jagged1</t>
  </si>
  <si>
    <t>ENSMUSG00000027276</t>
  </si>
  <si>
    <t>ENSMUST00000028735; ENSMUST00000133640</t>
  </si>
  <si>
    <t>Jag1</t>
  </si>
  <si>
    <t>jagged 1 [Source:MGI Symbol;Acc:MGI:1095416]</t>
  </si>
  <si>
    <t>GO:0007154; GO:0007275; GO:0007219; GO:0045944; GO:0010628; GO:0001953; GO:0030336; GO:0001974; GO:0043010; GO:0045665; GO:0042127; GO:0048839; GO:0009887; GO:0035909; GO:0072015; GO:0061156; GO:0022408; GO:0002456; GO:0045747; GO:0045599; GO:0003184; GO:0002011; GO:0061073; GO:0045596; GO:0045669; GO:0045746; GO:0003215; GO:0045639; GO:0060411; GO:2000737; GO:0042491; GO:0061314; GO:0062043; GO:0032495; GO:0072017; GO:0097150; GO:0061309; GO:0072006; GO:0072070; GO:0045602; GO:0061444</t>
  </si>
  <si>
    <t>GO:0005515; GO:0005509; GO:0005112; GO:0048018; GO:0005543</t>
  </si>
  <si>
    <t>GO:0016021; GO:0016020; GO:0005886; GO:0045177; GO:0005912; GO:0016324</t>
  </si>
  <si>
    <t>ENSMUSG00000006932</t>
  </si>
  <si>
    <t>ENSMUST00000007130; ENSMUST00000126633; ENSMUST00000130466; ENSMUST00000130845; ENSMUST00000133689; ENSMUST00000139138; ENSMUST00000145093; ENSMUST00000154356; ENSMUST00000154687; ENSMUST00000156911; ENSMUST00000163844; ENSMUST00000169931; ENSMUST00000170729; ENSMUST00000178812; ENSMUST00000215573</t>
  </si>
  <si>
    <t>Ctnnb1</t>
  </si>
  <si>
    <t>catenin (cadherin associated protein), beta 1 [Source:MGI Symbol;Acc:MGI:88276]</t>
  </si>
  <si>
    <t>GO:0007155; GO:0016525; GO:0045944; GO:0010468; GO:0016055; GO:0098609; GO:0050808; GO:0010628; GO:0045893; GO:0010629; GO:0000122; GO:0045892; GO:0034613; GO:0001701; GO:0042981; GO:0001570; GO:0001822; GO:0030097; GO:0007507; GO:0045595; GO:0006357; GO:0008285; GO:0043123; GO:0043161; GO:0051091; GO:0043066; GO:0007399; GO:0043065; GO:0008284; GO:0030217; GO:0030316; GO:0045453; GO:0045667; GO:0002052; GO:0032355; GO:0007160; GO:0043588; GO:0043525; GO:0001501; GO:0001764; GO:0060070; GO:0035116; GO:0060173; GO:0048469; GO:0030539; GO:0008283; GO:0030900; GO:0007268; GO:0042127; GO:0051291; GO:0034394; GO:0030154; GO:0030324; GO:0043627; GO:0042733; GO:0031016; GO:0001658; GO:0034097; GO:0043410; GO:0048096; GO:0001708; GO:0001894; GO:0042475; GO:0034332; GO:0000209; GO:0001944; GO:0060441; GO:2000008; GO:1901215; GO:0048489; GO:0071363; GO:0045670; GO:1990314; GO:0031641; GO:2001234; GO:0001709; GO:0022405; GO:0010718; GO:0035115; GO:0090279; GO:0034333; GO:0009953; GO:0003338; GO:0031069; GO:0045596; GO:0048538; GO:0051145; GO:0045669; GO:0061549; GO:0002089; GO:0021819; GO:0009954; GO:0060789; GO:0033234; GO:0045671; GO:0001706; GO:0000904; GO:1990138; GO:0009948; GO:0060492; GO:0032331; GO:1904173; GO:1903204; GO:0001702; GO:0045743; GO:0071260; GO:0070602; GO:0097091; GO:0051973; GO:1904798; GO:0033077; GO:0001569; GO:0002053; GO:0030901; GO:1904948; GO:1904954; GO:1990403; GO:0009987; GO:0060439; GO:0060484; GO:0048599; GO:2000179; GO:0060038; GO:0009950; GO:0060742; GO:0060769; GO:0007403; GO:0001711; GO:0048660; GO:0048715; GO:0060440; GO:0072033; GO:0072079; GO:0035050; GO:0072182; GO:0000578; GO:0022009; GO:0071681; GO:0061047; GO:0048617; GO:0048643; GO:0072053; GO:0072054; GO:0060485; GO:0003266; GO:0007398; GO:2000017; GO:0045603; GO:0030856; GO:0014010; GO:0030858; GO:0050768; GO:0016331; GO:0061154; GO:0019827; GO:0035112; GO:0048513; GO:0003340; GO:0001840; GO:0010909; GO:0030997; GO:0042129; GO:0044334; GO:0060066; GO:0060479; GO:0060916; GO:0061198; GO:0003223; GO:0030182; GO:0030902; GO:0032212; GO:0036023; GO:0042493; GO:0044093; GO:0045976; GO:0051569; GO:0051884; GO:0060947; GO:0060982; GO:0060983; GO:0061324; GO:0061550; GO:0072132; GO:1904499; GO:1904501; GO:1904793; GO:1904796; GO:1904888; GO:1990791; GO:2000144</t>
  </si>
  <si>
    <t>GO:0005515; GO:0045296; GO:0003682; GO:0044877; GO:0008134; GO:0044325; GO:0003700; GO:0019900; GO:0008022; GO:0003713; GO:0046332; GO:0019903; GO:0019899; GO:0035257; GO:0001085; GO:0001102; GO:0035255; GO:0030331; GO:0050998; GO:0070411; GO:0019901; GO:0070491; GO:0097718; GO:0045294; GO:1990226</t>
  </si>
  <si>
    <t>GO:0005634; GO:0016020; GO:0071944; GO:0005886; GO:0032991; GO:0048471; GO:0005829; GO:0005737; GO:0030054; GO:0045202; GO:0005856; GO:0042995; GO:0005911; GO:0030027; GO:0043005; GO:0045177; GO:0031965; GO:0016328; GO:0016323; GO:0005923; GO:0030018; GO:0005813; GO:0005815; GO:0005913; GO:0016342; GO:0005938; GO:0043198; GO:0043296; GO:0000922; GO:0005912; GO:0014704; GO:0005667; GO:0098685; GO:0032993; GO:0005719; GO:0005916; GO:0031528; GO:0016600; GO:0045211; GO:0031253; GO:0098831; GO:1990909; GO:1990907; GO:0042734; GO:0030877; GO:0034750; GO:0044798; GO:0070369; GO:0099092</t>
  </si>
  <si>
    <t>ENSMUSG00000028179</t>
  </si>
  <si>
    <t>ENSMUST00000118539; ENSMUST00000125028; ENSMUST00000129805; ENSMUST00000198009</t>
  </si>
  <si>
    <t>Cth</t>
  </si>
  <si>
    <t>cystathionase (cystathionine gamma-lyase) [Source:MGI Symbol;Acc:MGI:1339968]</t>
  </si>
  <si>
    <t>GO:0008652; GO:0008285; GO:1990830; GO:0051289; GO:0006749; GO:0030308; GO:0043066; GO:0050667; GO:0043123; GO:0051092; GO:2001234; GO:0019346; GO:0019344; GO:0018272; GO:0019343; GO:0044524; GO:0070814; GO:1904831</t>
  </si>
  <si>
    <t>GO:0003824; GO:0030170; GO:0042802; GO:0005515; GO:0005516; GO:0016829; GO:0004121; GO:0004123; GO:0016846; GO:0044540; GO:0080146</t>
  </si>
  <si>
    <t>GO:0005737; GO:0005829</t>
  </si>
  <si>
    <t>WT1_baseline 1_A01_001.fcs</t>
  </si>
  <si>
    <t>WT2_baseline 2_A02_002.fcs</t>
  </si>
  <si>
    <t>WT3_baseline 3_A03_003.fcs</t>
  </si>
  <si>
    <t>WT1_TBHP 1_A04_004.fcs</t>
  </si>
  <si>
    <t>WT2_TBHP 2_A05_005.fcs</t>
  </si>
  <si>
    <t>WT3_TBHP 3_A06_006.fcs</t>
  </si>
  <si>
    <t>WT1_NAD+ 1mM 1_A10_010.fcs</t>
  </si>
  <si>
    <t>WT2_NAD+ 1mM 2_A11_011.fcs</t>
  </si>
  <si>
    <t>WT3_NAD+ 1mM 3_A12_012.fcs</t>
  </si>
  <si>
    <t>KO1_baseline 1_C01_019.fcs</t>
  </si>
  <si>
    <t>KO2_baseline 2_C02_020.fcs</t>
  </si>
  <si>
    <t>KO3_baseline 3_C03_021.fcs</t>
  </si>
  <si>
    <t>KO1_TBHP 1_C04_022.fcs</t>
  </si>
  <si>
    <t>KO2_TBHP 2_C05_023.fcs</t>
  </si>
  <si>
    <t>KO3_TBHP 3_C06_024.fcs</t>
  </si>
  <si>
    <t>KO1_NAD+ 1mM 1_C10_028.fcs</t>
  </si>
  <si>
    <t>KO2_NAD+ 1mM 2_C11_029.fcs</t>
  </si>
  <si>
    <t>KO3_NAD+ 1mM 3_C12_030.fcs</t>
  </si>
  <si>
    <t>WT1 unstained voltage_H1_H01_037.fcs</t>
  </si>
  <si>
    <t>WT2 unstained voltage_H2_H02_038.fcs</t>
  </si>
  <si>
    <t>WT3 unstained voltage_H3_H03_039.fcs</t>
  </si>
  <si>
    <t>KO1 unstained voltage_H4_H04_040.fcs</t>
  </si>
  <si>
    <t>KO2 unstained voltage_H5_H05_041.fcs</t>
  </si>
  <si>
    <t>KO3 unstained voltage_H6_H06_042.fcs</t>
  </si>
  <si>
    <t>A058_PGC1a_A1_ORG.tif-(Colour_2)</t>
  </si>
  <si>
    <t>A058_PGC1a_A2_ORG.tif-(Colour_2)</t>
  </si>
  <si>
    <t>A058_PGC1a_A3_ORG.tif-(Colour_2)</t>
  </si>
  <si>
    <t>A058_PGC1a_A4_ORG.tif-(Colour_2)</t>
  </si>
  <si>
    <t>A058_PGC1a_A5_ORG.tif-(Colour_2)</t>
  </si>
  <si>
    <t>A058_PGC1a_A6_ORG.tif-(Colour_2)</t>
  </si>
  <si>
    <t>A058_PGC1a_A7_ORG.tif-(Colour_2)</t>
  </si>
  <si>
    <t>A058_PGC1a_A8_ORG.tif-(Colour_2)</t>
  </si>
  <si>
    <t>A058_PGC1a_A9_ORG.tif-(Colour_2)</t>
  </si>
  <si>
    <t>A058_PGC1a_B1_ORG.tif-(Colour_2)</t>
  </si>
  <si>
    <t>A058_PGC1a_B2_ORG.tif-(Colour_2)</t>
  </si>
  <si>
    <t>A058_PGC1a_B3_ORG.tif-(Colour_2)</t>
  </si>
  <si>
    <t>A058_PGC1a_B4_ORG.tif-(Colour_2)</t>
  </si>
  <si>
    <t>A058_PGC1a_B5_ORG.tif-(Colour_2)</t>
  </si>
  <si>
    <t>A058_PGC1a_B6_ORG.tif-(Colour_2)</t>
  </si>
  <si>
    <t>A058_PGC1a_B7_ORG.tif-(Colour_2)</t>
  </si>
  <si>
    <t>run("Close");</t>
  </si>
  <si>
    <t>A058_PGC1a_B8_ORG.tif-(Colour_2)</t>
  </si>
  <si>
    <t>run("Watershed");</t>
  </si>
  <si>
    <t>A058_PGC1a_B9_ORG.tif-(Colour_2)</t>
  </si>
  <si>
    <t>run("Analyze Particles...", "size=300-1500 exclude summarize");</t>
  </si>
  <si>
    <t>A058_PGC1a_KO1_A1_ORG.tif-(Colour_2)</t>
  </si>
  <si>
    <t>A058_PGC1a_KO1_A2_ORG.tif-(Colour_2)</t>
  </si>
  <si>
    <t>A058_PGC1a_KO1_A3_ORG.tif-(Colour_2)</t>
  </si>
  <si>
    <t>A058_PGC1a_KO1_A4_ORG.tif-(Colour_2)</t>
  </si>
  <si>
    <t>A058_PGC1a_KO1_A5_ORG.tif-(Colour_2)</t>
  </si>
  <si>
    <t>A058_PGC1a_KO1_A6_ORG.tif-(Colour_2)</t>
  </si>
  <si>
    <t>A058_PGC1a_KO1_A7_ORG.tif-(Colour_2)</t>
  </si>
  <si>
    <t>A058_PGC1a_KO1_A8_ORG.tif-(Colour_2)</t>
  </si>
  <si>
    <t>A058_PGC1a_KO1_A9_ORG.tif-(Colour_2)</t>
  </si>
  <si>
    <t>A058_PGC1a_KO1_B1_ORG.tif-(Colour_2)</t>
  </si>
  <si>
    <t>A058_PGC1a_KO1_B2_ORG.tif-(Colour_2)</t>
  </si>
  <si>
    <t>A058_PGC1a_KO1_B3_ORG.tif-(Colour_2)</t>
  </si>
  <si>
    <t>A058_PGC1a_KO1_B4_ORG.tif-(Colour_2)</t>
  </si>
  <si>
    <t>A058_PGC1a_KO1_B5_ORG.tif-(Colour_2)</t>
  </si>
  <si>
    <t>A058_PGC1a_KO1_B6_ORG.tif-(Colour_2)</t>
  </si>
  <si>
    <t>A058_PGC1a_KO1_B7_ORG.tif-(Colour_2)</t>
  </si>
  <si>
    <t>A058_PGC1a_KO1_B8_ORG.tif-(Colour_2)</t>
  </si>
  <si>
    <t>A058_PGC1a_KO1_B9_ORG.tif-(Colour_2)</t>
  </si>
  <si>
    <t>A058_PGC1a_KO2_A1_ORG.tif-(Colour_2)</t>
  </si>
  <si>
    <t>A058_PGC1a_KO2_A2_ORG.tif-(Colour_2)</t>
  </si>
  <si>
    <t>A058_PGC1a_KO2_A3_ORG.tif-(Colour_2)</t>
  </si>
  <si>
    <t>A058_PGC1a_KO2_A4_ORG.tif-(Colour_2)</t>
  </si>
  <si>
    <t>A058_PGC1a_KO2_A5_ORG.tif-(Colour_2)</t>
  </si>
  <si>
    <t>A058_PGC1a_KO2_A6_ORG.tif-(Colour_2)</t>
  </si>
  <si>
    <t>A058_PGC1a_KO2_A7_ORG.tif-(Colour_2)</t>
  </si>
  <si>
    <t>A058_PGC1a_KO2_A8_ORG.tif-(Colour_2)</t>
  </si>
  <si>
    <t>A058_PGC1a_KO2_A9_ORG.tif-(Colour_2)</t>
  </si>
  <si>
    <t>A058_PGC1a_KO2_B1_ORG.tif-(Colour_2)</t>
  </si>
  <si>
    <t>A058_PGC1a_KO2_B2_ORG.tif-(Colour_2)</t>
  </si>
  <si>
    <t>A058_PGC1a_KO2_B3_ORG.tif-(Colour_2)</t>
  </si>
  <si>
    <t>A058_PGC1a_KO2_B4_ORG.tif-(Colour_2)</t>
  </si>
  <si>
    <t>A058_PGC1a_KO2_B5_ORG.tif-(Colour_2)</t>
  </si>
  <si>
    <t>A058_PGC1a_KO2_B6_ORG.tif-(Colour_2)</t>
  </si>
  <si>
    <t>A058_PGC1a_KO2_B7_ORG.tif-(Colour_2)</t>
  </si>
  <si>
    <t>A058_PGC1a_KO2_B8_ORG.tif-(Colour_2)</t>
  </si>
  <si>
    <t>A058_PGC1a_KO2_B9_ORG.tif-(Colour_2)</t>
  </si>
  <si>
    <t>A058_PGC1a_KO3_A1_ORG.tif-(Colour_2)</t>
  </si>
  <si>
    <t>A058_PGC1a_KO3_A2_ORG.tif-(Colour_2)</t>
  </si>
  <si>
    <t>A058_PGC1a_KO3_A3_ORG.tif-(Colour_2)</t>
  </si>
  <si>
    <t>A058_PGC1a_KO3_A4_ORG.tif-(Colour_2)</t>
  </si>
  <si>
    <t>A058_PGC1a_KO3_A5_ORG.tif-(Colour_2)</t>
  </si>
  <si>
    <t>A058_PGC1a_KO3_A6_ORG.tif-(Colour_2)</t>
  </si>
  <si>
    <t>A058_PGC1a_KO3_A7_ORG.tif-(Colour_2)</t>
  </si>
  <si>
    <t>A058_PGC1a_KO3_A8_ORG.tif-(Colour_2)</t>
  </si>
  <si>
    <t>A058_PGC1a_KO3_A9_ORG.tif-(Colour_2)</t>
  </si>
  <si>
    <t>A058_PGC1a_KO3_B1_ORG.tif-(Colour_2)</t>
  </si>
  <si>
    <t>A058_PGC1a_KO3_B2_ORG.tif-(Colour_2)</t>
  </si>
  <si>
    <t>A058_PGC1a_KO3_B3_ORG.tif-(Colour_2)</t>
  </si>
  <si>
    <t>A058_PGC1a_KO3_B4_ORG.tif-(Colour_2)</t>
  </si>
  <si>
    <t>A058_PGC1a_KO3_B5_ORG.tif-(Colour_2)</t>
  </si>
  <si>
    <t>A058_PGC1a_KO3_B6_ORG.tif-(Colour_2)</t>
  </si>
  <si>
    <t>A058_PGC1a_KO3_B7_ORG.tif-(Colour_2)</t>
  </si>
  <si>
    <t>A058_PGC1a_KO3_B8_ORG.tif-(Colour_2)</t>
  </si>
  <si>
    <t>A058_PGC1a_KO3_B9_ORG.tif-(Colour_2)</t>
  </si>
  <si>
    <t>A058_PGC1a_KO4_A1_ORG.tif-(Colour_2)</t>
  </si>
  <si>
    <t>A058_PGC1a_KO4_A2_ORG.tif-(Colour_2)</t>
  </si>
  <si>
    <t>A058_PGC1a_KO4_A3_ORG.tif-(Colour_2)</t>
  </si>
  <si>
    <t>A058_PGC1a_KO4_A4_ORG.tif-(Colour_2)</t>
  </si>
  <si>
    <t>A058_PGC1a_KO4_A5_ORG.tif-(Colour_2)</t>
  </si>
  <si>
    <t>A058_PGC1a_KO4_A6_ORG.tif-(Colour_2)</t>
  </si>
  <si>
    <t>A058_PGC1a_KO4_A7_ORG.tif-(Colour_2)</t>
  </si>
  <si>
    <t>A058_PGC1a_KO4_A8_ORG.tif-(Colour_2)</t>
  </si>
  <si>
    <t>A058_PGC1a_KO4_A9_ORG.tif-(Colour_2)</t>
  </si>
  <si>
    <t>A058_PGC1a_KO4_B1_ORG.tif-(Colour_2)</t>
  </si>
  <si>
    <t>A058_PGC1a_KO4_B2_ORG.tif-(Colour_2)</t>
  </si>
  <si>
    <t>A058_PGC1a_KO4_B3_ORG.tif-(Colour_2)</t>
  </si>
  <si>
    <t>A058_PGC1a_KO4_B4_ORG.tif-(Colour_2)</t>
  </si>
  <si>
    <t>A058_PGC1a_KO4_B5_ORG.tif-(Colour_2)</t>
  </si>
  <si>
    <t>A058_PGC1a_KO4_B6_ORG.tif-(Colour_2)</t>
  </si>
  <si>
    <t>A058_PGC1a_KO4_B7_ORG.tif-(Colour_2)</t>
  </si>
  <si>
    <t>A058_PGC1a_KO4_B8_ORG.tif-(Colour_2)</t>
  </si>
  <si>
    <t>A058_PGC1a_KO4_B9_ORG.tif-(Colour_2)</t>
  </si>
  <si>
    <t>A058_PGC1a_WT1_A1_ORG.tif-(Colour_2)</t>
  </si>
  <si>
    <t>A058_PGC1a_WT1_A2_ORG.tif-(Colour_2)</t>
  </si>
  <si>
    <t>A058_PGC1a_WT1_A3_ORG.tif-(Colour_2)</t>
  </si>
  <si>
    <t>A058_PGC1a_WT1_A4_ORG.tif-(Colour_2)</t>
  </si>
  <si>
    <t>A058_PGC1a_WT1_A5_ORG.tif-(Colour_2)</t>
  </si>
  <si>
    <t>A058_PGC1a_WT1_A6_ORG.tif-(Colour_2)</t>
  </si>
  <si>
    <t>A058_PGC1a_WT1_A7_ORG.tif-(Colour_2)</t>
  </si>
  <si>
    <t>A058_PGC1a_WT1_A8_ORG.tif-(Colour_2)</t>
  </si>
  <si>
    <t>A058_PGC1a_WT1_A9_ORG.tif-(Colour_2)</t>
  </si>
  <si>
    <t>A058_PGC1a_WT1_B1_ORG.tif-(Colour_2)</t>
  </si>
  <si>
    <t>A058_PGC1a_WT1_B2_ORG.tif-(Colour_2)</t>
  </si>
  <si>
    <t>A058_PGC1a_WT1_B3_ORG.tif-(Colour_2)</t>
  </si>
  <si>
    <t>A058_PGC1a_WT1_B4_ORG.tif-(Colour_2)</t>
  </si>
  <si>
    <t>A058_PGC1a_WT1_B5_ORG.tif-(Colour_2)</t>
  </si>
  <si>
    <t>A058_PGC1a_WT1_B6_ORG.tif-(Colour_2)</t>
  </si>
  <si>
    <t>A058_PGC1a_WT1_B7_ORG.tif-(Colour_2)</t>
  </si>
  <si>
    <t>A058_PGC1a_WT1_B8_ORG.tif-(Colour_2)</t>
  </si>
  <si>
    <t>A058_PGC1a_WT1_B9_ORG.tif-(Colour_2)</t>
  </si>
  <si>
    <t>A058_PGC1a_WT2_A1_ORG.tif-(Colour_2)</t>
  </si>
  <si>
    <t>A058_PGC1a_WT2_A2_ORG.tif-(Colour_2)</t>
  </si>
  <si>
    <t>A058_PGC1a_WT2_A3_ORG.tif-(Colour_2)</t>
  </si>
  <si>
    <t>A058_PGC1a_WT2_A4_ORG.tif-(Colour_2)</t>
  </si>
  <si>
    <t>A058_PGC1a_WT2_A5_ORG.tif-(Colour_2)</t>
  </si>
  <si>
    <t>A058_PGC1a_WT2_A6_ORG.tif-(Colour_2)</t>
  </si>
  <si>
    <t>A058_PGC1a_WT2_A7_ORG.tif-(Colour_2)</t>
  </si>
  <si>
    <t>A058_PGC1a_WT2_A8_ORG.tif-(Colour_2)</t>
  </si>
  <si>
    <t>A058_PGC1a_WT2_A9_ORG.tif-(Colour_2)</t>
  </si>
  <si>
    <t>A058_PGC1a_WT2_B1_ORG.tif-(Colour_2)</t>
  </si>
  <si>
    <t>A058_PGC1a_WT2_B2_ORG.tif-(Colour_2)</t>
  </si>
  <si>
    <t>A058_PGC1a_WT2_B3_ORG.tif-(Colour_2)</t>
  </si>
  <si>
    <t>A058_PGC1a_WT2_B4_ORG.tif-(Colour_2)</t>
  </si>
  <si>
    <t>A058_PGC1a_WT2_B5_ORG.tif-(Colour_2)</t>
  </si>
  <si>
    <t>A058_PGC1a_WT2_B6_ORG.tif-(Colour_2)</t>
  </si>
  <si>
    <t>A058_PGC1a_WT2_B7_ORG.tif-(Colour_2)</t>
  </si>
  <si>
    <t>A058_PGC1a_WT2_B8_ORG.tif-(Colour_2)</t>
  </si>
  <si>
    <t>A058_PGC1a_WT2_B9_ORG.tif-(Colour_2)</t>
  </si>
  <si>
    <t>A058_PGC1a_WT4_A1_ORG.tif-(Colour_2)</t>
  </si>
  <si>
    <t>A058_PGC1a_WT4_A2_ORG.tif-(Colour_2)</t>
  </si>
  <si>
    <t>A058_PGC1a_WT4_A3_ORG.tif-(Colour_2)</t>
  </si>
  <si>
    <t>A058_PGC1a_WT4_A4_ORG.tif-(Colour_2)</t>
  </si>
  <si>
    <t>A058_PGC1a_WT4_A5_ORG.tif-(Colour_2)</t>
  </si>
  <si>
    <t>A058_PGC1a_WT4_A6_ORG.tif-(Colour_2)</t>
  </si>
  <si>
    <t>A058_PGC1a_WT4_A7_ORG.tif-(Colour_2)</t>
  </si>
  <si>
    <t>A058_PGC1a_WT4_A8_ORG.tif-(Colour_2)</t>
  </si>
  <si>
    <t>A058_PGC1a_WT4_A9_ORG.tif-(Colour_2)</t>
  </si>
  <si>
    <t>A058_PGC1a_WT4_B1_ORG.tif-(Colour_2)</t>
  </si>
  <si>
    <t>A058_PGC1a_WT4_B2_ORG.tif-(Colour_2)</t>
  </si>
  <si>
    <t>A058_PGC1a_WT4_B3_ORG.tif-(Colour_2)</t>
  </si>
  <si>
    <t>A058_PGC1a_WT4_B4_ORG.tif-(Colour_2)</t>
  </si>
  <si>
    <t>A058_PGC1a_WT4_B5_ORG.tif-(Colour_2)</t>
  </si>
  <si>
    <t>A058_PGC1a_WT4_B6_ORG.tif-(Colour_2)</t>
  </si>
  <si>
    <t>A058_PGC1a_WT4_B7_ORG.tif-(Colour_2)</t>
  </si>
  <si>
    <t>A058_PGC1a_WT4_B8_ORG.tif-(Colour_2)</t>
  </si>
  <si>
    <t>A058_PGC1a_WT4_B9_ORG.tif-(Colour_2)</t>
  </si>
  <si>
    <t>A058_PGC1a_WT5_A1_ORG.tif-(Colour_2)</t>
  </si>
  <si>
    <t>A058_PGC1a_WT5_A2_ORG.tif-(Colour_2)</t>
  </si>
  <si>
    <t>A058_PGC1a_WT5_A3_ORG.tif-(Colour_2)</t>
  </si>
  <si>
    <t>A058_PGC1a_WT5_A4_ORG.tif-(Colour_2)</t>
  </si>
  <si>
    <t>A058_PGC1a_WT5_A5_ORG.tif-(Colour_2)</t>
  </si>
  <si>
    <t>A058_PGC1a_WT5_A6_ORG.tif-(Colour_2)</t>
  </si>
  <si>
    <t>A058_PGC1a_WT5_A7_ORG.tif-(Colour_2)</t>
  </si>
  <si>
    <t>A058_PGC1a_WT5_A8_ORG.tif-(Colour_2)</t>
  </si>
  <si>
    <t>A058_PGC1a_WT5_A9_ORG.tif-(Colour_2)</t>
  </si>
  <si>
    <t>A058_PGC1a_WT5_B1_ORG.tif-(Colour_2)</t>
  </si>
  <si>
    <t>A058_PGC1a_WT5_B2_ORG.tif-(Colour_2)</t>
  </si>
  <si>
    <t>A058_PGC1a_WT5_B3_ORG.tif-(Colour_2)</t>
  </si>
  <si>
    <t>A058_PGC1a_WT5_B4_ORG.tif-(Colour_2)</t>
  </si>
  <si>
    <t>A058_PGC1a_WT5_B5_ORG.tif-(Colour_2)</t>
  </si>
  <si>
    <t>A058_PGC1a_WT5_B6_ORG.tif-(Colour_2)</t>
  </si>
  <si>
    <t>A058_PGC1a_WT5_B7_ORG.tif-(Colour_2)</t>
  </si>
  <si>
    <t>A058_PGC1a_WT5_B8_ORG.tif-(Colour_2)</t>
  </si>
  <si>
    <t>A058_PGC1a_WT5_B9_ORG.tif-(Colour_2)</t>
  </si>
  <si>
    <t>Havcr1</t>
  </si>
  <si>
    <t>Vcam1</t>
  </si>
  <si>
    <t>Col1a1</t>
  </si>
  <si>
    <t>Tgfbr2fl/fl</t>
  </si>
  <si>
    <t>gGT-Cre;Tgfbr2fl/fl</t>
  </si>
  <si>
    <t>Tgfbr2fl/fl (AA, 3W)</t>
  </si>
  <si>
    <t>gGT-Cre;Tgfbr2fl/fl (AA, 3W)</t>
  </si>
  <si>
    <t>A051</t>
  </si>
  <si>
    <t>3.54</t>
  </si>
  <si>
    <t>3.37</t>
  </si>
  <si>
    <t>3.77</t>
  </si>
  <si>
    <t>0.012</t>
  </si>
  <si>
    <t>9.21E-3</t>
  </si>
  <si>
    <t>6.44E-3</t>
  </si>
  <si>
    <t>19.1</t>
  </si>
  <si>
    <t>18.6</t>
  </si>
  <si>
    <t>18.9</t>
  </si>
  <si>
    <t>all/Single Cells/stained | Freq. of Total</t>
  </si>
  <si>
    <t>WT unstained_WT unstained 1_A01_001.fcs</t>
  </si>
  <si>
    <t>WT unstained_WT unstained 2_A02_002.fcs</t>
  </si>
  <si>
    <t>WT unstained_WT unstained 3_A03_003.fcs</t>
  </si>
  <si>
    <t>WT stained_WT stained 1_A07_007.fcs</t>
  </si>
  <si>
    <t>WT stained_WT stained 2_A08_008.fcs</t>
  </si>
  <si>
    <t>WT stained_WT stained 3_A09_009.fcs</t>
  </si>
  <si>
    <t>KO unstained_KO unstained 1_B01_013.fcs</t>
  </si>
  <si>
    <t>KO unstained_KO unstained 2_B02_014.fcs</t>
  </si>
  <si>
    <t>KO unstained_KO unstained 3_B03_015.fcs</t>
  </si>
  <si>
    <t>KO stained_KO stained 1_B07_019.fcs</t>
  </si>
  <si>
    <t>KO stained_KO stained 2_B08_020.fcs</t>
  </si>
  <si>
    <t>KO stained_KO stained 3_B09_021.fcs</t>
  </si>
  <si>
    <t>A045</t>
  </si>
  <si>
    <t>A056</t>
  </si>
  <si>
    <t>WT_baseline 1_A01_001.fcs</t>
  </si>
  <si>
    <t>WT_baseline 2_A02_002.fcs</t>
  </si>
  <si>
    <t>WT_baseline 3_A03_003.fcs</t>
  </si>
  <si>
    <t>WT_TBHP 1_A04_004.fcs</t>
  </si>
  <si>
    <t>WT_TBHP 2_A05_005.fcs</t>
  </si>
  <si>
    <t>WT_TBHP 3_A06_006.fcs</t>
  </si>
  <si>
    <t>A112</t>
  </si>
  <si>
    <t>KO_baseline 1_C01_019.fcs</t>
  </si>
  <si>
    <t>KO_baseline 2_C02_020.fcs</t>
  </si>
  <si>
    <t>KO_baseline 3_C03_021.fcs</t>
  </si>
  <si>
    <t>KO_TBHP 1_C04_022.fcs</t>
  </si>
  <si>
    <t>KO_TBHP 2_C05_023.fcs</t>
  </si>
  <si>
    <t>KO_TBHP 3_C06_024.fcs</t>
  </si>
  <si>
    <t>A115</t>
  </si>
  <si>
    <t>A116</t>
  </si>
  <si>
    <t>WT unstained_TBHP_WT unstained TCHP 1_A04_004.fcs</t>
  </si>
  <si>
    <t>WT unstained_TBHP_WT unstained TCHP 2_A05_005.fcs</t>
  </si>
  <si>
    <t>WT unstained_TBHP_WT unstained TCHP 3_A06_006.fcs</t>
  </si>
  <si>
    <t>WT stained_TBHP_WT stained TCHP 1_A10_010.fcs</t>
  </si>
  <si>
    <t>WT stained_TBHP_WT stained TCHP 2_A11_011.fcs</t>
  </si>
  <si>
    <t>WT stained_TBHP_WT stained TCHP 3_A12_012.fcs</t>
  </si>
  <si>
    <t>KO unstained_TBHP_KO unstained TCHP 1_B04_016.fcs</t>
  </si>
  <si>
    <t>KO unstained_TBHP_KO unstained TCHP 2_B05_017.fcs</t>
  </si>
  <si>
    <t>KO unstained_TBHP_KO unstained TCHP 3_B06_018.fcs</t>
  </si>
  <si>
    <t>KO stained_TBHP_KO stained TCHP 1_B10_022.fcs</t>
  </si>
  <si>
    <t>KO stained_TBHP_KO stained TCHP 2_B11_023.fcs</t>
  </si>
  <si>
    <t>KO stained_TBHP_KO stained TCHP 3_B12_024.fcs</t>
  </si>
  <si>
    <t>E-cad</t>
  </si>
  <si>
    <t>r (CI/E-cad)</t>
  </si>
  <si>
    <t>r/1.16973508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</si>
</sst>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0.00"/>
    <numFmt numFmtId="165" formatCode="#0.00%"/>
  </numFmts>
  <fonts count="28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2" tint="-0.499984740745262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4"/>
      <color theme="1"/>
      <name val="Calibri"/>
      <family val="2"/>
      <scheme val="minor"/>
    </font>
    <font>
      <b/>
      <sz val="12"/>
      <color rgb="FFB90000"/>
      <name val="Calibri"/>
      <family val="2"/>
      <scheme val="minor"/>
    </font>
    <font>
      <sz val="12"/>
      <color rgb="FFFF0000"/>
      <name val="Calibri"/>
      <family val="2"/>
      <charset val="134"/>
      <scheme val="minor"/>
    </font>
    <font>
      <b/>
      <sz val="12"/>
      <color rgb="FFFF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16"/>
      <color rgb="FFFF0000"/>
      <name val="Calibri"/>
      <family val="2"/>
      <scheme val="minor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b/>
      <sz val="11"/>
      <name val="Calibri"/>
      <family val="2"/>
      <scheme val="minor"/>
    </font>
    <font>
      <sz val="10"/>
      <name val="Arial"/>
    </font>
    <font>
      <sz val="10"/>
      <color rgb="FF000000"/>
      <name val="Arial"/>
      <family val="2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36"/>
      <color theme="1"/>
      <name val="Arial"/>
      <family val="2"/>
    </font>
    <font>
      <b/>
      <sz val="20"/>
      <color theme="1"/>
      <name val="Arial"/>
      <family val="2"/>
    </font>
    <font>
      <b/>
      <sz val="28"/>
      <color theme="1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000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03">
    <xf numFmtId="0" fontId="0" fillId="0" borderId="0" xfId="0"/>
    <xf numFmtId="0" fontId="0" fillId="2" borderId="0" xfId="0" applyFill="1"/>
    <xf numFmtId="0" fontId="0" fillId="0" borderId="1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2" xfId="0" applyBorder="1"/>
    <xf numFmtId="0" fontId="0" fillId="3" borderId="2" xfId="0" applyFill="1" applyBorder="1"/>
    <xf numFmtId="0" fontId="0" fillId="4" borderId="2" xfId="0" applyFill="1" applyBorder="1"/>
    <xf numFmtId="0" fontId="0" fillId="5" borderId="2" xfId="0" applyFill="1" applyBorder="1"/>
    <xf numFmtId="0" fontId="0" fillId="2" borderId="2" xfId="0" applyFill="1" applyBorder="1"/>
    <xf numFmtId="0" fontId="1" fillId="2" borderId="2" xfId="0" applyFont="1" applyFill="1" applyBorder="1"/>
    <xf numFmtId="0" fontId="0" fillId="6" borderId="0" xfId="0" applyFill="1"/>
    <xf numFmtId="0" fontId="0" fillId="6" borderId="2" xfId="0" applyFill="1" applyBorder="1"/>
    <xf numFmtId="0" fontId="1" fillId="6" borderId="2" xfId="0" applyFont="1" applyFill="1" applyBorder="1"/>
    <xf numFmtId="0" fontId="0" fillId="0" borderId="0" xfId="0" applyFill="1"/>
    <xf numFmtId="0" fontId="0" fillId="0" borderId="0" xfId="0" applyFill="1" applyAlignment="1">
      <alignment horizontal="center" vertical="center"/>
    </xf>
    <xf numFmtId="0" fontId="0" fillId="0" borderId="0" xfId="0" applyFill="1" applyBorder="1"/>
    <xf numFmtId="0" fontId="0" fillId="7" borderId="0" xfId="0" applyFill="1"/>
    <xf numFmtId="0" fontId="0" fillId="7" borderId="2" xfId="0" applyFill="1" applyBorder="1"/>
    <xf numFmtId="0" fontId="2" fillId="0" borderId="0" xfId="0" applyFont="1"/>
    <xf numFmtId="0" fontId="0" fillId="0" borderId="0" xfId="0" applyFont="1"/>
    <xf numFmtId="0" fontId="0" fillId="8" borderId="0" xfId="0" applyFont="1" applyFill="1"/>
    <xf numFmtId="0" fontId="3" fillId="0" borderId="0" xfId="0" applyFont="1"/>
    <xf numFmtId="0" fontId="0" fillId="0" borderId="0" xfId="0" quotePrefix="1" applyFont="1" applyAlignment="1">
      <alignment horizontal="left"/>
    </xf>
    <xf numFmtId="0" fontId="0" fillId="8" borderId="0" xfId="0" quotePrefix="1" applyFont="1" applyFill="1" applyAlignment="1">
      <alignment horizontal="left"/>
    </xf>
    <xf numFmtId="0" fontId="0" fillId="8" borderId="0" xfId="0" applyFill="1"/>
    <xf numFmtId="49" fontId="0" fillId="0" borderId="2" xfId="0" applyNumberFormat="1" applyBorder="1" applyAlignment="1">
      <alignment horizontal="center" vertical="center" wrapText="1"/>
    </xf>
    <xf numFmtId="49" fontId="0" fillId="8" borderId="2" xfId="0" applyNumberFormat="1" applyFill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 wrapText="1"/>
    </xf>
    <xf numFmtId="0" fontId="0" fillId="0" borderId="0" xfId="0" applyBorder="1"/>
    <xf numFmtId="0" fontId="0" fillId="0" borderId="2" xfId="0" applyFont="1" applyBorder="1" applyAlignment="1">
      <alignment horizontal="center" vertical="center" wrapText="1"/>
    </xf>
    <xf numFmtId="0" fontId="0" fillId="8" borderId="2" xfId="0" applyFont="1" applyFill="1" applyBorder="1" applyAlignment="1">
      <alignment horizontal="center" vertical="center" wrapText="1"/>
    </xf>
    <xf numFmtId="2" fontId="0" fillId="0" borderId="2" xfId="0" applyNumberFormat="1" applyFont="1" applyBorder="1" applyAlignment="1">
      <alignment horizontal="center" vertical="center"/>
    </xf>
    <xf numFmtId="0" fontId="0" fillId="8" borderId="2" xfId="0" quotePrefix="1" applyFont="1" applyFill="1" applyBorder="1" applyAlignment="1">
      <alignment horizontal="center" vertical="center" wrapText="1"/>
    </xf>
    <xf numFmtId="0" fontId="4" fillId="0" borderId="0" xfId="0" applyFont="1"/>
    <xf numFmtId="0" fontId="0" fillId="9" borderId="0" xfId="0" applyFill="1"/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/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/>
    <xf numFmtId="0" fontId="0" fillId="3" borderId="4" xfId="0" applyFill="1" applyBorder="1"/>
    <xf numFmtId="0" fontId="6" fillId="3" borderId="4" xfId="0" applyFont="1" applyFill="1" applyBorder="1"/>
    <xf numFmtId="2" fontId="0" fillId="3" borderId="5" xfId="0" applyNumberFormat="1" applyFill="1" applyBorder="1"/>
    <xf numFmtId="0" fontId="0" fillId="10" borderId="0" xfId="0" applyFill="1"/>
    <xf numFmtId="0" fontId="0" fillId="3" borderId="0" xfId="0" applyFill="1" applyBorder="1"/>
    <xf numFmtId="0" fontId="6" fillId="3" borderId="0" xfId="0" applyFont="1" applyFill="1" applyBorder="1"/>
    <xf numFmtId="2" fontId="0" fillId="3" borderId="7" xfId="0" applyNumberFormat="1" applyFill="1" applyBorder="1"/>
    <xf numFmtId="0" fontId="0" fillId="3" borderId="1" xfId="0" applyFill="1" applyBorder="1"/>
    <xf numFmtId="0" fontId="0" fillId="5" borderId="4" xfId="0" applyFill="1" applyBorder="1"/>
    <xf numFmtId="0" fontId="6" fillId="5" borderId="4" xfId="0" applyFont="1" applyFill="1" applyBorder="1"/>
    <xf numFmtId="2" fontId="0" fillId="5" borderId="5" xfId="0" applyNumberFormat="1" applyFill="1" applyBorder="1"/>
    <xf numFmtId="0" fontId="0" fillId="5" borderId="0" xfId="0" applyFill="1" applyBorder="1"/>
    <xf numFmtId="0" fontId="6" fillId="5" borderId="0" xfId="0" applyFont="1" applyFill="1" applyBorder="1"/>
    <xf numFmtId="2" fontId="0" fillId="5" borderId="7" xfId="0" applyNumberFormat="1" applyFill="1" applyBorder="1"/>
    <xf numFmtId="0" fontId="0" fillId="5" borderId="1" xfId="0" applyFill="1" applyBorder="1"/>
    <xf numFmtId="0" fontId="0" fillId="7" borderId="4" xfId="0" applyFill="1" applyBorder="1"/>
    <xf numFmtId="0" fontId="6" fillId="7" borderId="4" xfId="0" applyFont="1" applyFill="1" applyBorder="1"/>
    <xf numFmtId="2" fontId="0" fillId="7" borderId="5" xfId="0" applyNumberFormat="1" applyFill="1" applyBorder="1"/>
    <xf numFmtId="0" fontId="0" fillId="7" borderId="0" xfId="0" applyFill="1" applyBorder="1"/>
    <xf numFmtId="0" fontId="6" fillId="7" borderId="0" xfId="0" applyFont="1" applyFill="1" applyBorder="1"/>
    <xf numFmtId="2" fontId="0" fillId="7" borderId="7" xfId="0" applyNumberFormat="1" applyFill="1" applyBorder="1"/>
    <xf numFmtId="0" fontId="0" fillId="7" borderId="1" xfId="0" applyFill="1" applyBorder="1"/>
    <xf numFmtId="0" fontId="6" fillId="7" borderId="1" xfId="0" applyFont="1" applyFill="1" applyBorder="1"/>
    <xf numFmtId="2" fontId="0" fillId="7" borderId="9" xfId="0" applyNumberFormat="1" applyFill="1" applyBorder="1"/>
    <xf numFmtId="0" fontId="7" fillId="0" borderId="0" xfId="1" applyProtection="1">
      <protection locked="0"/>
    </xf>
    <xf numFmtId="0" fontId="7" fillId="0" borderId="0" xfId="1"/>
    <xf numFmtId="0" fontId="0" fillId="2" borderId="0" xfId="0" applyFill="1" applyProtection="1">
      <protection locked="0"/>
    </xf>
    <xf numFmtId="0" fontId="0" fillId="0" borderId="0" xfId="0" applyProtection="1">
      <protection locked="0"/>
    </xf>
    <xf numFmtId="11" fontId="0" fillId="0" borderId="0" xfId="0" applyNumberFormat="1"/>
    <xf numFmtId="14" fontId="0" fillId="0" borderId="0" xfId="0" applyNumberFormat="1"/>
    <xf numFmtId="20" fontId="0" fillId="0" borderId="0" xfId="0" quotePrefix="1" applyNumberFormat="1"/>
    <xf numFmtId="0" fontId="1" fillId="0" borderId="0" xfId="0" applyFont="1"/>
    <xf numFmtId="0" fontId="0" fillId="11" borderId="0" xfId="0" applyFill="1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3" fillId="0" borderId="0" xfId="0" applyNumberFormat="1" applyFont="1"/>
    <xf numFmtId="1" fontId="0" fillId="12" borderId="0" xfId="0" applyNumberFormat="1" applyFill="1"/>
    <xf numFmtId="0" fontId="3" fillId="0" borderId="0" xfId="0" applyFont="1" applyFill="1" applyAlignment="1">
      <alignment horizontal="center" vertical="center"/>
    </xf>
    <xf numFmtId="1" fontId="3" fillId="0" borderId="0" xfId="0" applyNumberFormat="1" applyFont="1" applyFill="1"/>
    <xf numFmtId="1" fontId="0" fillId="13" borderId="0" xfId="0" applyNumberFormat="1" applyFill="1"/>
    <xf numFmtId="1" fontId="0" fillId="0" borderId="0" xfId="0" applyNumberFormat="1"/>
    <xf numFmtId="0" fontId="0" fillId="0" borderId="0" xfId="0" quotePrefix="1"/>
    <xf numFmtId="1" fontId="0" fillId="14" borderId="0" xfId="0" applyNumberFormat="1" applyFill="1"/>
    <xf numFmtId="0" fontId="0" fillId="0" borderId="12" xfId="0" applyBorder="1"/>
    <xf numFmtId="0" fontId="0" fillId="10" borderId="13" xfId="0" applyFill="1" applyBorder="1"/>
    <xf numFmtId="0" fontId="0" fillId="0" borderId="14" xfId="0" applyBorder="1"/>
    <xf numFmtId="0" fontId="0" fillId="10" borderId="2" xfId="0" applyFill="1" applyBorder="1"/>
    <xf numFmtId="0" fontId="0" fillId="2" borderId="14" xfId="0" applyFill="1" applyBorder="1"/>
    <xf numFmtId="0" fontId="0" fillId="5" borderId="14" xfId="0" applyFill="1" applyBorder="1"/>
    <xf numFmtId="0" fontId="9" fillId="0" borderId="0" xfId="0" applyFont="1"/>
    <xf numFmtId="0" fontId="10" fillId="0" borderId="0" xfId="0" applyFont="1"/>
    <xf numFmtId="0" fontId="0" fillId="15" borderId="0" xfId="0" applyFill="1"/>
    <xf numFmtId="0" fontId="11" fillId="0" borderId="0" xfId="0" applyFont="1"/>
    <xf numFmtId="2" fontId="0" fillId="0" borderId="0" xfId="0" applyNumberFormat="1"/>
    <xf numFmtId="1" fontId="10" fillId="0" borderId="0" xfId="0" applyNumberFormat="1" applyFont="1"/>
    <xf numFmtId="2" fontId="0" fillId="16" borderId="0" xfId="0" applyNumberFormat="1" applyFill="1"/>
    <xf numFmtId="0" fontId="0" fillId="0" borderId="0" xfId="0" applyAlignment="1">
      <alignment vertical="center"/>
    </xf>
    <xf numFmtId="11" fontId="12" fillId="0" borderId="0" xfId="0" applyNumberFormat="1" applyFont="1"/>
    <xf numFmtId="2" fontId="0" fillId="14" borderId="0" xfId="0" applyNumberFormat="1" applyFill="1"/>
    <xf numFmtId="2" fontId="0" fillId="2" borderId="0" xfId="0" applyNumberFormat="1" applyFill="1"/>
    <xf numFmtId="2" fontId="0" fillId="17" borderId="0" xfId="0" applyNumberFormat="1" applyFill="1"/>
    <xf numFmtId="2" fontId="0" fillId="10" borderId="0" xfId="0" applyNumberFormat="1" applyFill="1"/>
    <xf numFmtId="0" fontId="3" fillId="0" borderId="0" xfId="0" applyFont="1" applyFill="1"/>
    <xf numFmtId="0" fontId="3" fillId="18" borderId="6" xfId="0" applyFont="1" applyFill="1" applyBorder="1" applyAlignment="1">
      <alignment horizontal="center" vertical="center"/>
    </xf>
    <xf numFmtId="0" fontId="3" fillId="18" borderId="0" xfId="0" applyFont="1" applyFill="1" applyBorder="1" applyAlignment="1">
      <alignment horizontal="center" vertical="center"/>
    </xf>
    <xf numFmtId="0" fontId="3" fillId="18" borderId="7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3" fillId="5" borderId="0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2" fontId="3" fillId="18" borderId="6" xfId="0" applyNumberFormat="1" applyFont="1" applyFill="1" applyBorder="1" applyAlignment="1">
      <alignment horizontal="center" vertical="center"/>
    </xf>
    <xf numFmtId="2" fontId="3" fillId="18" borderId="0" xfId="0" applyNumberFormat="1" applyFont="1" applyFill="1" applyBorder="1" applyAlignment="1">
      <alignment horizontal="center" vertical="center"/>
    </xf>
    <xf numFmtId="2" fontId="3" fillId="18" borderId="7" xfId="0" applyNumberFormat="1" applyFont="1" applyFill="1" applyBorder="1" applyAlignment="1">
      <alignment horizontal="center" vertical="center"/>
    </xf>
    <xf numFmtId="2" fontId="0" fillId="18" borderId="0" xfId="0" applyNumberFormat="1" applyFill="1" applyBorder="1"/>
    <xf numFmtId="2" fontId="0" fillId="18" borderId="7" xfId="0" applyNumberFormat="1" applyFill="1" applyBorder="1"/>
    <xf numFmtId="2" fontId="3" fillId="5" borderId="6" xfId="0" applyNumberFormat="1" applyFont="1" applyFill="1" applyBorder="1" applyAlignment="1">
      <alignment horizontal="center" vertical="center"/>
    </xf>
    <xf numFmtId="2" fontId="3" fillId="5" borderId="0" xfId="0" applyNumberFormat="1" applyFont="1" applyFill="1" applyBorder="1" applyAlignment="1">
      <alignment horizontal="center" vertical="center"/>
    </xf>
    <xf numFmtId="2" fontId="3" fillId="5" borderId="7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Alignment="1">
      <alignment horizontal="center" vertical="center"/>
    </xf>
    <xf numFmtId="2" fontId="3" fillId="19" borderId="0" xfId="0" applyNumberFormat="1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2" fontId="1" fillId="0" borderId="0" xfId="0" applyNumberFormat="1" applyFont="1" applyFill="1" applyAlignment="1">
      <alignment horizontal="center" vertical="center"/>
    </xf>
    <xf numFmtId="2" fontId="0" fillId="0" borderId="0" xfId="0" applyNumberFormat="1" applyFill="1" applyAlignment="1">
      <alignment horizontal="center" vertical="center"/>
    </xf>
    <xf numFmtId="0" fontId="0" fillId="21" borderId="0" xfId="0" applyFill="1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5" fillId="0" borderId="2" xfId="0" applyFont="1" applyBorder="1"/>
    <xf numFmtId="0" fontId="15" fillId="0" borderId="0" xfId="0" applyFont="1" applyBorder="1"/>
    <xf numFmtId="0" fontId="15" fillId="0" borderId="2" xfId="0" applyFont="1" applyBorder="1" applyAlignment="1">
      <alignment horizontal="left"/>
    </xf>
    <xf numFmtId="0" fontId="0" fillId="2" borderId="0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15" fillId="0" borderId="2" xfId="0" applyFont="1" applyFill="1" applyBorder="1" applyAlignment="1">
      <alignment horizontal="left"/>
    </xf>
    <xf numFmtId="0" fontId="0" fillId="6" borderId="2" xfId="0" applyFill="1" applyBorder="1" applyAlignment="1">
      <alignment vertical="center" wrapText="1"/>
    </xf>
    <xf numFmtId="0" fontId="15" fillId="0" borderId="2" xfId="0" applyFont="1" applyFill="1" applyBorder="1"/>
    <xf numFmtId="0" fontId="0" fillId="21" borderId="2" xfId="0" applyFill="1" applyBorder="1" applyAlignment="1">
      <alignment vertical="center" wrapText="1"/>
    </xf>
    <xf numFmtId="0" fontId="0" fillId="21" borderId="2" xfId="0" applyFill="1" applyBorder="1"/>
    <xf numFmtId="0" fontId="0" fillId="6" borderId="0" xfId="0" applyFill="1" applyBorder="1" applyAlignment="1">
      <alignment vertical="center" wrapText="1"/>
    </xf>
    <xf numFmtId="0" fontId="0" fillId="9" borderId="2" xfId="0" applyFill="1" applyBorder="1"/>
    <xf numFmtId="0" fontId="0" fillId="12" borderId="0" xfId="0" applyFill="1"/>
    <xf numFmtId="0" fontId="0" fillId="12" borderId="0" xfId="0" applyFill="1" applyBorder="1" applyAlignment="1">
      <alignment vertical="center" wrapText="1"/>
    </xf>
    <xf numFmtId="0" fontId="0" fillId="11" borderId="0" xfId="0" applyFill="1" applyBorder="1" applyAlignment="1">
      <alignment vertical="center" wrapText="1"/>
    </xf>
    <xf numFmtId="0" fontId="0" fillId="20" borderId="0" xfId="0" applyFill="1"/>
    <xf numFmtId="0" fontId="3" fillId="21" borderId="0" xfId="0" applyFont="1" applyFill="1" applyAlignment="1">
      <alignment horizontal="center" vertical="center"/>
    </xf>
    <xf numFmtId="0" fontId="3" fillId="22" borderId="0" xfId="0" applyFont="1" applyFill="1" applyAlignment="1">
      <alignment horizontal="center" vertical="center"/>
    </xf>
    <xf numFmtId="0" fontId="3" fillId="12" borderId="0" xfId="0" applyFont="1" applyFill="1" applyAlignment="1">
      <alignment horizontal="center" vertical="center"/>
    </xf>
    <xf numFmtId="2" fontId="3" fillId="12" borderId="0" xfId="0" applyNumberFormat="1" applyFont="1" applyFill="1" applyAlignment="1">
      <alignment horizontal="center" vertical="center"/>
    </xf>
    <xf numFmtId="0" fontId="3" fillId="23" borderId="0" xfId="0" applyFont="1" applyFill="1" applyAlignment="1">
      <alignment horizontal="center" vertical="center"/>
    </xf>
    <xf numFmtId="2" fontId="3" fillId="21" borderId="0" xfId="0" applyNumberFormat="1" applyFont="1" applyFill="1" applyAlignment="1">
      <alignment horizontal="center" vertical="center"/>
    </xf>
    <xf numFmtId="2" fontId="0" fillId="22" borderId="0" xfId="0" applyNumberFormat="1" applyFill="1"/>
    <xf numFmtId="2" fontId="3" fillId="23" borderId="0" xfId="0" applyNumberFormat="1" applyFont="1" applyFill="1" applyAlignment="1">
      <alignment horizontal="center" vertical="center"/>
    </xf>
    <xf numFmtId="2" fontId="0" fillId="23" borderId="0" xfId="0" applyNumberFormat="1" applyFill="1"/>
    <xf numFmtId="0" fontId="16" fillId="0" borderId="0" xfId="0" applyFont="1"/>
    <xf numFmtId="0" fontId="14" fillId="0" borderId="2" xfId="0" applyFont="1" applyBorder="1" applyAlignment="1">
      <alignment horizontal="center" vertical="center" wrapText="1"/>
    </xf>
    <xf numFmtId="0" fontId="0" fillId="12" borderId="2" xfId="0" applyFill="1" applyBorder="1"/>
    <xf numFmtId="0" fontId="14" fillId="0" borderId="17" xfId="0" applyFont="1" applyBorder="1" applyAlignment="1">
      <alignment horizontal="center" vertical="center" wrapText="1"/>
    </xf>
    <xf numFmtId="0" fontId="0" fillId="0" borderId="15" xfId="0" applyBorder="1"/>
    <xf numFmtId="0" fontId="3" fillId="13" borderId="0" xfId="0" applyFont="1" applyFill="1" applyAlignment="1">
      <alignment horizontal="center" vertical="center"/>
    </xf>
    <xf numFmtId="2" fontId="3" fillId="13" borderId="0" xfId="0" applyNumberFormat="1" applyFont="1" applyFill="1" applyAlignment="1">
      <alignment horizontal="center" vertical="center"/>
    </xf>
    <xf numFmtId="2" fontId="0" fillId="13" borderId="0" xfId="0" applyNumberFormat="1" applyFill="1"/>
    <xf numFmtId="2" fontId="3" fillId="0" borderId="0" xfId="0" applyNumberFormat="1" applyFont="1" applyFill="1" applyAlignment="1">
      <alignment vertical="center"/>
    </xf>
    <xf numFmtId="2" fontId="0" fillId="8" borderId="0" xfId="0" applyNumberFormat="1" applyFill="1"/>
    <xf numFmtId="2" fontId="0" fillId="6" borderId="0" xfId="0" applyNumberFormat="1" applyFill="1"/>
    <xf numFmtId="2" fontId="0" fillId="24" borderId="0" xfId="0" applyNumberFormat="1" applyFill="1"/>
    <xf numFmtId="0" fontId="0" fillId="21" borderId="14" xfId="0" applyFill="1" applyBorder="1"/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/>
    </xf>
    <xf numFmtId="2" fontId="0" fillId="0" borderId="0" xfId="0" applyNumberFormat="1" applyFill="1" applyAlignment="1">
      <alignment horizontal="center" vertical="center"/>
    </xf>
    <xf numFmtId="2" fontId="3" fillId="0" borderId="0" xfId="0" applyNumberFormat="1" applyFont="1" applyFill="1" applyAlignment="1">
      <alignment horizontal="center" vertical="center"/>
    </xf>
    <xf numFmtId="0" fontId="0" fillId="0" borderId="0" xfId="0" applyAlignment="1"/>
    <xf numFmtId="0" fontId="0" fillId="0" borderId="0" xfId="0" applyFill="1" applyBorder="1" applyAlignment="1">
      <alignment horizontal="center" vertical="center"/>
    </xf>
    <xf numFmtId="0" fontId="14" fillId="10" borderId="2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center" wrapText="1"/>
    </xf>
    <xf numFmtId="49" fontId="0" fillId="0" borderId="2" xfId="0" applyNumberFormat="1" applyFill="1" applyBorder="1" applyAlignment="1">
      <alignment wrapText="1"/>
    </xf>
    <xf numFmtId="49" fontId="5" fillId="0" borderId="2" xfId="0" applyNumberFormat="1" applyFont="1" applyFill="1" applyBorder="1" applyAlignment="1">
      <alignment horizontal="center" wrapText="1"/>
    </xf>
    <xf numFmtId="0" fontId="5" fillId="0" borderId="2" xfId="0" applyNumberFormat="1" applyFont="1" applyFill="1" applyBorder="1" applyAlignment="1">
      <alignment wrapText="1"/>
    </xf>
    <xf numFmtId="49" fontId="5" fillId="0" borderId="2" xfId="0" applyNumberFormat="1" applyFont="1" applyFill="1" applyBorder="1" applyAlignment="1">
      <alignment wrapText="1"/>
    </xf>
    <xf numFmtId="49" fontId="19" fillId="0" borderId="2" xfId="0" applyNumberFormat="1" applyFont="1" applyFill="1" applyBorder="1" applyAlignment="1">
      <alignment horizontal="center" wrapText="1"/>
    </xf>
    <xf numFmtId="49" fontId="0" fillId="19" borderId="2" xfId="0" applyNumberFormat="1" applyFill="1" applyBorder="1" applyAlignment="1">
      <alignment wrapText="1"/>
    </xf>
    <xf numFmtId="49" fontId="0" fillId="14" borderId="2" xfId="0" applyNumberFormat="1" applyFill="1" applyBorder="1" applyAlignment="1">
      <alignment wrapText="1"/>
    </xf>
    <xf numFmtId="49" fontId="0" fillId="0" borderId="14" xfId="0" applyNumberFormat="1" applyFill="1" applyBorder="1" applyAlignment="1">
      <alignment wrapText="1"/>
    </xf>
    <xf numFmtId="0" fontId="0" fillId="0" borderId="2" xfId="0" applyFill="1" applyBorder="1"/>
    <xf numFmtId="49" fontId="0" fillId="0" borderId="0" xfId="0" applyNumberFormat="1" applyFill="1" applyAlignment="1">
      <alignment wrapText="1"/>
    </xf>
    <xf numFmtId="49" fontId="3" fillId="0" borderId="2" xfId="0" applyNumberFormat="1" applyFont="1" applyFill="1" applyBorder="1" applyAlignment="1">
      <alignment wrapText="1"/>
    </xf>
    <xf numFmtId="49" fontId="0" fillId="14" borderId="2" xfId="0" applyNumberFormat="1" applyFill="1" applyBorder="1"/>
    <xf numFmtId="0" fontId="0" fillId="0" borderId="14" xfId="0" applyFill="1" applyBorder="1"/>
    <xf numFmtId="49" fontId="3" fillId="19" borderId="2" xfId="0" applyNumberFormat="1" applyFont="1" applyFill="1" applyBorder="1" applyAlignment="1">
      <alignment wrapText="1"/>
    </xf>
    <xf numFmtId="49" fontId="3" fillId="14" borderId="2" xfId="0" applyNumberFormat="1" applyFont="1" applyFill="1" applyBorder="1" applyAlignment="1">
      <alignment wrapText="1"/>
    </xf>
    <xf numFmtId="49" fontId="0" fillId="14" borderId="0" xfId="0" applyNumberFormat="1" applyFill="1" applyAlignment="1">
      <alignment wrapText="1"/>
    </xf>
    <xf numFmtId="49" fontId="0" fillId="0" borderId="2" xfId="0" applyNumberFormat="1" applyFill="1" applyBorder="1"/>
    <xf numFmtId="49" fontId="0" fillId="0" borderId="15" xfId="0" applyNumberFormat="1" applyFill="1" applyBorder="1" applyAlignment="1">
      <alignment wrapText="1"/>
    </xf>
    <xf numFmtId="49" fontId="0" fillId="0" borderId="15" xfId="0" applyNumberFormat="1" applyFill="1" applyBorder="1"/>
    <xf numFmtId="0" fontId="0" fillId="0" borderId="6" xfId="0" applyFill="1" applyBorder="1"/>
    <xf numFmtId="49" fontId="0" fillId="0" borderId="17" xfId="0" applyNumberFormat="1" applyFill="1" applyBorder="1" applyAlignment="1">
      <alignment wrapText="1"/>
    </xf>
    <xf numFmtId="49" fontId="0" fillId="0" borderId="17" xfId="0" applyNumberFormat="1" applyFill="1" applyBorder="1"/>
    <xf numFmtId="0" fontId="0" fillId="0" borderId="16" xfId="0" applyFill="1" applyBorder="1"/>
    <xf numFmtId="49" fontId="3" fillId="0" borderId="15" xfId="0" applyNumberFormat="1" applyFont="1" applyFill="1" applyBorder="1" applyAlignment="1">
      <alignment wrapText="1"/>
    </xf>
    <xf numFmtId="49" fontId="0" fillId="0" borderId="0" xfId="0" applyNumberFormat="1" applyFill="1"/>
    <xf numFmtId="0" fontId="17" fillId="0" borderId="0" xfId="0" applyFont="1" applyAlignment="1"/>
    <xf numFmtId="0" fontId="0" fillId="17" borderId="0" xfId="0" applyFill="1"/>
    <xf numFmtId="0" fontId="0" fillId="5" borderId="0" xfId="0" applyFill="1"/>
    <xf numFmtId="0" fontId="0" fillId="25" borderId="0" xfId="0" applyFill="1"/>
    <xf numFmtId="0" fontId="0" fillId="3" borderId="0" xfId="0" applyFill="1"/>
    <xf numFmtId="0" fontId="0" fillId="10" borderId="0" xfId="0" applyFill="1" applyAlignment="1">
      <alignment horizontal="center" vertical="center"/>
    </xf>
    <xf numFmtId="1" fontId="0" fillId="10" borderId="0" xfId="0" applyNumberFormat="1" applyFill="1"/>
    <xf numFmtId="0" fontId="0" fillId="10" borderId="0" xfId="0" applyFill="1" applyAlignment="1">
      <alignment horizontal="center"/>
    </xf>
    <xf numFmtId="1" fontId="3" fillId="10" borderId="0" xfId="0" applyNumberFormat="1" applyFont="1" applyFill="1"/>
    <xf numFmtId="0" fontId="3" fillId="18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2" fontId="3" fillId="18" borderId="0" xfId="0" applyNumberFormat="1" applyFont="1" applyFill="1" applyAlignment="1">
      <alignment horizontal="center" vertical="center"/>
    </xf>
    <xf numFmtId="2" fontId="3" fillId="5" borderId="0" xfId="0" applyNumberFormat="1" applyFont="1" applyFill="1" applyAlignment="1">
      <alignment horizontal="center" vertical="center"/>
    </xf>
    <xf numFmtId="2" fontId="3" fillId="10" borderId="0" xfId="0" applyNumberFormat="1" applyFont="1" applyFill="1" applyAlignment="1">
      <alignment horizontal="center" vertical="center"/>
    </xf>
    <xf numFmtId="2" fontId="0" fillId="0" borderId="0" xfId="0" applyNumberFormat="1" applyFill="1" applyAlignment="1">
      <alignment vertical="center"/>
    </xf>
    <xf numFmtId="2" fontId="0" fillId="18" borderId="0" xfId="0" applyNumberFormat="1" applyFill="1"/>
    <xf numFmtId="0" fontId="3" fillId="10" borderId="0" xfId="0" applyFont="1" applyFill="1"/>
    <xf numFmtId="2" fontId="3" fillId="10" borderId="8" xfId="0" applyNumberFormat="1" applyFont="1" applyFill="1" applyBorder="1" applyAlignment="1">
      <alignment horizontal="center" vertical="center"/>
    </xf>
    <xf numFmtId="2" fontId="3" fillId="10" borderId="1" xfId="0" applyNumberFormat="1" applyFont="1" applyFill="1" applyBorder="1" applyAlignment="1">
      <alignment horizontal="center" vertical="center"/>
    </xf>
    <xf numFmtId="2" fontId="3" fillId="10" borderId="9" xfId="0" applyNumberFormat="1" applyFont="1" applyFill="1" applyBorder="1" applyAlignment="1">
      <alignment horizontal="center" vertical="center"/>
    </xf>
    <xf numFmtId="2" fontId="0" fillId="10" borderId="1" xfId="0" applyNumberFormat="1" applyFill="1" applyBorder="1"/>
    <xf numFmtId="2" fontId="0" fillId="10" borderId="9" xfId="0" applyNumberFormat="1" applyFill="1" applyBorder="1"/>
    <xf numFmtId="0" fontId="13" fillId="0" borderId="0" xfId="0" applyFont="1" applyFill="1" applyBorder="1" applyAlignment="1">
      <alignment horizontal="center" vertical="center"/>
    </xf>
    <xf numFmtId="0" fontId="0" fillId="10" borderId="0" xfId="0" applyFill="1" applyBorder="1"/>
    <xf numFmtId="0" fontId="0" fillId="0" borderId="0" xfId="0" applyFill="1" applyAlignment="1">
      <alignment horizontal="center" vertic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vertical="center"/>
    </xf>
    <xf numFmtId="0" fontId="15" fillId="0" borderId="0" xfId="0" applyFont="1" applyFill="1" applyBorder="1"/>
    <xf numFmtId="2" fontId="0" fillId="0" borderId="0" xfId="0" applyNumberFormat="1" applyFill="1" applyBorder="1"/>
    <xf numFmtId="0" fontId="0" fillId="0" borderId="0" xfId="0" applyFill="1" applyBorder="1" applyAlignment="1">
      <alignment vertical="center"/>
    </xf>
    <xf numFmtId="0" fontId="20" fillId="0" borderId="2" xfId="0" applyFont="1" applyFill="1" applyBorder="1" applyAlignment="1">
      <alignment horizontal="left"/>
    </xf>
    <xf numFmtId="0" fontId="20" fillId="0" borderId="2" xfId="0" applyFont="1" applyBorder="1"/>
    <xf numFmtId="0" fontId="20" fillId="0" borderId="2" xfId="0" applyFont="1" applyBorder="1" applyAlignment="1">
      <alignment horizontal="left"/>
    </xf>
    <xf numFmtId="0" fontId="20" fillId="0" borderId="15" xfId="0" applyFont="1" applyFill="1" applyBorder="1" applyAlignment="1">
      <alignment horizontal="left"/>
    </xf>
    <xf numFmtId="0" fontId="21" fillId="0" borderId="0" xfId="0" applyFont="1" applyAlignment="1">
      <alignment horizontal="left" vertical="center" readingOrder="1"/>
    </xf>
    <xf numFmtId="0" fontId="5" fillId="0" borderId="0" xfId="0" applyFont="1" applyFill="1" applyAlignment="1">
      <alignment horizontal="center"/>
    </xf>
    <xf numFmtId="1" fontId="0" fillId="0" borderId="0" xfId="0" applyNumberFormat="1" applyFill="1"/>
    <xf numFmtId="0" fontId="22" fillId="0" borderId="0" xfId="0" applyFont="1" applyAlignment="1">
      <alignment horizontal="left" vertical="center" readingOrder="1"/>
    </xf>
    <xf numFmtId="0" fontId="23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/>
    <xf numFmtId="0" fontId="27" fillId="0" borderId="0" xfId="0" applyFont="1"/>
    <xf numFmtId="0" fontId="0" fillId="10" borderId="0" xfId="0" applyFill="1" applyBorder="1" applyAlignment="1">
      <alignment horizontal="center"/>
    </xf>
    <xf numFmtId="0" fontId="16" fillId="10" borderId="0" xfId="0" applyFont="1" applyFill="1"/>
    <xf numFmtId="0" fontId="1" fillId="10" borderId="2" xfId="0" applyFont="1" applyFill="1" applyBorder="1"/>
    <xf numFmtId="0" fontId="17" fillId="10" borderId="9" xfId="0" applyFont="1" applyFill="1" applyBorder="1" applyAlignment="1">
      <alignment horizontal="center"/>
    </xf>
    <xf numFmtId="0" fontId="2" fillId="10" borderId="7" xfId="0" applyFont="1" applyFill="1" applyBorder="1" applyAlignment="1">
      <alignment horizontal="center"/>
    </xf>
    <xf numFmtId="0" fontId="0" fillId="10" borderId="18" xfId="0" applyFill="1" applyBorder="1" applyAlignment="1">
      <alignment horizontal="center"/>
    </xf>
    <xf numFmtId="0" fontId="2" fillId="10" borderId="18" xfId="0" applyFont="1" applyFill="1" applyBorder="1" applyAlignment="1">
      <alignment horizontal="center"/>
    </xf>
    <xf numFmtId="0" fontId="2" fillId="10" borderId="9" xfId="0" applyFont="1" applyFill="1" applyBorder="1" applyAlignment="1">
      <alignment horizontal="center"/>
    </xf>
    <xf numFmtId="0" fontId="5" fillId="10" borderId="0" xfId="0" applyFont="1" applyFill="1"/>
    <xf numFmtId="11" fontId="24" fillId="0" borderId="0" xfId="0" applyNumberFormat="1" applyFont="1"/>
    <xf numFmtId="0" fontId="25" fillId="0" borderId="0" xfId="0" applyFont="1" applyAlignment="1">
      <alignment horizontal="center"/>
    </xf>
    <xf numFmtId="0" fontId="0" fillId="2" borderId="0" xfId="0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2" fillId="10" borderId="8" xfId="0" applyFont="1" applyFill="1" applyBorder="1" applyAlignment="1">
      <alignment horizontal="center"/>
    </xf>
    <xf numFmtId="0" fontId="2" fillId="10" borderId="9" xfId="0" applyFont="1" applyFill="1" applyBorder="1" applyAlignment="1">
      <alignment horizontal="center"/>
    </xf>
    <xf numFmtId="0" fontId="17" fillId="10" borderId="8" xfId="0" applyFont="1" applyFill="1" applyBorder="1" applyAlignment="1">
      <alignment horizontal="center"/>
    </xf>
    <xf numFmtId="0" fontId="17" fillId="10" borderId="1" xfId="0" applyFont="1" applyFill="1" applyBorder="1" applyAlignment="1">
      <alignment horizontal="center"/>
    </xf>
    <xf numFmtId="0" fontId="2" fillId="10" borderId="3" xfId="0" applyFont="1" applyFill="1" applyBorder="1" applyAlignment="1">
      <alignment horizontal="center"/>
    </xf>
    <xf numFmtId="0" fontId="2" fillId="10" borderId="5" xfId="0" applyFont="1" applyFill="1" applyBorder="1" applyAlignment="1">
      <alignment horizontal="center"/>
    </xf>
    <xf numFmtId="0" fontId="0" fillId="10" borderId="14" xfId="0" applyFill="1" applyBorder="1" applyAlignment="1">
      <alignment horizontal="center"/>
    </xf>
    <xf numFmtId="0" fontId="0" fillId="10" borderId="18" xfId="0" applyFill="1" applyBorder="1" applyAlignment="1">
      <alignment horizontal="center"/>
    </xf>
    <xf numFmtId="0" fontId="2" fillId="10" borderId="14" xfId="0" applyFont="1" applyFill="1" applyBorder="1" applyAlignment="1">
      <alignment horizontal="center"/>
    </xf>
    <xf numFmtId="0" fontId="2" fillId="10" borderId="18" xfId="0" applyFont="1" applyFill="1" applyBorder="1" applyAlignment="1">
      <alignment horizontal="center"/>
    </xf>
    <xf numFmtId="0" fontId="0" fillId="3" borderId="3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0" fillId="7" borderId="3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  <xf numFmtId="0" fontId="0" fillId="15" borderId="1" xfId="0" applyFill="1" applyBorder="1" applyAlignment="1">
      <alignment horizontal="center"/>
    </xf>
    <xf numFmtId="2" fontId="3" fillId="0" borderId="0" xfId="0" applyNumberFormat="1" applyFont="1" applyFill="1" applyAlignment="1">
      <alignment horizontal="center" vertical="center"/>
    </xf>
    <xf numFmtId="2" fontId="0" fillId="0" borderId="0" xfId="0" applyNumberFormat="1" applyFill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Fill="1" applyBorder="1" applyAlignment="1"/>
    <xf numFmtId="0" fontId="0" fillId="0" borderId="0" xfId="0" applyAlignment="1">
      <alignment horizontal="center" vertical="center"/>
    </xf>
    <xf numFmtId="0" fontId="0" fillId="0" borderId="0" xfId="0" applyAlignment="1"/>
    <xf numFmtId="0" fontId="0" fillId="0" borderId="1" xfId="0" applyBorder="1" applyAlignment="1">
      <alignment horizontal="center"/>
    </xf>
    <xf numFmtId="0" fontId="0" fillId="0" borderId="15" xfId="0" applyBorder="1" applyAlignment="1">
      <alignment horizontal="center" vertical="center"/>
    </xf>
    <xf numFmtId="0" fontId="0" fillId="12" borderId="0" xfId="0" applyFill="1" applyAlignment="1">
      <alignment horizontal="center" vertical="center"/>
    </xf>
    <xf numFmtId="0" fontId="0" fillId="11" borderId="0" xfId="0" applyFill="1" applyAlignment="1">
      <alignment horizontal="center" vertical="center"/>
    </xf>
    <xf numFmtId="0" fontId="0" fillId="9" borderId="0" xfId="0" applyFill="1" applyAlignment="1">
      <alignment horizontal="center" vertical="center"/>
    </xf>
    <xf numFmtId="0" fontId="0" fillId="21" borderId="0" xfId="0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png"/><Relationship Id="rId1" Type="http://schemas.openxmlformats.org/officeDocument/2006/relationships/image" Target="../media/image1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tiff"/><Relationship Id="rId2" Type="http://schemas.openxmlformats.org/officeDocument/2006/relationships/image" Target="../media/image19.tiff"/><Relationship Id="rId1" Type="http://schemas.openxmlformats.org/officeDocument/2006/relationships/image" Target="../media/image18.pn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28.png"/><Relationship Id="rId3" Type="http://schemas.openxmlformats.org/officeDocument/2006/relationships/image" Target="../media/image23.tiff"/><Relationship Id="rId7" Type="http://schemas.openxmlformats.org/officeDocument/2006/relationships/image" Target="../media/image27.png"/><Relationship Id="rId2" Type="http://schemas.openxmlformats.org/officeDocument/2006/relationships/image" Target="../media/image22.png"/><Relationship Id="rId1" Type="http://schemas.openxmlformats.org/officeDocument/2006/relationships/image" Target="../media/image21.png"/><Relationship Id="rId6" Type="http://schemas.openxmlformats.org/officeDocument/2006/relationships/image" Target="../media/image26.png"/><Relationship Id="rId5" Type="http://schemas.openxmlformats.org/officeDocument/2006/relationships/image" Target="../media/image25.png"/><Relationship Id="rId4" Type="http://schemas.openxmlformats.org/officeDocument/2006/relationships/image" Target="../media/image24.tiff"/><Relationship Id="rId9" Type="http://schemas.openxmlformats.org/officeDocument/2006/relationships/image" Target="../media/image29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0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2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4.png"/><Relationship Id="rId1" Type="http://schemas.openxmlformats.org/officeDocument/2006/relationships/image" Target="../media/image33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5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6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7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9.png"/><Relationship Id="rId1" Type="http://schemas.openxmlformats.org/officeDocument/2006/relationships/image" Target="../media/image38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0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57149</xdr:colOff>
      <xdr:row>3</xdr:row>
      <xdr:rowOff>195273</xdr:rowOff>
    </xdr:from>
    <xdr:to>
      <xdr:col>18</xdr:col>
      <xdr:colOff>380830</xdr:colOff>
      <xdr:row>32</xdr:row>
      <xdr:rowOff>76211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52774" y="766773"/>
          <a:ext cx="8372306" cy="6048375"/>
        </a:xfrm>
        <a:prstGeom prst="rect">
          <a:avLst/>
        </a:prstGeom>
      </xdr:spPr>
    </xdr:pic>
    <xdr:clientData/>
  </xdr:twoCellAnchor>
  <xdr:twoCellAnchor editAs="oneCell">
    <xdr:from>
      <xdr:col>15</xdr:col>
      <xdr:colOff>466710</xdr:colOff>
      <xdr:row>3</xdr:row>
      <xdr:rowOff>190512</xdr:rowOff>
    </xdr:from>
    <xdr:to>
      <xdr:col>29</xdr:col>
      <xdr:colOff>56455</xdr:colOff>
      <xdr:row>32</xdr:row>
      <xdr:rowOff>71075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53585" y="1023950"/>
          <a:ext cx="8257495" cy="6048000"/>
        </a:xfrm>
        <a:prstGeom prst="rect">
          <a:avLst/>
        </a:prstGeom>
      </xdr:spPr>
    </xdr:pic>
    <xdr:clientData/>
  </xdr:twoCellAnchor>
  <xdr:twoCellAnchor editAs="oneCell">
    <xdr:from>
      <xdr:col>15</xdr:col>
      <xdr:colOff>442898</xdr:colOff>
      <xdr:row>27</xdr:row>
      <xdr:rowOff>190488</xdr:rowOff>
    </xdr:from>
    <xdr:to>
      <xdr:col>29</xdr:col>
      <xdr:colOff>32643</xdr:colOff>
      <xdr:row>57</xdr:row>
      <xdr:rowOff>142488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729773" y="6238863"/>
          <a:ext cx="8257495" cy="6048000"/>
        </a:xfrm>
        <a:prstGeom prst="rect">
          <a:avLst/>
        </a:prstGeom>
      </xdr:spPr>
    </xdr:pic>
    <xdr:clientData/>
  </xdr:twoCellAnchor>
  <xdr:twoCellAnchor editAs="oneCell">
    <xdr:from>
      <xdr:col>15</xdr:col>
      <xdr:colOff>500051</xdr:colOff>
      <xdr:row>54</xdr:row>
      <xdr:rowOff>0</xdr:rowOff>
    </xdr:from>
    <xdr:to>
      <xdr:col>29</xdr:col>
      <xdr:colOff>80271</xdr:colOff>
      <xdr:row>83</xdr:row>
      <xdr:rowOff>142500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786926" y="11572875"/>
          <a:ext cx="8247970" cy="6048000"/>
        </a:xfrm>
        <a:prstGeom prst="rect">
          <a:avLst/>
        </a:prstGeom>
      </xdr:spPr>
    </xdr:pic>
    <xdr:clientData/>
  </xdr:twoCellAnchor>
  <xdr:twoCellAnchor editAs="oneCell">
    <xdr:from>
      <xdr:col>5</xdr:col>
      <xdr:colOff>71437</xdr:colOff>
      <xdr:row>27</xdr:row>
      <xdr:rowOff>190487</xdr:rowOff>
    </xdr:from>
    <xdr:to>
      <xdr:col>18</xdr:col>
      <xdr:colOff>380999</xdr:colOff>
      <xdr:row>57</xdr:row>
      <xdr:rowOff>142487</xdr:rowOff>
    </xdr:to>
    <xdr:pic>
      <xdr:nvPicPr>
        <xdr:cNvPr id="11" name="Picture 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167062" y="6238862"/>
          <a:ext cx="8358187" cy="6048000"/>
        </a:xfrm>
        <a:prstGeom prst="rect">
          <a:avLst/>
        </a:prstGeom>
      </xdr:spPr>
    </xdr:pic>
    <xdr:clientData/>
  </xdr:twoCellAnchor>
  <xdr:twoCellAnchor editAs="oneCell">
    <xdr:from>
      <xdr:col>5</xdr:col>
      <xdr:colOff>119063</xdr:colOff>
      <xdr:row>54</xdr:row>
      <xdr:rowOff>0</xdr:rowOff>
    </xdr:from>
    <xdr:to>
      <xdr:col>18</xdr:col>
      <xdr:colOff>381000</xdr:colOff>
      <xdr:row>83</xdr:row>
      <xdr:rowOff>142500</xdr:rowOff>
    </xdr:to>
    <xdr:pic>
      <xdr:nvPicPr>
        <xdr:cNvPr id="13" name="Picture 12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214688" y="11120438"/>
          <a:ext cx="8310562" cy="6048000"/>
        </a:xfrm>
        <a:prstGeom prst="rect">
          <a:avLst/>
        </a:prstGeom>
      </xdr:spPr>
    </xdr:pic>
    <xdr:clientData/>
  </xdr:twoCellAnchor>
  <xdr:twoCellAnchor editAs="oneCell">
    <xdr:from>
      <xdr:col>26</xdr:col>
      <xdr:colOff>109523</xdr:colOff>
      <xdr:row>3</xdr:row>
      <xdr:rowOff>190511</xdr:rowOff>
    </xdr:from>
    <xdr:to>
      <xdr:col>39</xdr:col>
      <xdr:colOff>318393</xdr:colOff>
      <xdr:row>32</xdr:row>
      <xdr:rowOff>71074</xdr:rowOff>
    </xdr:to>
    <xdr:pic>
      <xdr:nvPicPr>
        <xdr:cNvPr id="14" name="Picture 13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6206773" y="1023949"/>
          <a:ext cx="8257495" cy="6048000"/>
        </a:xfrm>
        <a:prstGeom prst="rect">
          <a:avLst/>
        </a:prstGeom>
      </xdr:spPr>
    </xdr:pic>
    <xdr:clientData/>
  </xdr:twoCellAnchor>
  <xdr:twoCellAnchor editAs="oneCell">
    <xdr:from>
      <xdr:col>26</xdr:col>
      <xdr:colOff>109523</xdr:colOff>
      <xdr:row>27</xdr:row>
      <xdr:rowOff>166675</xdr:rowOff>
    </xdr:from>
    <xdr:to>
      <xdr:col>39</xdr:col>
      <xdr:colOff>318393</xdr:colOff>
      <xdr:row>57</xdr:row>
      <xdr:rowOff>118675</xdr:rowOff>
    </xdr:to>
    <xdr:pic>
      <xdr:nvPicPr>
        <xdr:cNvPr id="15" name="Picture 14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6206773" y="6215050"/>
          <a:ext cx="8257495" cy="6048000"/>
        </a:xfrm>
        <a:prstGeom prst="rect">
          <a:avLst/>
        </a:prstGeom>
      </xdr:spPr>
    </xdr:pic>
    <xdr:clientData/>
  </xdr:twoCellAnchor>
  <xdr:twoCellAnchor editAs="oneCell">
    <xdr:from>
      <xdr:col>26</xdr:col>
      <xdr:colOff>133336</xdr:colOff>
      <xdr:row>54</xdr:row>
      <xdr:rowOff>0</xdr:rowOff>
    </xdr:from>
    <xdr:to>
      <xdr:col>39</xdr:col>
      <xdr:colOff>342206</xdr:colOff>
      <xdr:row>83</xdr:row>
      <xdr:rowOff>142500</xdr:rowOff>
    </xdr:to>
    <xdr:pic>
      <xdr:nvPicPr>
        <xdr:cNvPr id="16" name="Picture 15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6230586" y="11572875"/>
          <a:ext cx="8257495" cy="6048000"/>
        </a:xfrm>
        <a:prstGeom prst="rect">
          <a:avLst/>
        </a:prstGeom>
      </xdr:spPr>
    </xdr:pic>
    <xdr:clientData/>
  </xdr:twoCellAnchor>
  <xdr:twoCellAnchor editAs="oneCell">
    <xdr:from>
      <xdr:col>36</xdr:col>
      <xdr:colOff>595314</xdr:colOff>
      <xdr:row>3</xdr:row>
      <xdr:rowOff>166699</xdr:rowOff>
    </xdr:from>
    <xdr:to>
      <xdr:col>50</xdr:col>
      <xdr:colOff>175534</xdr:colOff>
      <xdr:row>32</xdr:row>
      <xdr:rowOff>47262</xdr:rowOff>
    </xdr:to>
    <xdr:pic>
      <xdr:nvPicPr>
        <xdr:cNvPr id="18" name="Picture 17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2883814" y="1000137"/>
          <a:ext cx="8247970" cy="6048000"/>
        </a:xfrm>
        <a:prstGeom prst="rect">
          <a:avLst/>
        </a:prstGeom>
      </xdr:spPr>
    </xdr:pic>
    <xdr:clientData/>
  </xdr:twoCellAnchor>
  <xdr:twoCellAnchor editAs="oneCell">
    <xdr:from>
      <xdr:col>36</xdr:col>
      <xdr:colOff>595312</xdr:colOff>
      <xdr:row>27</xdr:row>
      <xdr:rowOff>166674</xdr:rowOff>
    </xdr:from>
    <xdr:to>
      <xdr:col>50</xdr:col>
      <xdr:colOff>175532</xdr:colOff>
      <xdr:row>57</xdr:row>
      <xdr:rowOff>118674</xdr:rowOff>
    </xdr:to>
    <xdr:pic>
      <xdr:nvPicPr>
        <xdr:cNvPr id="20" name="Picture 19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2883812" y="6215049"/>
          <a:ext cx="8247970" cy="6048000"/>
        </a:xfrm>
        <a:prstGeom prst="rect">
          <a:avLst/>
        </a:prstGeom>
      </xdr:spPr>
    </xdr:pic>
    <xdr:clientData/>
  </xdr:twoCellAnchor>
  <xdr:twoCellAnchor editAs="oneCell">
    <xdr:from>
      <xdr:col>36</xdr:col>
      <xdr:colOff>571501</xdr:colOff>
      <xdr:row>54</xdr:row>
      <xdr:rowOff>0</xdr:rowOff>
    </xdr:from>
    <xdr:to>
      <xdr:col>50</xdr:col>
      <xdr:colOff>151721</xdr:colOff>
      <xdr:row>83</xdr:row>
      <xdr:rowOff>142500</xdr:rowOff>
    </xdr:to>
    <xdr:pic>
      <xdr:nvPicPr>
        <xdr:cNvPr id="21" name="Picture 20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23479126" y="11096624"/>
          <a:ext cx="8247970" cy="6048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389006</xdr:colOff>
      <xdr:row>1</xdr:row>
      <xdr:rowOff>19051</xdr:rowOff>
    </xdr:from>
    <xdr:to>
      <xdr:col>27</xdr:col>
      <xdr:colOff>387000</xdr:colOff>
      <xdr:row>11</xdr:row>
      <xdr:rowOff>171451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952731" y="209551"/>
          <a:ext cx="2436394" cy="2057400"/>
        </a:xfrm>
        <a:prstGeom prst="rect">
          <a:avLst/>
        </a:prstGeom>
      </xdr:spPr>
    </xdr:pic>
    <xdr:clientData/>
  </xdr:twoCellAnchor>
  <xdr:twoCellAnchor editAs="oneCell">
    <xdr:from>
      <xdr:col>23</xdr:col>
      <xdr:colOff>288742</xdr:colOff>
      <xdr:row>20</xdr:row>
      <xdr:rowOff>9525</xdr:rowOff>
    </xdr:from>
    <xdr:to>
      <xdr:col>27</xdr:col>
      <xdr:colOff>304800</xdr:colOff>
      <xdr:row>30</xdr:row>
      <xdr:rowOff>177178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852467" y="3819525"/>
          <a:ext cx="2454458" cy="207265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11</xdr:row>
      <xdr:rowOff>114300</xdr:rowOff>
    </xdr:from>
    <xdr:to>
      <xdr:col>17</xdr:col>
      <xdr:colOff>238125</xdr:colOff>
      <xdr:row>26</xdr:row>
      <xdr:rowOff>139699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76976" y="2019300"/>
          <a:ext cx="4324349" cy="288289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258381</xdr:colOff>
      <xdr:row>0</xdr:row>
      <xdr:rowOff>0</xdr:rowOff>
    </xdr:from>
    <xdr:to>
      <xdr:col>6</xdr:col>
      <xdr:colOff>628650</xdr:colOff>
      <xdr:row>3</xdr:row>
      <xdr:rowOff>111836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87231" y="0"/>
          <a:ext cx="2199069" cy="120721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428625</xdr:colOff>
      <xdr:row>0</xdr:row>
      <xdr:rowOff>85725</xdr:rowOff>
    </xdr:from>
    <xdr:to>
      <xdr:col>19</xdr:col>
      <xdr:colOff>219075</xdr:colOff>
      <xdr:row>11</xdr:row>
      <xdr:rowOff>18555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00925" y="85725"/>
          <a:ext cx="4667250" cy="202833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114301</xdr:colOff>
      <xdr:row>12</xdr:row>
      <xdr:rowOff>114300</xdr:rowOff>
    </xdr:from>
    <xdr:to>
      <xdr:col>5</xdr:col>
      <xdr:colOff>9526</xdr:colOff>
      <xdr:row>35</xdr:row>
      <xdr:rowOff>50648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1" y="2400300"/>
          <a:ext cx="3162300" cy="4317848"/>
        </a:xfrm>
        <a:prstGeom prst="rect">
          <a:avLst/>
        </a:prstGeom>
      </xdr:spPr>
    </xdr:pic>
    <xdr:clientData/>
  </xdr:twoCellAnchor>
  <xdr:twoCellAnchor>
    <xdr:from>
      <xdr:col>4</xdr:col>
      <xdr:colOff>69272</xdr:colOff>
      <xdr:row>18</xdr:row>
      <xdr:rowOff>164522</xdr:rowOff>
    </xdr:from>
    <xdr:to>
      <xdr:col>4</xdr:col>
      <xdr:colOff>666750</xdr:colOff>
      <xdr:row>19</xdr:row>
      <xdr:rowOff>184272</xdr:rowOff>
    </xdr:to>
    <xdr:sp macro="" textlink="">
      <xdr:nvSpPr>
        <xdr:cNvPr id="4" name="TextBox 57"/>
        <xdr:cNvSpPr txBox="1"/>
      </xdr:nvSpPr>
      <xdr:spPr>
        <a:xfrm>
          <a:off x="2623704" y="3593522"/>
          <a:ext cx="597478" cy="21025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800" b="1">
              <a:solidFill>
                <a:srgbClr val="0070C0"/>
              </a:solidFill>
              <a:latin typeface="Arial" panose="020B0604020202020204" pitchFamily="34" charset="0"/>
              <a:cs typeface="Arial" panose="020B0604020202020204" pitchFamily="34" charset="0"/>
            </a:rPr>
            <a:t>NDUFB8</a:t>
          </a:r>
        </a:p>
      </xdr:txBody>
    </xdr:sp>
    <xdr:clientData/>
  </xdr:twoCellAnchor>
  <xdr:twoCellAnchor>
    <xdr:from>
      <xdr:col>4</xdr:col>
      <xdr:colOff>65809</xdr:colOff>
      <xdr:row>17</xdr:row>
      <xdr:rowOff>126422</xdr:rowOff>
    </xdr:from>
    <xdr:to>
      <xdr:col>4</xdr:col>
      <xdr:colOff>663287</xdr:colOff>
      <xdr:row>18</xdr:row>
      <xdr:rowOff>146172</xdr:rowOff>
    </xdr:to>
    <xdr:sp macro="" textlink="">
      <xdr:nvSpPr>
        <xdr:cNvPr id="5" name="TextBox 57"/>
        <xdr:cNvSpPr txBox="1"/>
      </xdr:nvSpPr>
      <xdr:spPr>
        <a:xfrm>
          <a:off x="2620241" y="3364922"/>
          <a:ext cx="597478" cy="21025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800" b="1">
              <a:solidFill>
                <a:srgbClr val="0070C0"/>
              </a:solidFill>
              <a:latin typeface="Arial" panose="020B0604020202020204" pitchFamily="34" charset="0"/>
              <a:cs typeface="Arial" panose="020B0604020202020204" pitchFamily="34" charset="0"/>
            </a:rPr>
            <a:t>SDHB</a:t>
          </a:r>
        </a:p>
      </xdr:txBody>
    </xdr:sp>
    <xdr:clientData/>
  </xdr:twoCellAnchor>
  <xdr:twoCellAnchor>
    <xdr:from>
      <xdr:col>4</xdr:col>
      <xdr:colOff>71005</xdr:colOff>
      <xdr:row>15</xdr:row>
      <xdr:rowOff>71004</xdr:rowOff>
    </xdr:from>
    <xdr:to>
      <xdr:col>4</xdr:col>
      <xdr:colOff>668483</xdr:colOff>
      <xdr:row>16</xdr:row>
      <xdr:rowOff>90754</xdr:rowOff>
    </xdr:to>
    <xdr:sp macro="" textlink="">
      <xdr:nvSpPr>
        <xdr:cNvPr id="6" name="TextBox 57"/>
        <xdr:cNvSpPr txBox="1"/>
      </xdr:nvSpPr>
      <xdr:spPr>
        <a:xfrm>
          <a:off x="2625437" y="2928504"/>
          <a:ext cx="597478" cy="21025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800" b="1">
              <a:solidFill>
                <a:srgbClr val="0070C0"/>
              </a:solidFill>
              <a:latin typeface="Arial" panose="020B0604020202020204" pitchFamily="34" charset="0"/>
              <a:cs typeface="Arial" panose="020B0604020202020204" pitchFamily="34" charset="0"/>
            </a:rPr>
            <a:t>ATP5A</a:t>
          </a:r>
        </a:p>
      </xdr:txBody>
    </xdr:sp>
    <xdr:clientData/>
  </xdr:twoCellAnchor>
  <xdr:twoCellAnchor>
    <xdr:from>
      <xdr:col>4</xdr:col>
      <xdr:colOff>67541</xdr:colOff>
      <xdr:row>15</xdr:row>
      <xdr:rowOff>154131</xdr:rowOff>
    </xdr:from>
    <xdr:to>
      <xdr:col>5</xdr:col>
      <xdr:colOff>51955</xdr:colOff>
      <xdr:row>16</xdr:row>
      <xdr:rowOff>173881</xdr:rowOff>
    </xdr:to>
    <xdr:sp macro="" textlink="">
      <xdr:nvSpPr>
        <xdr:cNvPr id="7" name="TextBox 57"/>
        <xdr:cNvSpPr txBox="1"/>
      </xdr:nvSpPr>
      <xdr:spPr>
        <a:xfrm>
          <a:off x="2621973" y="3011631"/>
          <a:ext cx="685800" cy="21025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800" b="1">
              <a:solidFill>
                <a:srgbClr val="0070C0"/>
              </a:solidFill>
              <a:latin typeface="Arial" panose="020B0604020202020204" pitchFamily="34" charset="0"/>
              <a:cs typeface="Arial" panose="020B0604020202020204" pitchFamily="34" charset="0"/>
            </a:rPr>
            <a:t>UQCRC2</a:t>
          </a:r>
        </a:p>
      </xdr:txBody>
    </xdr:sp>
    <xdr:clientData/>
  </xdr:twoCellAnchor>
  <xdr:twoCellAnchor>
    <xdr:from>
      <xdr:col>4</xdr:col>
      <xdr:colOff>64077</xdr:colOff>
      <xdr:row>16</xdr:row>
      <xdr:rowOff>38099</xdr:rowOff>
    </xdr:from>
    <xdr:to>
      <xdr:col>5</xdr:col>
      <xdr:colOff>48491</xdr:colOff>
      <xdr:row>17</xdr:row>
      <xdr:rowOff>57849</xdr:rowOff>
    </xdr:to>
    <xdr:sp macro="" textlink="">
      <xdr:nvSpPr>
        <xdr:cNvPr id="8" name="TextBox 57"/>
        <xdr:cNvSpPr txBox="1"/>
      </xdr:nvSpPr>
      <xdr:spPr>
        <a:xfrm>
          <a:off x="2618509" y="3086099"/>
          <a:ext cx="685800" cy="21025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800" b="1">
              <a:solidFill>
                <a:srgbClr val="0070C0"/>
              </a:solidFill>
              <a:latin typeface="Arial" panose="020B0604020202020204" pitchFamily="34" charset="0"/>
              <a:cs typeface="Arial" panose="020B0604020202020204" pitchFamily="34" charset="0"/>
            </a:rPr>
            <a:t>MTCO1</a:t>
          </a:r>
        </a:p>
      </xdr:txBody>
    </xdr:sp>
    <xdr:clientData/>
  </xdr:twoCellAnchor>
  <xdr:twoCellAnchor>
    <xdr:from>
      <xdr:col>4</xdr:col>
      <xdr:colOff>225136</xdr:colOff>
      <xdr:row>28</xdr:row>
      <xdr:rowOff>173182</xdr:rowOff>
    </xdr:from>
    <xdr:to>
      <xdr:col>5</xdr:col>
      <xdr:colOff>209550</xdr:colOff>
      <xdr:row>30</xdr:row>
      <xdr:rowOff>10255</xdr:rowOff>
    </xdr:to>
    <xdr:sp macro="" textlink="">
      <xdr:nvSpPr>
        <xdr:cNvPr id="9" name="TextBox 57"/>
        <xdr:cNvSpPr txBox="1"/>
      </xdr:nvSpPr>
      <xdr:spPr>
        <a:xfrm>
          <a:off x="2779568" y="5507182"/>
          <a:ext cx="685800" cy="21807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800" b="1">
              <a:solidFill>
                <a:srgbClr val="0070C0"/>
              </a:solidFill>
              <a:latin typeface="Symbol" panose="05050102010706020507" pitchFamily="18" charset="2"/>
              <a:cs typeface="Arial" panose="020B0604020202020204" pitchFamily="34" charset="0"/>
            </a:rPr>
            <a:t>b</a:t>
          </a:r>
          <a:r>
            <a:rPr lang="en-US" sz="800" b="1">
              <a:solidFill>
                <a:srgbClr val="0070C0"/>
              </a:solidFill>
              <a:latin typeface="Arial" panose="020B0604020202020204" pitchFamily="34" charset="0"/>
              <a:cs typeface="Arial" panose="020B0604020202020204" pitchFamily="34" charset="0"/>
            </a:rPr>
            <a:t>-actin</a:t>
          </a:r>
        </a:p>
      </xdr:txBody>
    </xdr:sp>
    <xdr:clientData/>
  </xdr:twoCellAnchor>
  <xdr:twoCellAnchor editAs="oneCell">
    <xdr:from>
      <xdr:col>7</xdr:col>
      <xdr:colOff>155864</xdr:colOff>
      <xdr:row>26</xdr:row>
      <xdr:rowOff>146253</xdr:rowOff>
    </xdr:from>
    <xdr:to>
      <xdr:col>13</xdr:col>
      <xdr:colOff>122357</xdr:colOff>
      <xdr:row>40</xdr:row>
      <xdr:rowOff>181642</xdr:rowOff>
    </xdr:to>
    <xdr:pic>
      <xdr:nvPicPr>
        <xdr:cNvPr id="20" name="Picture 19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23955" y="5099253"/>
          <a:ext cx="4053584" cy="2702389"/>
        </a:xfrm>
        <a:prstGeom prst="rect">
          <a:avLst/>
        </a:prstGeom>
      </xdr:spPr>
    </xdr:pic>
    <xdr:clientData/>
  </xdr:twoCellAnchor>
  <xdr:twoCellAnchor>
    <xdr:from>
      <xdr:col>9</xdr:col>
      <xdr:colOff>452126</xdr:colOff>
      <xdr:row>28</xdr:row>
      <xdr:rowOff>86213</xdr:rowOff>
    </xdr:from>
    <xdr:to>
      <xdr:col>10</xdr:col>
      <xdr:colOff>259501</xdr:colOff>
      <xdr:row>29</xdr:row>
      <xdr:rowOff>157323</xdr:rowOff>
    </xdr:to>
    <xdr:sp macro="" textlink="">
      <xdr:nvSpPr>
        <xdr:cNvPr id="21" name="TextBox 4"/>
        <xdr:cNvSpPr txBox="1"/>
      </xdr:nvSpPr>
      <xdr:spPr>
        <a:xfrm>
          <a:off x="6132490" y="5420213"/>
          <a:ext cx="413511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de-CH" sz="1100" b="1">
              <a:solidFill>
                <a:srgbClr val="0070C0"/>
              </a:solidFill>
              <a:latin typeface="Arial" panose="020B0604020202020204" pitchFamily="34" charset="0"/>
              <a:cs typeface="Arial" panose="020B0604020202020204" pitchFamily="34" charset="0"/>
            </a:rPr>
            <a:t>WT</a:t>
          </a:r>
        </a:p>
      </xdr:txBody>
    </xdr:sp>
    <xdr:clientData/>
  </xdr:twoCellAnchor>
  <xdr:twoCellAnchor>
    <xdr:from>
      <xdr:col>11</xdr:col>
      <xdr:colOff>333930</xdr:colOff>
      <xdr:row>28</xdr:row>
      <xdr:rowOff>86213</xdr:rowOff>
    </xdr:from>
    <xdr:to>
      <xdr:col>12</xdr:col>
      <xdr:colOff>22178</xdr:colOff>
      <xdr:row>29</xdr:row>
      <xdr:rowOff>157323</xdr:rowOff>
    </xdr:to>
    <xdr:sp macro="" textlink="">
      <xdr:nvSpPr>
        <xdr:cNvPr id="22" name="TextBox 5"/>
        <xdr:cNvSpPr txBox="1"/>
      </xdr:nvSpPr>
      <xdr:spPr>
        <a:xfrm>
          <a:off x="7226566" y="5420213"/>
          <a:ext cx="458907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de-CH" sz="1100" b="1">
              <a:solidFill>
                <a:srgbClr val="0070C0"/>
              </a:solidFill>
              <a:latin typeface="Arial" panose="020B0604020202020204" pitchFamily="34" charset="0"/>
              <a:cs typeface="Arial" panose="020B0604020202020204" pitchFamily="34" charset="0"/>
            </a:rPr>
            <a:t>KO</a:t>
          </a:r>
        </a:p>
      </xdr:txBody>
    </xdr:sp>
    <xdr:clientData/>
  </xdr:twoCellAnchor>
  <xdr:twoCellAnchor>
    <xdr:from>
      <xdr:col>9</xdr:col>
      <xdr:colOff>208973</xdr:colOff>
      <xdr:row>29</xdr:row>
      <xdr:rowOff>161731</xdr:rowOff>
    </xdr:from>
    <xdr:to>
      <xdr:col>10</xdr:col>
      <xdr:colOff>548465</xdr:colOff>
      <xdr:row>29</xdr:row>
      <xdr:rowOff>167693</xdr:rowOff>
    </xdr:to>
    <xdr:cxnSp macro="">
      <xdr:nvCxnSpPr>
        <xdr:cNvPr id="23" name="Straight Connector 22"/>
        <xdr:cNvCxnSpPr/>
      </xdr:nvCxnSpPr>
      <xdr:spPr>
        <a:xfrm>
          <a:off x="5889337" y="5686231"/>
          <a:ext cx="945628" cy="5962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20233</xdr:colOff>
      <xdr:row>29</xdr:row>
      <xdr:rowOff>164712</xdr:rowOff>
    </xdr:from>
    <xdr:to>
      <xdr:col>12</xdr:col>
      <xdr:colOff>195202</xdr:colOff>
      <xdr:row>29</xdr:row>
      <xdr:rowOff>170674</xdr:rowOff>
    </xdr:to>
    <xdr:cxnSp macro="">
      <xdr:nvCxnSpPr>
        <xdr:cNvPr id="24" name="Straight Connector 23"/>
        <xdr:cNvCxnSpPr/>
      </xdr:nvCxnSpPr>
      <xdr:spPr>
        <a:xfrm>
          <a:off x="6912869" y="5689212"/>
          <a:ext cx="945628" cy="5962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480213</xdr:colOff>
      <xdr:row>30</xdr:row>
      <xdr:rowOff>94143</xdr:rowOff>
    </xdr:from>
    <xdr:to>
      <xdr:col>9</xdr:col>
      <xdr:colOff>287587</xdr:colOff>
      <xdr:row>31</xdr:row>
      <xdr:rowOff>165253</xdr:rowOff>
    </xdr:to>
    <xdr:sp macro="" textlink="">
      <xdr:nvSpPr>
        <xdr:cNvPr id="25" name="TextBox 8"/>
        <xdr:cNvSpPr txBox="1"/>
      </xdr:nvSpPr>
      <xdr:spPr>
        <a:xfrm>
          <a:off x="5554440" y="5809143"/>
          <a:ext cx="413511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de-CH" sz="1100" b="1">
              <a:solidFill>
                <a:srgbClr val="0070C0"/>
              </a:solidFill>
              <a:latin typeface="Arial" panose="020B0604020202020204" pitchFamily="34" charset="0"/>
              <a:cs typeface="Arial" panose="020B0604020202020204" pitchFamily="34" charset="0"/>
            </a:rPr>
            <a:t>55</a:t>
          </a:r>
        </a:p>
      </xdr:txBody>
    </xdr:sp>
    <xdr:clientData/>
  </xdr:twoCellAnchor>
  <xdr:twoCellAnchor>
    <xdr:from>
      <xdr:col>10</xdr:col>
      <xdr:colOff>214011</xdr:colOff>
      <xdr:row>27</xdr:row>
      <xdr:rowOff>67357</xdr:rowOff>
    </xdr:from>
    <xdr:to>
      <xdr:col>11</xdr:col>
      <xdr:colOff>565819</xdr:colOff>
      <xdr:row>28</xdr:row>
      <xdr:rowOff>138467</xdr:rowOff>
    </xdr:to>
    <xdr:sp macro="" textlink="">
      <xdr:nvSpPr>
        <xdr:cNvPr id="26" name="TextBox 9"/>
        <xdr:cNvSpPr txBox="1"/>
      </xdr:nvSpPr>
      <xdr:spPr>
        <a:xfrm>
          <a:off x="6500511" y="5210857"/>
          <a:ext cx="957944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de-CH" sz="1100" b="1">
              <a:solidFill>
                <a:srgbClr val="0070C0"/>
              </a:solidFill>
              <a:latin typeface="Arial" panose="020B0604020202020204" pitchFamily="34" charset="0"/>
              <a:cs typeface="Arial" panose="020B0604020202020204" pitchFamily="34" charset="0"/>
            </a:rPr>
            <a:t>OXPHOS</a:t>
          </a:r>
        </a:p>
      </xdr:txBody>
    </xdr:sp>
    <xdr:clientData/>
  </xdr:twoCellAnchor>
  <xdr:twoCellAnchor>
    <xdr:from>
      <xdr:col>8</xdr:col>
      <xdr:colOff>480213</xdr:colOff>
      <xdr:row>32</xdr:row>
      <xdr:rowOff>39449</xdr:rowOff>
    </xdr:from>
    <xdr:to>
      <xdr:col>9</xdr:col>
      <xdr:colOff>287587</xdr:colOff>
      <xdr:row>33</xdr:row>
      <xdr:rowOff>110559</xdr:rowOff>
    </xdr:to>
    <xdr:sp macro="" textlink="">
      <xdr:nvSpPr>
        <xdr:cNvPr id="27" name="TextBox 10"/>
        <xdr:cNvSpPr txBox="1"/>
      </xdr:nvSpPr>
      <xdr:spPr>
        <a:xfrm>
          <a:off x="5554440" y="6135449"/>
          <a:ext cx="413511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de-CH" sz="1100" b="1">
              <a:solidFill>
                <a:srgbClr val="0070C0"/>
              </a:solidFill>
              <a:latin typeface="Arial" panose="020B0604020202020204" pitchFamily="34" charset="0"/>
              <a:cs typeface="Arial" panose="020B0604020202020204" pitchFamily="34" charset="0"/>
            </a:rPr>
            <a:t>35</a:t>
          </a:r>
        </a:p>
      </xdr:txBody>
    </xdr:sp>
    <xdr:clientData/>
  </xdr:twoCellAnchor>
  <xdr:twoCellAnchor>
    <xdr:from>
      <xdr:col>8</xdr:col>
      <xdr:colOff>481614</xdr:colOff>
      <xdr:row>33</xdr:row>
      <xdr:rowOff>48156</xdr:rowOff>
    </xdr:from>
    <xdr:to>
      <xdr:col>9</xdr:col>
      <xdr:colOff>288988</xdr:colOff>
      <xdr:row>34</xdr:row>
      <xdr:rowOff>119266</xdr:rowOff>
    </xdr:to>
    <xdr:sp macro="" textlink="">
      <xdr:nvSpPr>
        <xdr:cNvPr id="28" name="TextBox 11"/>
        <xdr:cNvSpPr txBox="1"/>
      </xdr:nvSpPr>
      <xdr:spPr>
        <a:xfrm>
          <a:off x="5555841" y="6334656"/>
          <a:ext cx="413511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de-CH" sz="1100" b="1">
              <a:solidFill>
                <a:srgbClr val="0070C0"/>
              </a:solidFill>
              <a:latin typeface="Arial" panose="020B0604020202020204" pitchFamily="34" charset="0"/>
              <a:cs typeface="Arial" panose="020B0604020202020204" pitchFamily="34" charset="0"/>
            </a:rPr>
            <a:t>25</a:t>
          </a:r>
        </a:p>
      </xdr:txBody>
    </xdr:sp>
    <xdr:clientData/>
  </xdr:twoCellAnchor>
  <xdr:twoCellAnchor>
    <xdr:from>
      <xdr:col>8</xdr:col>
      <xdr:colOff>451469</xdr:colOff>
      <xdr:row>35</xdr:row>
      <xdr:rowOff>102618</xdr:rowOff>
    </xdr:from>
    <xdr:to>
      <xdr:col>9</xdr:col>
      <xdr:colOff>258843</xdr:colOff>
      <xdr:row>36</xdr:row>
      <xdr:rowOff>173728</xdr:rowOff>
    </xdr:to>
    <xdr:sp macro="" textlink="">
      <xdr:nvSpPr>
        <xdr:cNvPr id="29" name="TextBox 12"/>
        <xdr:cNvSpPr txBox="1"/>
      </xdr:nvSpPr>
      <xdr:spPr>
        <a:xfrm>
          <a:off x="5525696" y="6770118"/>
          <a:ext cx="413511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de-CH" sz="1100" b="1">
              <a:solidFill>
                <a:srgbClr val="0070C0"/>
              </a:solidFill>
              <a:latin typeface="Arial" panose="020B0604020202020204" pitchFamily="34" charset="0"/>
              <a:cs typeface="Arial" panose="020B0604020202020204" pitchFamily="34" charset="0"/>
            </a:rPr>
            <a:t>15</a:t>
          </a:r>
        </a:p>
      </xdr:txBody>
    </xdr:sp>
    <xdr:clientData/>
  </xdr:twoCellAnchor>
  <xdr:twoCellAnchor>
    <xdr:from>
      <xdr:col>7</xdr:col>
      <xdr:colOff>199159</xdr:colOff>
      <xdr:row>11</xdr:row>
      <xdr:rowOff>138546</xdr:rowOff>
    </xdr:from>
    <xdr:to>
      <xdr:col>13</xdr:col>
      <xdr:colOff>165652</xdr:colOff>
      <xdr:row>25</xdr:row>
      <xdr:rowOff>173935</xdr:rowOff>
    </xdr:to>
    <xdr:grpSp>
      <xdr:nvGrpSpPr>
        <xdr:cNvPr id="30" name="Group 29"/>
        <xdr:cNvGrpSpPr/>
      </xdr:nvGrpSpPr>
      <xdr:grpSpPr>
        <a:xfrm>
          <a:off x="4667250" y="2234046"/>
          <a:ext cx="4053584" cy="2702389"/>
          <a:chOff x="1217242" y="571915"/>
          <a:chExt cx="4053584" cy="2702389"/>
        </a:xfrm>
      </xdr:grpSpPr>
      <xdr:pic>
        <xdr:nvPicPr>
          <xdr:cNvPr id="37" name="Picture 36"/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217242" y="571915"/>
            <a:ext cx="4053584" cy="2702389"/>
          </a:xfrm>
          <a:prstGeom prst="rect">
            <a:avLst/>
          </a:prstGeom>
        </xdr:spPr>
      </xdr:pic>
      <xdr:sp macro="" textlink="">
        <xdr:nvSpPr>
          <xdr:cNvPr id="38" name="TextBox 23"/>
          <xdr:cNvSpPr txBox="1"/>
        </xdr:nvSpPr>
        <xdr:spPr>
          <a:xfrm>
            <a:off x="3055906" y="1630547"/>
            <a:ext cx="413511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CH" sz="1100" b="1">
                <a:solidFill>
                  <a:srgbClr val="0070C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WT</a:t>
            </a:r>
          </a:p>
        </xdr:txBody>
      </xdr:sp>
      <xdr:sp macro="" textlink="">
        <xdr:nvSpPr>
          <xdr:cNvPr id="39" name="TextBox 24"/>
          <xdr:cNvSpPr txBox="1"/>
        </xdr:nvSpPr>
        <xdr:spPr>
          <a:xfrm>
            <a:off x="4149982" y="1630547"/>
            <a:ext cx="458907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CH" sz="1100" b="1">
                <a:solidFill>
                  <a:srgbClr val="0070C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KO</a:t>
            </a:r>
          </a:p>
        </xdr:txBody>
      </xdr:sp>
      <xdr:cxnSp macro="">
        <xdr:nvCxnSpPr>
          <xdr:cNvPr id="40" name="Straight Connector 39"/>
          <xdr:cNvCxnSpPr/>
        </xdr:nvCxnSpPr>
        <xdr:spPr>
          <a:xfrm>
            <a:off x="2812753" y="1896565"/>
            <a:ext cx="945628" cy="5962"/>
          </a:xfrm>
          <a:prstGeom prst="line">
            <a:avLst/>
          </a:prstGeom>
          <a:ln w="285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1" name="Straight Connector 40"/>
          <xdr:cNvCxnSpPr/>
        </xdr:nvCxnSpPr>
        <xdr:spPr>
          <a:xfrm>
            <a:off x="3836285" y="1899546"/>
            <a:ext cx="945628" cy="5962"/>
          </a:xfrm>
          <a:prstGeom prst="line">
            <a:avLst/>
          </a:prstGeom>
          <a:ln w="285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2" name="TextBox 27"/>
          <xdr:cNvSpPr txBox="1"/>
        </xdr:nvSpPr>
        <xdr:spPr>
          <a:xfrm>
            <a:off x="3512365" y="1483702"/>
            <a:ext cx="957944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CH" sz="1100" b="1">
                <a:solidFill>
                  <a:srgbClr val="0070C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E-CAD</a:t>
            </a:r>
          </a:p>
        </xdr:txBody>
      </xdr:sp>
      <xdr:sp macro="" textlink="">
        <xdr:nvSpPr>
          <xdr:cNvPr id="43" name="TextBox 28"/>
          <xdr:cNvSpPr txBox="1"/>
        </xdr:nvSpPr>
        <xdr:spPr>
          <a:xfrm>
            <a:off x="2322413" y="1976498"/>
            <a:ext cx="562865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CH" sz="1100" b="1">
                <a:solidFill>
                  <a:srgbClr val="0070C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250</a:t>
            </a:r>
          </a:p>
        </xdr:txBody>
      </xdr:sp>
      <xdr:sp macro="" textlink="">
        <xdr:nvSpPr>
          <xdr:cNvPr id="44" name="TextBox 29"/>
          <xdr:cNvSpPr txBox="1"/>
        </xdr:nvSpPr>
        <xdr:spPr>
          <a:xfrm>
            <a:off x="2319563" y="2107303"/>
            <a:ext cx="667460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CH" sz="1100" b="1">
                <a:solidFill>
                  <a:srgbClr val="0070C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130</a:t>
            </a:r>
          </a:p>
        </xdr:txBody>
      </xdr:sp>
      <xdr:sp macro="" textlink="">
        <xdr:nvSpPr>
          <xdr:cNvPr id="45" name="TextBox 30"/>
          <xdr:cNvSpPr txBox="1"/>
        </xdr:nvSpPr>
        <xdr:spPr>
          <a:xfrm>
            <a:off x="2319563" y="2248048"/>
            <a:ext cx="507668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CH" sz="1100" b="1">
                <a:solidFill>
                  <a:srgbClr val="0070C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100</a:t>
            </a:r>
          </a:p>
        </xdr:txBody>
      </xdr:sp>
      <xdr:sp macro="" textlink="">
        <xdr:nvSpPr>
          <xdr:cNvPr id="46" name="TextBox 32"/>
          <xdr:cNvSpPr txBox="1"/>
        </xdr:nvSpPr>
        <xdr:spPr>
          <a:xfrm>
            <a:off x="2400884" y="2365211"/>
            <a:ext cx="507668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CH" sz="1100" b="1">
                <a:solidFill>
                  <a:srgbClr val="0070C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75</a:t>
            </a:r>
          </a:p>
        </xdr:txBody>
      </xdr:sp>
    </xdr:grpSp>
    <xdr:clientData/>
  </xdr:twoCellAnchor>
  <xdr:twoCellAnchor>
    <xdr:from>
      <xdr:col>12</xdr:col>
      <xdr:colOff>207517</xdr:colOff>
      <xdr:row>34</xdr:row>
      <xdr:rowOff>179284</xdr:rowOff>
    </xdr:from>
    <xdr:to>
      <xdr:col>12</xdr:col>
      <xdr:colOff>804995</xdr:colOff>
      <xdr:row>36</xdr:row>
      <xdr:rowOff>8534</xdr:rowOff>
    </xdr:to>
    <xdr:sp macro="" textlink="">
      <xdr:nvSpPr>
        <xdr:cNvPr id="31" name="TextBox 57"/>
        <xdr:cNvSpPr txBox="1"/>
      </xdr:nvSpPr>
      <xdr:spPr>
        <a:xfrm>
          <a:off x="7870812" y="6656284"/>
          <a:ext cx="597478" cy="21025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800" b="1">
              <a:solidFill>
                <a:srgbClr val="0070C0"/>
              </a:solidFill>
              <a:latin typeface="Arial" panose="020B0604020202020204" pitchFamily="34" charset="0"/>
              <a:cs typeface="Arial" panose="020B0604020202020204" pitchFamily="34" charset="0"/>
            </a:rPr>
            <a:t>NDUFB8</a:t>
          </a:r>
        </a:p>
      </xdr:txBody>
    </xdr:sp>
    <xdr:clientData/>
  </xdr:twoCellAnchor>
  <xdr:twoCellAnchor>
    <xdr:from>
      <xdr:col>12</xdr:col>
      <xdr:colOff>170284</xdr:colOff>
      <xdr:row>33</xdr:row>
      <xdr:rowOff>72062</xdr:rowOff>
    </xdr:from>
    <xdr:to>
      <xdr:col>12</xdr:col>
      <xdr:colOff>767762</xdr:colOff>
      <xdr:row>34</xdr:row>
      <xdr:rowOff>91812</xdr:rowOff>
    </xdr:to>
    <xdr:sp macro="" textlink="">
      <xdr:nvSpPr>
        <xdr:cNvPr id="32" name="TextBox 57"/>
        <xdr:cNvSpPr txBox="1"/>
      </xdr:nvSpPr>
      <xdr:spPr>
        <a:xfrm>
          <a:off x="7833579" y="6358562"/>
          <a:ext cx="597478" cy="21025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800" b="1">
              <a:solidFill>
                <a:srgbClr val="0070C0"/>
              </a:solidFill>
              <a:latin typeface="Arial" panose="020B0604020202020204" pitchFamily="34" charset="0"/>
              <a:cs typeface="Arial" panose="020B0604020202020204" pitchFamily="34" charset="0"/>
            </a:rPr>
            <a:t>SDHB</a:t>
          </a:r>
        </a:p>
      </xdr:txBody>
    </xdr:sp>
    <xdr:clientData/>
  </xdr:twoCellAnchor>
  <xdr:twoCellAnchor>
    <xdr:from>
      <xdr:col>12</xdr:col>
      <xdr:colOff>169530</xdr:colOff>
      <xdr:row>30</xdr:row>
      <xdr:rowOff>119621</xdr:rowOff>
    </xdr:from>
    <xdr:to>
      <xdr:col>12</xdr:col>
      <xdr:colOff>767008</xdr:colOff>
      <xdr:row>31</xdr:row>
      <xdr:rowOff>139371</xdr:rowOff>
    </xdr:to>
    <xdr:sp macro="" textlink="">
      <xdr:nvSpPr>
        <xdr:cNvPr id="33" name="TextBox 57"/>
        <xdr:cNvSpPr txBox="1"/>
      </xdr:nvSpPr>
      <xdr:spPr>
        <a:xfrm>
          <a:off x="7832825" y="5834621"/>
          <a:ext cx="597478" cy="21025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800" b="1">
              <a:solidFill>
                <a:srgbClr val="0070C0"/>
              </a:solidFill>
              <a:latin typeface="Arial" panose="020B0604020202020204" pitchFamily="34" charset="0"/>
              <a:cs typeface="Arial" panose="020B0604020202020204" pitchFamily="34" charset="0"/>
            </a:rPr>
            <a:t>ATP5A</a:t>
          </a:r>
        </a:p>
      </xdr:txBody>
    </xdr:sp>
    <xdr:clientData/>
  </xdr:twoCellAnchor>
  <xdr:twoCellAnchor>
    <xdr:from>
      <xdr:col>12</xdr:col>
      <xdr:colOff>178699</xdr:colOff>
      <xdr:row>31</xdr:row>
      <xdr:rowOff>113244</xdr:rowOff>
    </xdr:from>
    <xdr:to>
      <xdr:col>12</xdr:col>
      <xdr:colOff>864499</xdr:colOff>
      <xdr:row>32</xdr:row>
      <xdr:rowOff>132994</xdr:rowOff>
    </xdr:to>
    <xdr:sp macro="" textlink="">
      <xdr:nvSpPr>
        <xdr:cNvPr id="34" name="TextBox 57"/>
        <xdr:cNvSpPr txBox="1"/>
      </xdr:nvSpPr>
      <xdr:spPr>
        <a:xfrm>
          <a:off x="7841994" y="6018744"/>
          <a:ext cx="685800" cy="21025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800" b="1">
              <a:solidFill>
                <a:srgbClr val="0070C0"/>
              </a:solidFill>
              <a:latin typeface="Arial" panose="020B0604020202020204" pitchFamily="34" charset="0"/>
              <a:cs typeface="Arial" panose="020B0604020202020204" pitchFamily="34" charset="0"/>
            </a:rPr>
            <a:t>MTCO1</a:t>
          </a:r>
        </a:p>
      </xdr:txBody>
    </xdr:sp>
    <xdr:clientData/>
  </xdr:twoCellAnchor>
  <xdr:twoCellAnchor>
    <xdr:from>
      <xdr:col>12</xdr:col>
      <xdr:colOff>172065</xdr:colOff>
      <xdr:row>31</xdr:row>
      <xdr:rowOff>16593</xdr:rowOff>
    </xdr:from>
    <xdr:to>
      <xdr:col>12</xdr:col>
      <xdr:colOff>857865</xdr:colOff>
      <xdr:row>32</xdr:row>
      <xdr:rowOff>36343</xdr:rowOff>
    </xdr:to>
    <xdr:sp macro="" textlink="">
      <xdr:nvSpPr>
        <xdr:cNvPr id="35" name="TextBox 57"/>
        <xdr:cNvSpPr txBox="1"/>
      </xdr:nvSpPr>
      <xdr:spPr>
        <a:xfrm>
          <a:off x="7835360" y="5922093"/>
          <a:ext cx="685800" cy="21025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800" b="1">
              <a:solidFill>
                <a:srgbClr val="0070C0"/>
              </a:solidFill>
              <a:latin typeface="Arial" panose="020B0604020202020204" pitchFamily="34" charset="0"/>
              <a:cs typeface="Arial" panose="020B0604020202020204" pitchFamily="34" charset="0"/>
            </a:rPr>
            <a:t>UQCRC2</a:t>
          </a:r>
        </a:p>
      </xdr:txBody>
    </xdr:sp>
    <xdr:clientData/>
  </xdr:twoCellAnchor>
  <xdr:twoCellAnchor>
    <xdr:from>
      <xdr:col>12</xdr:col>
      <xdr:colOff>506018</xdr:colOff>
      <xdr:row>19</xdr:row>
      <xdr:rowOff>154577</xdr:rowOff>
    </xdr:from>
    <xdr:to>
      <xdr:col>13</xdr:col>
      <xdr:colOff>211609</xdr:colOff>
      <xdr:row>20</xdr:row>
      <xdr:rowOff>179521</xdr:rowOff>
    </xdr:to>
    <xdr:sp macro="" textlink="">
      <xdr:nvSpPr>
        <xdr:cNvPr id="36" name="TextBox 57"/>
        <xdr:cNvSpPr txBox="1"/>
      </xdr:nvSpPr>
      <xdr:spPr>
        <a:xfrm>
          <a:off x="8169313" y="3774077"/>
          <a:ext cx="597478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800" b="1">
              <a:solidFill>
                <a:srgbClr val="0070C0"/>
              </a:solidFill>
              <a:latin typeface="Arial" panose="020B0604020202020204" pitchFamily="34" charset="0"/>
              <a:cs typeface="Arial" panose="020B0604020202020204" pitchFamily="34" charset="0"/>
            </a:rPr>
            <a:t>E-CAD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180975</xdr:colOff>
      <xdr:row>3</xdr:row>
      <xdr:rowOff>111618</xdr:rowOff>
    </xdr:from>
    <xdr:to>
      <xdr:col>9</xdr:col>
      <xdr:colOff>444974</xdr:colOff>
      <xdr:row>23</xdr:row>
      <xdr:rowOff>121329</xdr:rowOff>
    </xdr:to>
    <xdr:grpSp>
      <xdr:nvGrpSpPr>
        <xdr:cNvPr id="2" name="Group 1"/>
        <xdr:cNvGrpSpPr/>
      </xdr:nvGrpSpPr>
      <xdr:grpSpPr>
        <a:xfrm>
          <a:off x="3827689" y="683118"/>
          <a:ext cx="2713285" cy="3819711"/>
          <a:chOff x="271914" y="1817415"/>
          <a:chExt cx="2702399" cy="3819711"/>
        </a:xfrm>
      </xdr:grpSpPr>
      <xdr:pic>
        <xdr:nvPicPr>
          <xdr:cNvPr id="36" name="Picture 35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71914" y="1858315"/>
            <a:ext cx="2702399" cy="3778811"/>
          </a:xfrm>
          <a:prstGeom prst="rect">
            <a:avLst/>
          </a:prstGeom>
        </xdr:spPr>
      </xdr:pic>
      <xdr:sp macro="" textlink="">
        <xdr:nvSpPr>
          <xdr:cNvPr id="37" name="TextBox 5"/>
          <xdr:cNvSpPr txBox="1"/>
        </xdr:nvSpPr>
        <xdr:spPr>
          <a:xfrm>
            <a:off x="290214" y="2583052"/>
            <a:ext cx="341760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solidFill>
                  <a:srgbClr val="0070C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50</a:t>
            </a:r>
          </a:p>
        </xdr:txBody>
      </xdr:sp>
      <xdr:sp macro="" textlink="">
        <xdr:nvSpPr>
          <xdr:cNvPr id="38" name="TextBox 6"/>
          <xdr:cNvSpPr txBox="1"/>
        </xdr:nvSpPr>
        <xdr:spPr>
          <a:xfrm>
            <a:off x="290214" y="2941662"/>
            <a:ext cx="341760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solidFill>
                  <a:srgbClr val="0070C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35</a:t>
            </a:r>
          </a:p>
        </xdr:txBody>
      </xdr:sp>
      <xdr:sp macro="" textlink="">
        <xdr:nvSpPr>
          <xdr:cNvPr id="39" name="TextBox 7"/>
          <xdr:cNvSpPr txBox="1"/>
        </xdr:nvSpPr>
        <xdr:spPr>
          <a:xfrm>
            <a:off x="290214" y="3221590"/>
            <a:ext cx="341760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solidFill>
                  <a:srgbClr val="0070C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25</a:t>
            </a:r>
          </a:p>
        </xdr:txBody>
      </xdr:sp>
      <xdr:sp macro="" textlink="">
        <xdr:nvSpPr>
          <xdr:cNvPr id="40" name="TextBox 8"/>
          <xdr:cNvSpPr txBox="1"/>
        </xdr:nvSpPr>
        <xdr:spPr>
          <a:xfrm>
            <a:off x="290214" y="3881290"/>
            <a:ext cx="341760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solidFill>
                  <a:srgbClr val="0070C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15</a:t>
            </a:r>
          </a:p>
        </xdr:txBody>
      </xdr:sp>
      <xdr:sp macro="" textlink="">
        <xdr:nvSpPr>
          <xdr:cNvPr id="41" name="TextBox 9"/>
          <xdr:cNvSpPr txBox="1"/>
        </xdr:nvSpPr>
        <xdr:spPr>
          <a:xfrm>
            <a:off x="290214" y="4552744"/>
            <a:ext cx="341760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solidFill>
                  <a:srgbClr val="0070C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10</a:t>
            </a:r>
          </a:p>
        </xdr:txBody>
      </xdr:sp>
      <xdr:sp macro="" textlink="">
        <xdr:nvSpPr>
          <xdr:cNvPr id="42" name="TextBox 10"/>
          <xdr:cNvSpPr txBox="1"/>
        </xdr:nvSpPr>
        <xdr:spPr>
          <a:xfrm>
            <a:off x="883033" y="2154152"/>
            <a:ext cx="404278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solidFill>
                  <a:srgbClr val="0070C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WT</a:t>
            </a:r>
          </a:p>
        </xdr:txBody>
      </xdr:sp>
      <xdr:sp macro="" textlink="">
        <xdr:nvSpPr>
          <xdr:cNvPr id="43" name="TextBox 11"/>
          <xdr:cNvSpPr txBox="1"/>
        </xdr:nvSpPr>
        <xdr:spPr>
          <a:xfrm>
            <a:off x="1433141" y="2154152"/>
            <a:ext cx="388248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solidFill>
                  <a:srgbClr val="0070C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KO</a:t>
            </a:r>
          </a:p>
        </xdr:txBody>
      </xdr:sp>
      <xdr:sp macro="" textlink="">
        <xdr:nvSpPr>
          <xdr:cNvPr id="44" name="TextBox 12"/>
          <xdr:cNvSpPr txBox="1"/>
        </xdr:nvSpPr>
        <xdr:spPr>
          <a:xfrm>
            <a:off x="1959178" y="2139611"/>
            <a:ext cx="404278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solidFill>
                  <a:srgbClr val="0070C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WT</a:t>
            </a:r>
          </a:p>
        </xdr:txBody>
      </xdr:sp>
      <xdr:sp macro="" textlink="">
        <xdr:nvSpPr>
          <xdr:cNvPr id="45" name="TextBox 13"/>
          <xdr:cNvSpPr txBox="1"/>
        </xdr:nvSpPr>
        <xdr:spPr>
          <a:xfrm>
            <a:off x="2509287" y="2139611"/>
            <a:ext cx="388248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solidFill>
                  <a:srgbClr val="0070C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KO</a:t>
            </a:r>
          </a:p>
        </xdr:txBody>
      </xdr:sp>
      <xdr:cxnSp macro="">
        <xdr:nvCxnSpPr>
          <xdr:cNvPr id="46" name="Straight Connector 45"/>
          <xdr:cNvCxnSpPr/>
        </xdr:nvCxnSpPr>
        <xdr:spPr>
          <a:xfrm>
            <a:off x="1028076" y="2068949"/>
            <a:ext cx="634509" cy="0"/>
          </a:xfrm>
          <a:prstGeom prst="line">
            <a:avLst/>
          </a:prstGeom>
          <a:ln w="285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7" name="Straight Connector 46"/>
          <xdr:cNvCxnSpPr/>
        </xdr:nvCxnSpPr>
        <xdr:spPr>
          <a:xfrm>
            <a:off x="1972065" y="2068949"/>
            <a:ext cx="634509" cy="0"/>
          </a:xfrm>
          <a:prstGeom prst="line">
            <a:avLst/>
          </a:prstGeom>
          <a:ln w="285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8" name="TextBox 17"/>
          <xdr:cNvSpPr txBox="1"/>
        </xdr:nvSpPr>
        <xdr:spPr>
          <a:xfrm>
            <a:off x="1028076" y="1817415"/>
            <a:ext cx="758541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solidFill>
                  <a:srgbClr val="0070C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Cytosolic</a:t>
            </a:r>
          </a:p>
        </xdr:txBody>
      </xdr:sp>
      <xdr:sp macro="" textlink="">
        <xdr:nvSpPr>
          <xdr:cNvPr id="49" name="TextBox 18"/>
          <xdr:cNvSpPr txBox="1"/>
        </xdr:nvSpPr>
        <xdr:spPr>
          <a:xfrm>
            <a:off x="1816688" y="1823735"/>
            <a:ext cx="1024639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solidFill>
                  <a:srgbClr val="0070C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Mitochondrial</a:t>
            </a:r>
          </a:p>
        </xdr:txBody>
      </xdr:sp>
    </xdr:grpSp>
    <xdr:clientData/>
  </xdr:twoCellAnchor>
  <xdr:twoCellAnchor>
    <xdr:from>
      <xdr:col>11</xdr:col>
      <xdr:colOff>611175</xdr:colOff>
      <xdr:row>3</xdr:row>
      <xdr:rowOff>62535</xdr:rowOff>
    </xdr:from>
    <xdr:to>
      <xdr:col>17</xdr:col>
      <xdr:colOff>375477</xdr:colOff>
      <xdr:row>24</xdr:row>
      <xdr:rowOff>15177</xdr:rowOff>
    </xdr:to>
    <xdr:grpSp>
      <xdr:nvGrpSpPr>
        <xdr:cNvPr id="3" name="Group 2"/>
        <xdr:cNvGrpSpPr/>
      </xdr:nvGrpSpPr>
      <xdr:grpSpPr>
        <a:xfrm>
          <a:off x="7931818" y="634035"/>
          <a:ext cx="3438230" cy="3953142"/>
          <a:chOff x="3491579" y="1727510"/>
          <a:chExt cx="3421901" cy="3953142"/>
        </a:xfrm>
      </xdr:grpSpPr>
      <xdr:pic>
        <xdr:nvPicPr>
          <xdr:cNvPr id="22" name="Picture 21"/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833339" y="1860941"/>
            <a:ext cx="3080141" cy="3819711"/>
          </a:xfrm>
          <a:prstGeom prst="rect">
            <a:avLst/>
          </a:prstGeom>
        </xdr:spPr>
      </xdr:pic>
      <xdr:sp macro="" textlink="">
        <xdr:nvSpPr>
          <xdr:cNvPr id="23" name="TextBox 21"/>
          <xdr:cNvSpPr txBox="1"/>
        </xdr:nvSpPr>
        <xdr:spPr>
          <a:xfrm>
            <a:off x="3491579" y="2493147"/>
            <a:ext cx="341760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solidFill>
                  <a:srgbClr val="0070C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50</a:t>
            </a:r>
          </a:p>
        </xdr:txBody>
      </xdr:sp>
      <xdr:sp macro="" textlink="">
        <xdr:nvSpPr>
          <xdr:cNvPr id="24" name="TextBox 22"/>
          <xdr:cNvSpPr txBox="1"/>
        </xdr:nvSpPr>
        <xdr:spPr>
          <a:xfrm>
            <a:off x="4137263" y="2064247"/>
            <a:ext cx="404278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solidFill>
                  <a:srgbClr val="0070C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WT</a:t>
            </a:r>
          </a:p>
        </xdr:txBody>
      </xdr:sp>
      <xdr:sp macro="" textlink="">
        <xdr:nvSpPr>
          <xdr:cNvPr id="25" name="TextBox 23"/>
          <xdr:cNvSpPr txBox="1"/>
        </xdr:nvSpPr>
        <xdr:spPr>
          <a:xfrm>
            <a:off x="4687371" y="2064247"/>
            <a:ext cx="388248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solidFill>
                  <a:srgbClr val="0070C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KO</a:t>
            </a:r>
          </a:p>
        </xdr:txBody>
      </xdr:sp>
      <xdr:sp macro="" textlink="">
        <xdr:nvSpPr>
          <xdr:cNvPr id="26" name="TextBox 24"/>
          <xdr:cNvSpPr txBox="1"/>
        </xdr:nvSpPr>
        <xdr:spPr>
          <a:xfrm>
            <a:off x="5213408" y="2049706"/>
            <a:ext cx="404278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solidFill>
                  <a:srgbClr val="0070C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WT</a:t>
            </a:r>
          </a:p>
        </xdr:txBody>
      </xdr:sp>
      <xdr:sp macro="" textlink="">
        <xdr:nvSpPr>
          <xdr:cNvPr id="27" name="TextBox 25"/>
          <xdr:cNvSpPr txBox="1"/>
        </xdr:nvSpPr>
        <xdr:spPr>
          <a:xfrm>
            <a:off x="5763517" y="2049706"/>
            <a:ext cx="388248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solidFill>
                  <a:srgbClr val="0070C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KO</a:t>
            </a:r>
          </a:p>
        </xdr:txBody>
      </xdr:sp>
      <xdr:cxnSp macro="">
        <xdr:nvCxnSpPr>
          <xdr:cNvPr id="28" name="Straight Connector 27"/>
          <xdr:cNvCxnSpPr/>
        </xdr:nvCxnSpPr>
        <xdr:spPr>
          <a:xfrm>
            <a:off x="4282306" y="1979044"/>
            <a:ext cx="634509" cy="0"/>
          </a:xfrm>
          <a:prstGeom prst="line">
            <a:avLst/>
          </a:prstGeom>
          <a:ln w="285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9" name="Straight Connector 28"/>
          <xdr:cNvCxnSpPr/>
        </xdr:nvCxnSpPr>
        <xdr:spPr>
          <a:xfrm>
            <a:off x="5226295" y="1979044"/>
            <a:ext cx="634509" cy="0"/>
          </a:xfrm>
          <a:prstGeom prst="line">
            <a:avLst/>
          </a:prstGeom>
          <a:ln w="285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0" name="TextBox 28"/>
          <xdr:cNvSpPr txBox="1"/>
        </xdr:nvSpPr>
        <xdr:spPr>
          <a:xfrm>
            <a:off x="4282306" y="1727510"/>
            <a:ext cx="758541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solidFill>
                  <a:srgbClr val="0070C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Cytosolic</a:t>
            </a:r>
          </a:p>
        </xdr:txBody>
      </xdr:sp>
      <xdr:sp macro="" textlink="">
        <xdr:nvSpPr>
          <xdr:cNvPr id="31" name="TextBox 29"/>
          <xdr:cNvSpPr txBox="1"/>
        </xdr:nvSpPr>
        <xdr:spPr>
          <a:xfrm>
            <a:off x="5070918" y="1733830"/>
            <a:ext cx="1024639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solidFill>
                  <a:srgbClr val="0070C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Mitochondrial</a:t>
            </a:r>
          </a:p>
        </xdr:txBody>
      </xdr:sp>
      <xdr:sp macro="" textlink="">
        <xdr:nvSpPr>
          <xdr:cNvPr id="32" name="TextBox 30"/>
          <xdr:cNvSpPr txBox="1"/>
        </xdr:nvSpPr>
        <xdr:spPr>
          <a:xfrm>
            <a:off x="3491579" y="2823513"/>
            <a:ext cx="341760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solidFill>
                  <a:srgbClr val="0070C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35</a:t>
            </a:r>
          </a:p>
        </xdr:txBody>
      </xdr:sp>
      <xdr:sp macro="" textlink="">
        <xdr:nvSpPr>
          <xdr:cNvPr id="33" name="TextBox 31"/>
          <xdr:cNvSpPr txBox="1"/>
        </xdr:nvSpPr>
        <xdr:spPr>
          <a:xfrm>
            <a:off x="3491579" y="3085514"/>
            <a:ext cx="341760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solidFill>
                  <a:srgbClr val="0070C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25</a:t>
            </a:r>
          </a:p>
        </xdr:txBody>
      </xdr:sp>
      <xdr:sp macro="" textlink="">
        <xdr:nvSpPr>
          <xdr:cNvPr id="34" name="TextBox 32"/>
          <xdr:cNvSpPr txBox="1"/>
        </xdr:nvSpPr>
        <xdr:spPr>
          <a:xfrm>
            <a:off x="3491579" y="3795456"/>
            <a:ext cx="341760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solidFill>
                  <a:srgbClr val="0070C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15</a:t>
            </a:r>
          </a:p>
        </xdr:txBody>
      </xdr:sp>
      <xdr:sp macro="" textlink="">
        <xdr:nvSpPr>
          <xdr:cNvPr id="35" name="TextBox 33"/>
          <xdr:cNvSpPr txBox="1"/>
        </xdr:nvSpPr>
        <xdr:spPr>
          <a:xfrm>
            <a:off x="3491579" y="4577445"/>
            <a:ext cx="341760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solidFill>
                  <a:srgbClr val="0070C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10</a:t>
            </a:r>
          </a:p>
        </xdr:txBody>
      </xdr:sp>
    </xdr:grpSp>
    <xdr:clientData/>
  </xdr:twoCellAnchor>
  <xdr:twoCellAnchor>
    <xdr:from>
      <xdr:col>19</xdr:col>
      <xdr:colOff>390370</xdr:colOff>
      <xdr:row>4</xdr:row>
      <xdr:rowOff>55533</xdr:rowOff>
    </xdr:from>
    <xdr:to>
      <xdr:col>27</xdr:col>
      <xdr:colOff>553766</xdr:colOff>
      <xdr:row>21</xdr:row>
      <xdr:rowOff>177164</xdr:rowOff>
    </xdr:to>
    <xdr:grpSp>
      <xdr:nvGrpSpPr>
        <xdr:cNvPr id="4" name="Group 3"/>
        <xdr:cNvGrpSpPr/>
      </xdr:nvGrpSpPr>
      <xdr:grpSpPr>
        <a:xfrm>
          <a:off x="12609584" y="817533"/>
          <a:ext cx="5061968" cy="3360131"/>
          <a:chOff x="7037230" y="1979044"/>
          <a:chExt cx="5040197" cy="3360131"/>
        </a:xfrm>
      </xdr:grpSpPr>
      <xdr:pic>
        <xdr:nvPicPr>
          <xdr:cNvPr id="8" name="Picture 7"/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037230" y="1979044"/>
            <a:ext cx="5040197" cy="3360131"/>
          </a:xfrm>
          <a:prstGeom prst="rect">
            <a:avLst/>
          </a:prstGeom>
        </xdr:spPr>
      </xdr:pic>
      <xdr:sp macro="" textlink="">
        <xdr:nvSpPr>
          <xdr:cNvPr id="9" name="TextBox 35"/>
          <xdr:cNvSpPr txBox="1"/>
        </xdr:nvSpPr>
        <xdr:spPr>
          <a:xfrm>
            <a:off x="8728447" y="2754757"/>
            <a:ext cx="341760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solidFill>
                  <a:srgbClr val="0070C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50</a:t>
            </a:r>
          </a:p>
        </xdr:txBody>
      </xdr:sp>
      <xdr:sp macro="" textlink="">
        <xdr:nvSpPr>
          <xdr:cNvPr id="10" name="TextBox 36"/>
          <xdr:cNvSpPr txBox="1"/>
        </xdr:nvSpPr>
        <xdr:spPr>
          <a:xfrm>
            <a:off x="8728447" y="2964545"/>
            <a:ext cx="341760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solidFill>
                  <a:srgbClr val="0070C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35</a:t>
            </a:r>
          </a:p>
        </xdr:txBody>
      </xdr:sp>
      <xdr:sp macro="" textlink="">
        <xdr:nvSpPr>
          <xdr:cNvPr id="11" name="TextBox 37"/>
          <xdr:cNvSpPr txBox="1"/>
        </xdr:nvSpPr>
        <xdr:spPr>
          <a:xfrm>
            <a:off x="8728447" y="3176307"/>
            <a:ext cx="341760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solidFill>
                  <a:srgbClr val="0070C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25</a:t>
            </a:r>
          </a:p>
        </xdr:txBody>
      </xdr:sp>
      <xdr:sp macro="" textlink="">
        <xdr:nvSpPr>
          <xdr:cNvPr id="12" name="TextBox 38"/>
          <xdr:cNvSpPr txBox="1"/>
        </xdr:nvSpPr>
        <xdr:spPr>
          <a:xfrm>
            <a:off x="8728447" y="3695321"/>
            <a:ext cx="341760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solidFill>
                  <a:srgbClr val="0070C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15</a:t>
            </a:r>
          </a:p>
        </xdr:txBody>
      </xdr:sp>
      <xdr:sp macro="" textlink="">
        <xdr:nvSpPr>
          <xdr:cNvPr id="13" name="TextBox 39"/>
          <xdr:cNvSpPr txBox="1"/>
        </xdr:nvSpPr>
        <xdr:spPr>
          <a:xfrm>
            <a:off x="8728447" y="4276348"/>
            <a:ext cx="341760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solidFill>
                  <a:srgbClr val="0070C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10</a:t>
            </a:r>
          </a:p>
        </xdr:txBody>
      </xdr:sp>
      <xdr:sp macro="" textlink="">
        <xdr:nvSpPr>
          <xdr:cNvPr id="14" name="TextBox 40"/>
          <xdr:cNvSpPr txBox="1"/>
        </xdr:nvSpPr>
        <xdr:spPr>
          <a:xfrm>
            <a:off x="9216561" y="2425817"/>
            <a:ext cx="404278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solidFill>
                  <a:srgbClr val="0070C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WT</a:t>
            </a:r>
          </a:p>
        </xdr:txBody>
      </xdr:sp>
      <xdr:sp macro="" textlink="">
        <xdr:nvSpPr>
          <xdr:cNvPr id="15" name="TextBox 41"/>
          <xdr:cNvSpPr txBox="1"/>
        </xdr:nvSpPr>
        <xdr:spPr>
          <a:xfrm>
            <a:off x="9666189" y="2425817"/>
            <a:ext cx="388248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solidFill>
                  <a:srgbClr val="0070C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KO</a:t>
            </a:r>
          </a:p>
        </xdr:txBody>
      </xdr:sp>
      <xdr:sp macro="" textlink="">
        <xdr:nvSpPr>
          <xdr:cNvPr id="16" name="TextBox 42"/>
          <xdr:cNvSpPr txBox="1"/>
        </xdr:nvSpPr>
        <xdr:spPr>
          <a:xfrm>
            <a:off x="10071645" y="2411276"/>
            <a:ext cx="404278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solidFill>
                  <a:srgbClr val="0070C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WT</a:t>
            </a:r>
          </a:p>
        </xdr:txBody>
      </xdr:sp>
      <xdr:sp macro="" textlink="">
        <xdr:nvSpPr>
          <xdr:cNvPr id="17" name="TextBox 43"/>
          <xdr:cNvSpPr txBox="1"/>
        </xdr:nvSpPr>
        <xdr:spPr>
          <a:xfrm>
            <a:off x="10501178" y="2411276"/>
            <a:ext cx="388248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solidFill>
                  <a:srgbClr val="0070C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KO</a:t>
            </a:r>
          </a:p>
        </xdr:txBody>
      </xdr:sp>
      <xdr:cxnSp macro="">
        <xdr:nvCxnSpPr>
          <xdr:cNvPr id="18" name="Straight Connector 17"/>
          <xdr:cNvCxnSpPr/>
        </xdr:nvCxnSpPr>
        <xdr:spPr>
          <a:xfrm>
            <a:off x="9180735" y="2340614"/>
            <a:ext cx="634509" cy="0"/>
          </a:xfrm>
          <a:prstGeom prst="line">
            <a:avLst/>
          </a:prstGeom>
          <a:ln w="285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9" name="Straight Connector 18"/>
          <xdr:cNvCxnSpPr/>
        </xdr:nvCxnSpPr>
        <xdr:spPr>
          <a:xfrm>
            <a:off x="10124724" y="2340614"/>
            <a:ext cx="634509" cy="0"/>
          </a:xfrm>
          <a:prstGeom prst="line">
            <a:avLst/>
          </a:prstGeom>
          <a:ln w="285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0" name="TextBox 46"/>
          <xdr:cNvSpPr txBox="1"/>
        </xdr:nvSpPr>
        <xdr:spPr>
          <a:xfrm>
            <a:off x="9180735" y="2089080"/>
            <a:ext cx="758541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solidFill>
                  <a:srgbClr val="0070C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Cytosolic</a:t>
            </a:r>
          </a:p>
        </xdr:txBody>
      </xdr:sp>
      <xdr:sp macro="" textlink="">
        <xdr:nvSpPr>
          <xdr:cNvPr id="21" name="TextBox 47"/>
          <xdr:cNvSpPr txBox="1"/>
        </xdr:nvSpPr>
        <xdr:spPr>
          <a:xfrm>
            <a:off x="9969347" y="2095400"/>
            <a:ext cx="1024639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solidFill>
                  <a:srgbClr val="0070C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Mitochondrial</a:t>
            </a:r>
          </a:p>
        </xdr:txBody>
      </xdr:sp>
    </xdr:grpSp>
    <xdr:clientData/>
  </xdr:twoCellAnchor>
  <xdr:twoCellAnchor>
    <xdr:from>
      <xdr:col>6</xdr:col>
      <xdr:colOff>498809</xdr:colOff>
      <xdr:row>0</xdr:row>
      <xdr:rowOff>142785</xdr:rowOff>
    </xdr:from>
    <xdr:to>
      <xdr:col>8</xdr:col>
      <xdr:colOff>408444</xdr:colOff>
      <xdr:row>2</xdr:row>
      <xdr:rowOff>69562</xdr:rowOff>
    </xdr:to>
    <xdr:sp macro="" textlink="">
      <xdr:nvSpPr>
        <xdr:cNvPr id="5" name="TextBox 48"/>
        <xdr:cNvSpPr txBox="1"/>
      </xdr:nvSpPr>
      <xdr:spPr>
        <a:xfrm>
          <a:off x="4746959" y="142785"/>
          <a:ext cx="1128835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 b="1">
              <a:latin typeface="Arial" panose="020B0604020202020204" pitchFamily="34" charset="0"/>
              <a:cs typeface="Arial" panose="020B0604020202020204" pitchFamily="34" charset="0"/>
            </a:rPr>
            <a:t>Replicate 1</a:t>
          </a:r>
        </a:p>
      </xdr:txBody>
    </xdr:sp>
    <xdr:clientData/>
  </xdr:twoCellAnchor>
  <xdr:twoCellAnchor>
    <xdr:from>
      <xdr:col>14</xdr:col>
      <xdr:colOff>192205</xdr:colOff>
      <xdr:row>0</xdr:row>
      <xdr:rowOff>133350</xdr:rowOff>
    </xdr:from>
    <xdr:to>
      <xdr:col>16</xdr:col>
      <xdr:colOff>101840</xdr:colOff>
      <xdr:row>2</xdr:row>
      <xdr:rowOff>60127</xdr:rowOff>
    </xdr:to>
    <xdr:sp macro="" textlink="">
      <xdr:nvSpPr>
        <xdr:cNvPr id="6" name="TextBox 49"/>
        <xdr:cNvSpPr txBox="1"/>
      </xdr:nvSpPr>
      <xdr:spPr>
        <a:xfrm>
          <a:off x="9349812" y="133350"/>
          <a:ext cx="1134278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 b="1">
              <a:latin typeface="Arial" panose="020B0604020202020204" pitchFamily="34" charset="0"/>
              <a:cs typeface="Arial" panose="020B0604020202020204" pitchFamily="34" charset="0"/>
            </a:rPr>
            <a:t>Replicate 2</a:t>
          </a:r>
        </a:p>
      </xdr:txBody>
    </xdr:sp>
    <xdr:clientData/>
  </xdr:twoCellAnchor>
  <xdr:twoCellAnchor>
    <xdr:from>
      <xdr:col>23</xdr:col>
      <xdr:colOff>237875</xdr:colOff>
      <xdr:row>0</xdr:row>
      <xdr:rowOff>156392</xdr:rowOff>
    </xdr:from>
    <xdr:to>
      <xdr:col>25</xdr:col>
      <xdr:colOff>147510</xdr:colOff>
      <xdr:row>2</xdr:row>
      <xdr:rowOff>83169</xdr:rowOff>
    </xdr:to>
    <xdr:sp macro="" textlink="">
      <xdr:nvSpPr>
        <xdr:cNvPr id="7" name="TextBox 50"/>
        <xdr:cNvSpPr txBox="1"/>
      </xdr:nvSpPr>
      <xdr:spPr>
        <a:xfrm>
          <a:off x="14906375" y="156392"/>
          <a:ext cx="1134278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 b="1">
              <a:latin typeface="Arial" panose="020B0604020202020204" pitchFamily="34" charset="0"/>
              <a:cs typeface="Arial" panose="020B0604020202020204" pitchFamily="34" charset="0"/>
            </a:rPr>
            <a:t>Replicate 3</a:t>
          </a:r>
        </a:p>
      </xdr:txBody>
    </xdr:sp>
    <xdr:clientData/>
  </xdr:twoCellAnchor>
  <xdr:twoCellAnchor>
    <xdr:from>
      <xdr:col>26</xdr:col>
      <xdr:colOff>240691</xdr:colOff>
      <xdr:row>9</xdr:row>
      <xdr:rowOff>14711</xdr:rowOff>
    </xdr:from>
    <xdr:to>
      <xdr:col>27</xdr:col>
      <xdr:colOff>410956</xdr:colOff>
      <xdr:row>10</xdr:row>
      <xdr:rowOff>85821</xdr:rowOff>
    </xdr:to>
    <xdr:sp macro="" textlink="">
      <xdr:nvSpPr>
        <xdr:cNvPr id="50" name="TextBox 55"/>
        <xdr:cNvSpPr txBox="1"/>
      </xdr:nvSpPr>
      <xdr:spPr>
        <a:xfrm>
          <a:off x="16746155" y="1729211"/>
          <a:ext cx="782587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100" b="1">
              <a:solidFill>
                <a:srgbClr val="0070C0"/>
              </a:solidFill>
              <a:latin typeface="Arial" panose="020B0604020202020204" pitchFamily="34" charset="0"/>
              <a:cs typeface="Arial" panose="020B0604020202020204" pitchFamily="34" charset="0"/>
            </a:rPr>
            <a:t>UQCRC2</a:t>
          </a:r>
        </a:p>
      </xdr:txBody>
    </xdr:sp>
    <xdr:clientData/>
  </xdr:twoCellAnchor>
  <xdr:twoCellAnchor>
    <xdr:from>
      <xdr:col>26</xdr:col>
      <xdr:colOff>254298</xdr:colOff>
      <xdr:row>8</xdr:row>
      <xdr:rowOff>28319</xdr:rowOff>
    </xdr:from>
    <xdr:to>
      <xdr:col>27</xdr:col>
      <xdr:colOff>291513</xdr:colOff>
      <xdr:row>9</xdr:row>
      <xdr:rowOff>99429</xdr:rowOff>
    </xdr:to>
    <xdr:sp macro="" textlink="">
      <xdr:nvSpPr>
        <xdr:cNvPr id="51" name="TextBox 54"/>
        <xdr:cNvSpPr txBox="1"/>
      </xdr:nvSpPr>
      <xdr:spPr>
        <a:xfrm>
          <a:off x="16759762" y="1552319"/>
          <a:ext cx="649537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100" b="1">
              <a:solidFill>
                <a:srgbClr val="0070C0"/>
              </a:solidFill>
              <a:latin typeface="Arial" panose="020B0604020202020204" pitchFamily="34" charset="0"/>
              <a:cs typeface="Arial" panose="020B0604020202020204" pitchFamily="34" charset="0"/>
            </a:rPr>
            <a:t>ATP5A</a:t>
          </a:r>
        </a:p>
      </xdr:txBody>
    </xdr:sp>
    <xdr:clientData/>
  </xdr:twoCellAnchor>
  <xdr:twoCellAnchor>
    <xdr:from>
      <xdr:col>26</xdr:col>
      <xdr:colOff>217714</xdr:colOff>
      <xdr:row>10</xdr:row>
      <xdr:rowOff>95250</xdr:rowOff>
    </xdr:from>
    <xdr:to>
      <xdr:col>27</xdr:col>
      <xdr:colOff>192412</xdr:colOff>
      <xdr:row>11</xdr:row>
      <xdr:rowOff>166360</xdr:rowOff>
    </xdr:to>
    <xdr:sp macro="" textlink="">
      <xdr:nvSpPr>
        <xdr:cNvPr id="52" name="TextBox 56"/>
        <xdr:cNvSpPr txBox="1"/>
      </xdr:nvSpPr>
      <xdr:spPr>
        <a:xfrm>
          <a:off x="16723178" y="2000250"/>
          <a:ext cx="587020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100" b="1">
              <a:solidFill>
                <a:srgbClr val="0070C0"/>
              </a:solidFill>
              <a:latin typeface="Arial" panose="020B0604020202020204" pitchFamily="34" charset="0"/>
              <a:cs typeface="Arial" panose="020B0604020202020204" pitchFamily="34" charset="0"/>
            </a:rPr>
            <a:t>SDHB</a:t>
          </a:r>
        </a:p>
      </xdr:txBody>
    </xdr:sp>
    <xdr:clientData/>
  </xdr:twoCellAnchor>
  <xdr:twoCellAnchor>
    <xdr:from>
      <xdr:col>26</xdr:col>
      <xdr:colOff>231321</xdr:colOff>
      <xdr:row>12</xdr:row>
      <xdr:rowOff>122465</xdr:rowOff>
    </xdr:from>
    <xdr:to>
      <xdr:col>27</xdr:col>
      <xdr:colOff>379143</xdr:colOff>
      <xdr:row>14</xdr:row>
      <xdr:rowOff>3075</xdr:rowOff>
    </xdr:to>
    <xdr:sp macro="" textlink="">
      <xdr:nvSpPr>
        <xdr:cNvPr id="53" name="TextBox 57"/>
        <xdr:cNvSpPr txBox="1"/>
      </xdr:nvSpPr>
      <xdr:spPr>
        <a:xfrm>
          <a:off x="16736785" y="2408465"/>
          <a:ext cx="760144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100" b="1">
              <a:solidFill>
                <a:srgbClr val="0070C0"/>
              </a:solidFill>
              <a:latin typeface="Arial" panose="020B0604020202020204" pitchFamily="34" charset="0"/>
              <a:cs typeface="Arial" panose="020B0604020202020204" pitchFamily="34" charset="0"/>
            </a:rPr>
            <a:t>NDUFB8</a:t>
          </a:r>
        </a:p>
      </xdr:txBody>
    </xdr:sp>
    <xdr:clientData/>
  </xdr:twoCellAnchor>
  <xdr:twoCellAnchor>
    <xdr:from>
      <xdr:col>17</xdr:col>
      <xdr:colOff>95250</xdr:colOff>
      <xdr:row>12</xdr:row>
      <xdr:rowOff>136072</xdr:rowOff>
    </xdr:from>
    <xdr:to>
      <xdr:col>18</xdr:col>
      <xdr:colOff>243072</xdr:colOff>
      <xdr:row>14</xdr:row>
      <xdr:rowOff>16682</xdr:rowOff>
    </xdr:to>
    <xdr:sp macro="" textlink="">
      <xdr:nvSpPr>
        <xdr:cNvPr id="54" name="TextBox 57"/>
        <xdr:cNvSpPr txBox="1"/>
      </xdr:nvSpPr>
      <xdr:spPr>
        <a:xfrm>
          <a:off x="11089821" y="2422072"/>
          <a:ext cx="760144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100" b="1">
              <a:solidFill>
                <a:srgbClr val="0070C0"/>
              </a:solidFill>
              <a:latin typeface="Arial" panose="020B0604020202020204" pitchFamily="34" charset="0"/>
              <a:cs typeface="Arial" panose="020B0604020202020204" pitchFamily="34" charset="0"/>
            </a:rPr>
            <a:t>NDUFB8</a:t>
          </a:r>
        </a:p>
      </xdr:txBody>
    </xdr:sp>
    <xdr:clientData/>
  </xdr:twoCellAnchor>
  <xdr:twoCellAnchor>
    <xdr:from>
      <xdr:col>9</xdr:col>
      <xdr:colOff>261256</xdr:colOff>
      <xdr:row>13</xdr:row>
      <xdr:rowOff>2721</xdr:rowOff>
    </xdr:from>
    <xdr:to>
      <xdr:col>10</xdr:col>
      <xdr:colOff>409079</xdr:colOff>
      <xdr:row>14</xdr:row>
      <xdr:rowOff>73831</xdr:rowOff>
    </xdr:to>
    <xdr:sp macro="" textlink="">
      <xdr:nvSpPr>
        <xdr:cNvPr id="55" name="TextBox 57"/>
        <xdr:cNvSpPr txBox="1"/>
      </xdr:nvSpPr>
      <xdr:spPr>
        <a:xfrm>
          <a:off x="6357256" y="2479221"/>
          <a:ext cx="760144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100" b="1">
              <a:solidFill>
                <a:srgbClr val="0070C0"/>
              </a:solidFill>
              <a:latin typeface="Arial" panose="020B0604020202020204" pitchFamily="34" charset="0"/>
              <a:cs typeface="Arial" panose="020B0604020202020204" pitchFamily="34" charset="0"/>
            </a:rPr>
            <a:t>NDUFB8</a:t>
          </a:r>
        </a:p>
      </xdr:txBody>
    </xdr:sp>
    <xdr:clientData/>
  </xdr:twoCellAnchor>
  <xdr:twoCellAnchor>
    <xdr:from>
      <xdr:col>9</xdr:col>
      <xdr:colOff>247649</xdr:colOff>
      <xdr:row>10</xdr:row>
      <xdr:rowOff>70756</xdr:rowOff>
    </xdr:from>
    <xdr:to>
      <xdr:col>10</xdr:col>
      <xdr:colOff>222348</xdr:colOff>
      <xdr:row>11</xdr:row>
      <xdr:rowOff>141866</xdr:rowOff>
    </xdr:to>
    <xdr:sp macro="" textlink="">
      <xdr:nvSpPr>
        <xdr:cNvPr id="56" name="TextBox 56"/>
        <xdr:cNvSpPr txBox="1"/>
      </xdr:nvSpPr>
      <xdr:spPr>
        <a:xfrm>
          <a:off x="6343649" y="1975756"/>
          <a:ext cx="587020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100" b="1">
              <a:solidFill>
                <a:srgbClr val="0070C0"/>
              </a:solidFill>
              <a:latin typeface="Arial" panose="020B0604020202020204" pitchFamily="34" charset="0"/>
              <a:cs typeface="Arial" panose="020B0604020202020204" pitchFamily="34" charset="0"/>
            </a:rPr>
            <a:t>SDHB</a:t>
          </a:r>
        </a:p>
      </xdr:txBody>
    </xdr:sp>
    <xdr:clientData/>
  </xdr:twoCellAnchor>
  <xdr:twoCellAnchor>
    <xdr:from>
      <xdr:col>17</xdr:col>
      <xdr:colOff>73477</xdr:colOff>
      <xdr:row>10</xdr:row>
      <xdr:rowOff>32657</xdr:rowOff>
    </xdr:from>
    <xdr:to>
      <xdr:col>18</xdr:col>
      <xdr:colOff>48175</xdr:colOff>
      <xdr:row>11</xdr:row>
      <xdr:rowOff>103767</xdr:rowOff>
    </xdr:to>
    <xdr:sp macro="" textlink="">
      <xdr:nvSpPr>
        <xdr:cNvPr id="57" name="TextBox 56"/>
        <xdr:cNvSpPr txBox="1"/>
      </xdr:nvSpPr>
      <xdr:spPr>
        <a:xfrm>
          <a:off x="11068048" y="1937657"/>
          <a:ext cx="587020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100" b="1">
              <a:solidFill>
                <a:srgbClr val="0070C0"/>
              </a:solidFill>
              <a:latin typeface="Arial" panose="020B0604020202020204" pitchFamily="34" charset="0"/>
              <a:cs typeface="Arial" panose="020B0604020202020204" pitchFamily="34" charset="0"/>
            </a:rPr>
            <a:t>SDHB</a:t>
          </a:r>
        </a:p>
      </xdr:txBody>
    </xdr:sp>
    <xdr:clientData/>
  </xdr:twoCellAnchor>
  <xdr:twoCellAnchor>
    <xdr:from>
      <xdr:col>9</xdr:col>
      <xdr:colOff>250370</xdr:colOff>
      <xdr:row>8</xdr:row>
      <xdr:rowOff>19049</xdr:rowOff>
    </xdr:from>
    <xdr:to>
      <xdr:col>10</xdr:col>
      <xdr:colOff>420636</xdr:colOff>
      <xdr:row>9</xdr:row>
      <xdr:rowOff>90159</xdr:rowOff>
    </xdr:to>
    <xdr:sp macro="" textlink="">
      <xdr:nvSpPr>
        <xdr:cNvPr id="58" name="TextBox 55"/>
        <xdr:cNvSpPr txBox="1"/>
      </xdr:nvSpPr>
      <xdr:spPr>
        <a:xfrm>
          <a:off x="6346370" y="1543049"/>
          <a:ext cx="782587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100" b="1">
              <a:solidFill>
                <a:srgbClr val="0070C0"/>
              </a:solidFill>
              <a:latin typeface="Arial" panose="020B0604020202020204" pitchFamily="34" charset="0"/>
              <a:cs typeface="Arial" panose="020B0604020202020204" pitchFamily="34" charset="0"/>
            </a:rPr>
            <a:t>UQCRC2</a:t>
          </a:r>
        </a:p>
      </xdr:txBody>
    </xdr:sp>
    <xdr:clientData/>
  </xdr:twoCellAnchor>
  <xdr:twoCellAnchor>
    <xdr:from>
      <xdr:col>17</xdr:col>
      <xdr:colOff>89806</xdr:colOff>
      <xdr:row>8</xdr:row>
      <xdr:rowOff>89807</xdr:rowOff>
    </xdr:from>
    <xdr:to>
      <xdr:col>18</xdr:col>
      <xdr:colOff>260071</xdr:colOff>
      <xdr:row>9</xdr:row>
      <xdr:rowOff>160917</xdr:rowOff>
    </xdr:to>
    <xdr:sp macro="" textlink="">
      <xdr:nvSpPr>
        <xdr:cNvPr id="59" name="TextBox 55"/>
        <xdr:cNvSpPr txBox="1"/>
      </xdr:nvSpPr>
      <xdr:spPr>
        <a:xfrm>
          <a:off x="11084377" y="1613807"/>
          <a:ext cx="782587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100" b="1">
              <a:solidFill>
                <a:srgbClr val="0070C0"/>
              </a:solidFill>
              <a:latin typeface="Arial" panose="020B0604020202020204" pitchFamily="34" charset="0"/>
              <a:cs typeface="Arial" panose="020B0604020202020204" pitchFamily="34" charset="0"/>
            </a:rPr>
            <a:t>UQCRC2</a:t>
          </a:r>
        </a:p>
      </xdr:txBody>
    </xdr:sp>
    <xdr:clientData/>
  </xdr:twoCellAnchor>
  <xdr:twoCellAnchor>
    <xdr:from>
      <xdr:col>17</xdr:col>
      <xdr:colOff>103413</xdr:colOff>
      <xdr:row>7</xdr:row>
      <xdr:rowOff>62593</xdr:rowOff>
    </xdr:from>
    <xdr:to>
      <xdr:col>18</xdr:col>
      <xdr:colOff>140628</xdr:colOff>
      <xdr:row>8</xdr:row>
      <xdr:rowOff>133703</xdr:rowOff>
    </xdr:to>
    <xdr:sp macro="" textlink="">
      <xdr:nvSpPr>
        <xdr:cNvPr id="60" name="TextBox 54"/>
        <xdr:cNvSpPr txBox="1"/>
      </xdr:nvSpPr>
      <xdr:spPr>
        <a:xfrm>
          <a:off x="11097984" y="1396093"/>
          <a:ext cx="649537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100" b="1">
              <a:solidFill>
                <a:srgbClr val="0070C0"/>
              </a:solidFill>
              <a:latin typeface="Arial" panose="020B0604020202020204" pitchFamily="34" charset="0"/>
              <a:cs typeface="Arial" panose="020B0604020202020204" pitchFamily="34" charset="0"/>
            </a:rPr>
            <a:t>ATP5A</a:t>
          </a:r>
        </a:p>
      </xdr:txBody>
    </xdr:sp>
    <xdr:clientData/>
  </xdr:twoCellAnchor>
  <xdr:twoCellAnchor>
    <xdr:from>
      <xdr:col>9</xdr:col>
      <xdr:colOff>283027</xdr:colOff>
      <xdr:row>7</xdr:row>
      <xdr:rowOff>10885</xdr:rowOff>
    </xdr:from>
    <xdr:to>
      <xdr:col>10</xdr:col>
      <xdr:colOff>320243</xdr:colOff>
      <xdr:row>8</xdr:row>
      <xdr:rowOff>81995</xdr:rowOff>
    </xdr:to>
    <xdr:sp macro="" textlink="">
      <xdr:nvSpPr>
        <xdr:cNvPr id="61" name="TextBox 54"/>
        <xdr:cNvSpPr txBox="1"/>
      </xdr:nvSpPr>
      <xdr:spPr>
        <a:xfrm>
          <a:off x="6379027" y="1344385"/>
          <a:ext cx="649537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100" b="1">
              <a:solidFill>
                <a:srgbClr val="0070C0"/>
              </a:solidFill>
              <a:latin typeface="Arial" panose="020B0604020202020204" pitchFamily="34" charset="0"/>
              <a:cs typeface="Arial" panose="020B0604020202020204" pitchFamily="34" charset="0"/>
            </a:rPr>
            <a:t>ATP5A</a:t>
          </a:r>
        </a:p>
      </xdr:txBody>
    </xdr:sp>
    <xdr:clientData/>
  </xdr:twoCellAnchor>
  <xdr:twoCellAnchor>
    <xdr:from>
      <xdr:col>21</xdr:col>
      <xdr:colOff>40822</xdr:colOff>
      <xdr:row>25</xdr:row>
      <xdr:rowOff>0</xdr:rowOff>
    </xdr:from>
    <xdr:to>
      <xdr:col>27</xdr:col>
      <xdr:colOff>420477</xdr:colOff>
      <xdr:row>39</xdr:row>
      <xdr:rowOff>35389</xdr:rowOff>
    </xdr:to>
    <xdr:grpSp>
      <xdr:nvGrpSpPr>
        <xdr:cNvPr id="106" name="Group 105"/>
        <xdr:cNvGrpSpPr/>
      </xdr:nvGrpSpPr>
      <xdr:grpSpPr>
        <a:xfrm>
          <a:off x="13484679" y="4762500"/>
          <a:ext cx="4053584" cy="2702389"/>
          <a:chOff x="7897630" y="1374420"/>
          <a:chExt cx="4053584" cy="2702389"/>
        </a:xfrm>
      </xdr:grpSpPr>
      <xdr:pic>
        <xdr:nvPicPr>
          <xdr:cNvPr id="107" name="Picture 106"/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897630" y="1374420"/>
            <a:ext cx="4053584" cy="2702389"/>
          </a:xfrm>
          <a:prstGeom prst="rect">
            <a:avLst/>
          </a:prstGeom>
        </xdr:spPr>
      </xdr:pic>
      <xdr:sp macro="" textlink="">
        <xdr:nvSpPr>
          <xdr:cNvPr id="108" name="TextBox 2"/>
          <xdr:cNvSpPr txBox="1"/>
        </xdr:nvSpPr>
        <xdr:spPr>
          <a:xfrm>
            <a:off x="9250961" y="1900167"/>
            <a:ext cx="341760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solidFill>
                  <a:srgbClr val="0070C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25</a:t>
            </a:r>
          </a:p>
        </xdr:txBody>
      </xdr:sp>
      <xdr:sp macro="" textlink="">
        <xdr:nvSpPr>
          <xdr:cNvPr id="109" name="TextBox 3"/>
          <xdr:cNvSpPr txBox="1"/>
        </xdr:nvSpPr>
        <xdr:spPr>
          <a:xfrm>
            <a:off x="9250961" y="2419181"/>
            <a:ext cx="341760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solidFill>
                  <a:srgbClr val="0070C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15</a:t>
            </a:r>
          </a:p>
        </xdr:txBody>
      </xdr:sp>
      <xdr:sp macro="" textlink="">
        <xdr:nvSpPr>
          <xdr:cNvPr id="110" name="TextBox 4"/>
          <xdr:cNvSpPr txBox="1"/>
        </xdr:nvSpPr>
        <xdr:spPr>
          <a:xfrm>
            <a:off x="9250961" y="2899728"/>
            <a:ext cx="341760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solidFill>
                  <a:srgbClr val="0070C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10</a:t>
            </a:r>
          </a:p>
        </xdr:txBody>
      </xdr:sp>
      <xdr:sp macro="" textlink="">
        <xdr:nvSpPr>
          <xdr:cNvPr id="111" name="TextBox 5"/>
          <xdr:cNvSpPr txBox="1"/>
        </xdr:nvSpPr>
        <xdr:spPr>
          <a:xfrm>
            <a:off x="9660850" y="1900167"/>
            <a:ext cx="404278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solidFill>
                  <a:srgbClr val="0070C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WT</a:t>
            </a:r>
          </a:p>
        </xdr:txBody>
      </xdr:sp>
      <xdr:sp macro="" textlink="">
        <xdr:nvSpPr>
          <xdr:cNvPr id="112" name="TextBox 6"/>
          <xdr:cNvSpPr txBox="1"/>
        </xdr:nvSpPr>
        <xdr:spPr>
          <a:xfrm>
            <a:off x="10060238" y="1900167"/>
            <a:ext cx="388248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solidFill>
                  <a:srgbClr val="0070C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KO</a:t>
            </a:r>
          </a:p>
        </xdr:txBody>
      </xdr:sp>
      <xdr:sp macro="" textlink="">
        <xdr:nvSpPr>
          <xdr:cNvPr id="113" name="TextBox 7"/>
          <xdr:cNvSpPr txBox="1"/>
        </xdr:nvSpPr>
        <xdr:spPr>
          <a:xfrm>
            <a:off x="10355162" y="1885626"/>
            <a:ext cx="404278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solidFill>
                  <a:srgbClr val="0070C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WT</a:t>
            </a:r>
          </a:p>
        </xdr:txBody>
      </xdr:sp>
      <xdr:sp macro="" textlink="">
        <xdr:nvSpPr>
          <xdr:cNvPr id="114" name="TextBox 8"/>
          <xdr:cNvSpPr txBox="1"/>
        </xdr:nvSpPr>
        <xdr:spPr>
          <a:xfrm>
            <a:off x="10744501" y="1885626"/>
            <a:ext cx="388248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solidFill>
                  <a:srgbClr val="0070C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KO</a:t>
            </a:r>
          </a:p>
        </xdr:txBody>
      </xdr:sp>
      <xdr:cxnSp macro="">
        <xdr:nvCxnSpPr>
          <xdr:cNvPr id="115" name="Straight Connector 114"/>
          <xdr:cNvCxnSpPr/>
        </xdr:nvCxnSpPr>
        <xdr:spPr>
          <a:xfrm>
            <a:off x="9625024" y="1865204"/>
            <a:ext cx="634509" cy="0"/>
          </a:xfrm>
          <a:prstGeom prst="line">
            <a:avLst/>
          </a:prstGeom>
          <a:ln w="285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6" name="Straight Connector 115"/>
          <xdr:cNvCxnSpPr/>
        </xdr:nvCxnSpPr>
        <xdr:spPr>
          <a:xfrm>
            <a:off x="10388149" y="1865204"/>
            <a:ext cx="634509" cy="0"/>
          </a:xfrm>
          <a:prstGeom prst="line">
            <a:avLst/>
          </a:prstGeom>
          <a:ln w="285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17" name="TextBox 11"/>
          <xdr:cNvSpPr txBox="1"/>
        </xdr:nvSpPr>
        <xdr:spPr>
          <a:xfrm>
            <a:off x="9514496" y="1563430"/>
            <a:ext cx="758541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solidFill>
                  <a:srgbClr val="0070C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Cytosolic</a:t>
            </a:r>
          </a:p>
        </xdr:txBody>
      </xdr:sp>
      <xdr:sp macro="" textlink="">
        <xdr:nvSpPr>
          <xdr:cNvPr id="118" name="TextBox 12"/>
          <xdr:cNvSpPr txBox="1"/>
        </xdr:nvSpPr>
        <xdr:spPr>
          <a:xfrm>
            <a:off x="10212672" y="1569750"/>
            <a:ext cx="1024639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solidFill>
                  <a:srgbClr val="0070C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Mitochondrial</a:t>
            </a:r>
          </a:p>
        </xdr:txBody>
      </xdr:sp>
      <xdr:sp macro="" textlink="">
        <xdr:nvSpPr>
          <xdr:cNvPr id="119" name="TextBox 15"/>
          <xdr:cNvSpPr txBox="1"/>
        </xdr:nvSpPr>
        <xdr:spPr>
          <a:xfrm>
            <a:off x="11056057" y="2464004"/>
            <a:ext cx="678391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 b="1">
                <a:solidFill>
                  <a:srgbClr val="0070C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Tom 20</a:t>
            </a:r>
          </a:p>
        </xdr:txBody>
      </xdr:sp>
    </xdr:grpSp>
    <xdr:clientData/>
  </xdr:twoCellAnchor>
  <xdr:twoCellAnchor>
    <xdr:from>
      <xdr:col>5</xdr:col>
      <xdr:colOff>381000</xdr:colOff>
      <xdr:row>27</xdr:row>
      <xdr:rowOff>0</xdr:rowOff>
    </xdr:from>
    <xdr:to>
      <xdr:col>9</xdr:col>
      <xdr:colOff>373890</xdr:colOff>
      <xdr:row>36</xdr:row>
      <xdr:rowOff>94009</xdr:rowOff>
    </xdr:to>
    <xdr:grpSp>
      <xdr:nvGrpSpPr>
        <xdr:cNvPr id="120" name="Group 119"/>
        <xdr:cNvGrpSpPr/>
      </xdr:nvGrpSpPr>
      <xdr:grpSpPr>
        <a:xfrm>
          <a:off x="4027714" y="5143500"/>
          <a:ext cx="2442176" cy="1808509"/>
          <a:chOff x="889972" y="1522252"/>
          <a:chExt cx="2442176" cy="1808509"/>
        </a:xfrm>
      </xdr:grpSpPr>
      <xdr:pic>
        <xdr:nvPicPr>
          <xdr:cNvPr id="121" name="Picture 120"/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50444" y="1900167"/>
            <a:ext cx="1582037" cy="1430594"/>
          </a:xfrm>
          <a:prstGeom prst="rect">
            <a:avLst/>
          </a:prstGeom>
        </xdr:spPr>
      </xdr:pic>
      <xdr:sp macro="" textlink="">
        <xdr:nvSpPr>
          <xdr:cNvPr id="122" name="TextBox 18"/>
          <xdr:cNvSpPr txBox="1"/>
        </xdr:nvSpPr>
        <xdr:spPr>
          <a:xfrm>
            <a:off x="889972" y="2161777"/>
            <a:ext cx="341760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solidFill>
                  <a:srgbClr val="0070C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15</a:t>
            </a:r>
          </a:p>
        </xdr:txBody>
      </xdr:sp>
      <xdr:sp macro="" textlink="">
        <xdr:nvSpPr>
          <xdr:cNvPr id="123" name="TextBox 19"/>
          <xdr:cNvSpPr txBox="1"/>
        </xdr:nvSpPr>
        <xdr:spPr>
          <a:xfrm>
            <a:off x="889972" y="2582036"/>
            <a:ext cx="341760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solidFill>
                  <a:srgbClr val="0070C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10</a:t>
            </a:r>
          </a:p>
        </xdr:txBody>
      </xdr:sp>
      <xdr:sp macro="" textlink="">
        <xdr:nvSpPr>
          <xdr:cNvPr id="124" name="TextBox 20"/>
          <xdr:cNvSpPr txBox="1"/>
        </xdr:nvSpPr>
        <xdr:spPr>
          <a:xfrm>
            <a:off x="891140" y="1812035"/>
            <a:ext cx="341760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solidFill>
                  <a:srgbClr val="0070C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25</a:t>
            </a:r>
          </a:p>
        </xdr:txBody>
      </xdr:sp>
      <xdr:sp macro="" textlink="">
        <xdr:nvSpPr>
          <xdr:cNvPr id="125" name="TextBox 21"/>
          <xdr:cNvSpPr txBox="1"/>
        </xdr:nvSpPr>
        <xdr:spPr>
          <a:xfrm>
            <a:off x="2653757" y="2161777"/>
            <a:ext cx="678391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 b="1">
                <a:solidFill>
                  <a:srgbClr val="0070C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Tom 20</a:t>
            </a:r>
          </a:p>
        </xdr:txBody>
      </xdr:sp>
      <xdr:sp macro="" textlink="">
        <xdr:nvSpPr>
          <xdr:cNvPr id="126" name="TextBox 22"/>
          <xdr:cNvSpPr txBox="1"/>
        </xdr:nvSpPr>
        <xdr:spPr>
          <a:xfrm>
            <a:off x="1355640" y="1858989"/>
            <a:ext cx="404278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solidFill>
                  <a:srgbClr val="0070C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WT</a:t>
            </a:r>
          </a:p>
        </xdr:txBody>
      </xdr:sp>
      <xdr:sp macro="" textlink="">
        <xdr:nvSpPr>
          <xdr:cNvPr id="127" name="TextBox 23"/>
          <xdr:cNvSpPr txBox="1"/>
        </xdr:nvSpPr>
        <xdr:spPr>
          <a:xfrm>
            <a:off x="1684692" y="1858989"/>
            <a:ext cx="388248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solidFill>
                  <a:srgbClr val="0070C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KO</a:t>
            </a:r>
          </a:p>
        </xdr:txBody>
      </xdr:sp>
      <xdr:sp macro="" textlink="">
        <xdr:nvSpPr>
          <xdr:cNvPr id="128" name="TextBox 24"/>
          <xdr:cNvSpPr txBox="1"/>
        </xdr:nvSpPr>
        <xdr:spPr>
          <a:xfrm>
            <a:off x="1999712" y="1844448"/>
            <a:ext cx="404278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solidFill>
                  <a:srgbClr val="0070C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WT</a:t>
            </a:r>
          </a:p>
        </xdr:txBody>
      </xdr:sp>
      <xdr:sp macro="" textlink="">
        <xdr:nvSpPr>
          <xdr:cNvPr id="129" name="TextBox 25"/>
          <xdr:cNvSpPr txBox="1"/>
        </xdr:nvSpPr>
        <xdr:spPr>
          <a:xfrm>
            <a:off x="2348859" y="1844448"/>
            <a:ext cx="388248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solidFill>
                  <a:srgbClr val="0070C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KO</a:t>
            </a:r>
          </a:p>
        </xdr:txBody>
      </xdr:sp>
      <xdr:cxnSp macro="">
        <xdr:nvCxnSpPr>
          <xdr:cNvPr id="130" name="Straight Connector 129"/>
          <xdr:cNvCxnSpPr/>
        </xdr:nvCxnSpPr>
        <xdr:spPr>
          <a:xfrm>
            <a:off x="1269574" y="1824026"/>
            <a:ext cx="634509" cy="0"/>
          </a:xfrm>
          <a:prstGeom prst="line">
            <a:avLst/>
          </a:prstGeom>
          <a:ln w="285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1" name="Straight Connector 130"/>
          <xdr:cNvCxnSpPr/>
        </xdr:nvCxnSpPr>
        <xdr:spPr>
          <a:xfrm>
            <a:off x="2032699" y="1824026"/>
            <a:ext cx="634509" cy="0"/>
          </a:xfrm>
          <a:prstGeom prst="line">
            <a:avLst/>
          </a:prstGeom>
          <a:ln w="285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32" name="TextBox 28"/>
          <xdr:cNvSpPr txBox="1"/>
        </xdr:nvSpPr>
        <xdr:spPr>
          <a:xfrm>
            <a:off x="1159046" y="1522252"/>
            <a:ext cx="758541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solidFill>
                  <a:srgbClr val="0070C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Cytosolic</a:t>
            </a:r>
          </a:p>
        </xdr:txBody>
      </xdr:sp>
      <xdr:sp macro="" textlink="">
        <xdr:nvSpPr>
          <xdr:cNvPr id="133" name="TextBox 29"/>
          <xdr:cNvSpPr txBox="1"/>
        </xdr:nvSpPr>
        <xdr:spPr>
          <a:xfrm>
            <a:off x="1857222" y="1528572"/>
            <a:ext cx="1024639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solidFill>
                  <a:srgbClr val="0070C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Mitochondrial</a:t>
            </a:r>
          </a:p>
        </xdr:txBody>
      </xdr:sp>
    </xdr:grpSp>
    <xdr:clientData/>
  </xdr:twoCellAnchor>
  <xdr:twoCellAnchor>
    <xdr:from>
      <xdr:col>12</xdr:col>
      <xdr:colOff>367394</xdr:colOff>
      <xdr:row>27</xdr:row>
      <xdr:rowOff>13607</xdr:rowOff>
    </xdr:from>
    <xdr:to>
      <xdr:col>17</xdr:col>
      <xdr:colOff>333102</xdr:colOff>
      <xdr:row>35</xdr:row>
      <xdr:rowOff>133651</xdr:rowOff>
    </xdr:to>
    <xdr:grpSp>
      <xdr:nvGrpSpPr>
        <xdr:cNvPr id="134" name="Group 133"/>
        <xdr:cNvGrpSpPr/>
      </xdr:nvGrpSpPr>
      <xdr:grpSpPr>
        <a:xfrm>
          <a:off x="8300358" y="5157107"/>
          <a:ext cx="3027315" cy="1644044"/>
          <a:chOff x="4302146" y="1645799"/>
          <a:chExt cx="3027315" cy="1644044"/>
        </a:xfrm>
      </xdr:grpSpPr>
      <xdr:pic>
        <xdr:nvPicPr>
          <xdr:cNvPr id="135" name="Picture 134"/>
          <xdr:cNvPicPr>
            <a:picLocks noChangeAspect="1"/>
          </xdr:cNvPicPr>
        </xdr:nvPicPr>
        <xdr:blipFill>
          <a:blip xmlns:r="http://schemas.openxmlformats.org/officeDocument/2006/relationships" r:embed="rId6"/>
          <a:stretch>
            <a:fillRect/>
          </a:stretch>
        </xdr:blipFill>
        <xdr:spPr>
          <a:xfrm>
            <a:off x="4540176" y="1942840"/>
            <a:ext cx="2193278" cy="1275712"/>
          </a:xfrm>
          <a:prstGeom prst="rect">
            <a:avLst/>
          </a:prstGeom>
        </xdr:spPr>
      </xdr:pic>
      <xdr:sp macro="" textlink="">
        <xdr:nvSpPr>
          <xdr:cNvPr id="136" name="TextBox 32"/>
          <xdr:cNvSpPr txBox="1"/>
        </xdr:nvSpPr>
        <xdr:spPr>
          <a:xfrm>
            <a:off x="4302146" y="2477350"/>
            <a:ext cx="341760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solidFill>
                  <a:srgbClr val="0070C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15</a:t>
            </a:r>
          </a:p>
        </xdr:txBody>
      </xdr:sp>
      <xdr:sp macro="" textlink="">
        <xdr:nvSpPr>
          <xdr:cNvPr id="137" name="TextBox 33"/>
          <xdr:cNvSpPr txBox="1"/>
        </xdr:nvSpPr>
        <xdr:spPr>
          <a:xfrm>
            <a:off x="4302146" y="3028233"/>
            <a:ext cx="341760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solidFill>
                  <a:srgbClr val="0070C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10</a:t>
            </a:r>
          </a:p>
        </xdr:txBody>
      </xdr:sp>
      <xdr:sp macro="" textlink="">
        <xdr:nvSpPr>
          <xdr:cNvPr id="138" name="TextBox 34"/>
          <xdr:cNvSpPr txBox="1"/>
        </xdr:nvSpPr>
        <xdr:spPr>
          <a:xfrm>
            <a:off x="4303314" y="1956783"/>
            <a:ext cx="341760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solidFill>
                  <a:srgbClr val="0070C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25</a:t>
            </a:r>
          </a:p>
        </xdr:txBody>
      </xdr:sp>
      <xdr:sp macro="" textlink="">
        <xdr:nvSpPr>
          <xdr:cNvPr id="139" name="TextBox 35"/>
          <xdr:cNvSpPr txBox="1"/>
        </xdr:nvSpPr>
        <xdr:spPr>
          <a:xfrm>
            <a:off x="4614822" y="1982536"/>
            <a:ext cx="404278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solidFill>
                  <a:srgbClr val="0070C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WT</a:t>
            </a:r>
          </a:p>
        </xdr:txBody>
      </xdr:sp>
      <xdr:sp macro="" textlink="">
        <xdr:nvSpPr>
          <xdr:cNvPr id="140" name="TextBox 36"/>
          <xdr:cNvSpPr txBox="1"/>
        </xdr:nvSpPr>
        <xdr:spPr>
          <a:xfrm>
            <a:off x="4943869" y="1982536"/>
            <a:ext cx="388248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solidFill>
                  <a:srgbClr val="0070C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KO</a:t>
            </a:r>
          </a:p>
        </xdr:txBody>
      </xdr:sp>
      <xdr:sp macro="" textlink="">
        <xdr:nvSpPr>
          <xdr:cNvPr id="141" name="TextBox 37"/>
          <xdr:cNvSpPr txBox="1"/>
        </xdr:nvSpPr>
        <xdr:spPr>
          <a:xfrm>
            <a:off x="5439760" y="1967995"/>
            <a:ext cx="404278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solidFill>
                  <a:srgbClr val="0070C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WT</a:t>
            </a:r>
          </a:p>
        </xdr:txBody>
      </xdr:sp>
      <xdr:sp macro="" textlink="">
        <xdr:nvSpPr>
          <xdr:cNvPr id="142" name="TextBox 38"/>
          <xdr:cNvSpPr txBox="1"/>
        </xdr:nvSpPr>
        <xdr:spPr>
          <a:xfrm>
            <a:off x="5788907" y="1967995"/>
            <a:ext cx="388248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solidFill>
                  <a:srgbClr val="0070C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KO</a:t>
            </a:r>
          </a:p>
        </xdr:txBody>
      </xdr:sp>
      <xdr:cxnSp macro="">
        <xdr:nvCxnSpPr>
          <xdr:cNvPr id="143" name="Straight Connector 142"/>
          <xdr:cNvCxnSpPr/>
        </xdr:nvCxnSpPr>
        <xdr:spPr>
          <a:xfrm>
            <a:off x="4709622" y="1947573"/>
            <a:ext cx="634509" cy="0"/>
          </a:xfrm>
          <a:prstGeom prst="line">
            <a:avLst/>
          </a:prstGeom>
          <a:ln w="285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44" name="Straight Connector 143"/>
          <xdr:cNvCxnSpPr/>
        </xdr:nvCxnSpPr>
        <xdr:spPr>
          <a:xfrm>
            <a:off x="5472747" y="1947573"/>
            <a:ext cx="634509" cy="0"/>
          </a:xfrm>
          <a:prstGeom prst="line">
            <a:avLst/>
          </a:prstGeom>
          <a:ln w="285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45" name="TextBox 41"/>
          <xdr:cNvSpPr txBox="1"/>
        </xdr:nvSpPr>
        <xdr:spPr>
          <a:xfrm>
            <a:off x="4599094" y="1645799"/>
            <a:ext cx="758541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solidFill>
                  <a:srgbClr val="0070C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Cytosolic</a:t>
            </a:r>
          </a:p>
        </xdr:txBody>
      </xdr:sp>
      <xdr:sp macro="" textlink="">
        <xdr:nvSpPr>
          <xdr:cNvPr id="146" name="TextBox 42"/>
          <xdr:cNvSpPr txBox="1"/>
        </xdr:nvSpPr>
        <xdr:spPr>
          <a:xfrm>
            <a:off x="5297270" y="1652119"/>
            <a:ext cx="1024639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solidFill>
                  <a:srgbClr val="0070C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Mitochondrial</a:t>
            </a:r>
          </a:p>
        </xdr:txBody>
      </xdr:sp>
      <xdr:sp macro="" textlink="">
        <xdr:nvSpPr>
          <xdr:cNvPr id="147" name="TextBox 43"/>
          <xdr:cNvSpPr txBox="1"/>
        </xdr:nvSpPr>
        <xdr:spPr>
          <a:xfrm>
            <a:off x="6651070" y="2353854"/>
            <a:ext cx="678391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 b="1">
                <a:solidFill>
                  <a:srgbClr val="0070C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Tom 20</a:t>
            </a:r>
          </a:p>
        </xdr:txBody>
      </xdr:sp>
    </xdr:grpSp>
    <xdr:clientData/>
  </xdr:twoCellAnchor>
  <xdr:twoCellAnchor>
    <xdr:from>
      <xdr:col>5</xdr:col>
      <xdr:colOff>27215</xdr:colOff>
      <xdr:row>40</xdr:row>
      <xdr:rowOff>54428</xdr:rowOff>
    </xdr:from>
    <xdr:to>
      <xdr:col>9</xdr:col>
      <xdr:colOff>54087</xdr:colOff>
      <xdr:row>46</xdr:row>
      <xdr:rowOff>174157</xdr:rowOff>
    </xdr:to>
    <xdr:grpSp>
      <xdr:nvGrpSpPr>
        <xdr:cNvPr id="148" name="Group 147"/>
        <xdr:cNvGrpSpPr/>
      </xdr:nvGrpSpPr>
      <xdr:grpSpPr>
        <a:xfrm>
          <a:off x="3673929" y="7674428"/>
          <a:ext cx="2476158" cy="1262729"/>
          <a:chOff x="759679" y="4036663"/>
          <a:chExt cx="2476158" cy="1262729"/>
        </a:xfrm>
      </xdr:grpSpPr>
      <xdr:grpSp>
        <xdr:nvGrpSpPr>
          <xdr:cNvPr id="149" name="Group 148"/>
          <xdr:cNvGrpSpPr/>
        </xdr:nvGrpSpPr>
        <xdr:grpSpPr>
          <a:xfrm>
            <a:off x="759679" y="4215019"/>
            <a:ext cx="2476158" cy="1084373"/>
            <a:chOff x="759679" y="4215019"/>
            <a:chExt cx="2476158" cy="1084373"/>
          </a:xfrm>
        </xdr:grpSpPr>
        <xdr:pic>
          <xdr:nvPicPr>
            <xdr:cNvPr id="154" name="Picture 153"/>
            <xdr:cNvPicPr>
              <a:picLocks noChangeAspect="1"/>
            </xdr:cNvPicPr>
          </xdr:nvPicPr>
          <xdr:blipFill>
            <a:blip xmlns:r="http://schemas.openxmlformats.org/officeDocument/2006/relationships" r:embed="rId7"/>
            <a:stretch>
              <a:fillRect/>
            </a:stretch>
          </xdr:blipFill>
          <xdr:spPr>
            <a:xfrm>
              <a:off x="759679" y="4215019"/>
              <a:ext cx="2363566" cy="1084373"/>
            </a:xfrm>
            <a:prstGeom prst="rect">
              <a:avLst/>
            </a:prstGeom>
          </xdr:spPr>
        </xdr:pic>
        <xdr:sp macro="" textlink="">
          <xdr:nvSpPr>
            <xdr:cNvPr id="155" name="TextBox 60"/>
            <xdr:cNvSpPr txBox="1"/>
          </xdr:nvSpPr>
          <xdr:spPr>
            <a:xfrm>
              <a:off x="797190" y="4598738"/>
              <a:ext cx="341760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de-DE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>
                  <a:solidFill>
                    <a:srgbClr val="0070C0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55</a:t>
              </a:r>
            </a:p>
          </xdr:txBody>
        </xdr:sp>
        <xdr:sp macro="" textlink="">
          <xdr:nvSpPr>
            <xdr:cNvPr id="156" name="TextBox 61"/>
            <xdr:cNvSpPr txBox="1"/>
          </xdr:nvSpPr>
          <xdr:spPr>
            <a:xfrm>
              <a:off x="797190" y="4896979"/>
              <a:ext cx="341760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de-DE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>
                  <a:solidFill>
                    <a:srgbClr val="0070C0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35</a:t>
              </a:r>
            </a:p>
          </xdr:txBody>
        </xdr:sp>
        <xdr:sp macro="" textlink="">
          <xdr:nvSpPr>
            <xdr:cNvPr id="157" name="TextBox 62"/>
            <xdr:cNvSpPr txBox="1"/>
          </xdr:nvSpPr>
          <xdr:spPr>
            <a:xfrm>
              <a:off x="1240682" y="4393401"/>
              <a:ext cx="404278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de-DE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>
                  <a:solidFill>
                    <a:srgbClr val="0070C0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WT</a:t>
              </a:r>
            </a:p>
          </xdr:txBody>
        </xdr:sp>
        <xdr:sp macro="" textlink="">
          <xdr:nvSpPr>
            <xdr:cNvPr id="158" name="TextBox 63"/>
            <xdr:cNvSpPr txBox="1"/>
          </xdr:nvSpPr>
          <xdr:spPr>
            <a:xfrm>
              <a:off x="1569734" y="4393401"/>
              <a:ext cx="388248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de-DE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>
                  <a:solidFill>
                    <a:srgbClr val="0070C0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KO</a:t>
              </a:r>
            </a:p>
          </xdr:txBody>
        </xdr:sp>
        <xdr:sp macro="" textlink="">
          <xdr:nvSpPr>
            <xdr:cNvPr id="159" name="TextBox 64"/>
            <xdr:cNvSpPr txBox="1"/>
          </xdr:nvSpPr>
          <xdr:spPr>
            <a:xfrm>
              <a:off x="1975186" y="4398956"/>
              <a:ext cx="404278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de-DE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>
                  <a:solidFill>
                    <a:srgbClr val="0070C0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WT</a:t>
              </a:r>
            </a:p>
          </xdr:txBody>
        </xdr:sp>
        <xdr:sp macro="" textlink="">
          <xdr:nvSpPr>
            <xdr:cNvPr id="160" name="TextBox 65"/>
            <xdr:cNvSpPr txBox="1"/>
          </xdr:nvSpPr>
          <xdr:spPr>
            <a:xfrm>
              <a:off x="2324333" y="4398956"/>
              <a:ext cx="388248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de-DE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>
                  <a:solidFill>
                    <a:srgbClr val="0070C0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KO</a:t>
              </a:r>
            </a:p>
          </xdr:txBody>
        </xdr:sp>
        <xdr:sp macro="" textlink="">
          <xdr:nvSpPr>
            <xdr:cNvPr id="161" name="TextBox 66"/>
            <xdr:cNvSpPr txBox="1"/>
          </xdr:nvSpPr>
          <xdr:spPr>
            <a:xfrm>
              <a:off x="2405160" y="4598738"/>
              <a:ext cx="830677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de-DE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 b="1">
                  <a:solidFill>
                    <a:srgbClr val="0070C0"/>
                  </a:solidFill>
                  <a:latin typeface="Symbol" panose="05050102010706020507" pitchFamily="18" charset="2"/>
                  <a:cs typeface="Arial" panose="020B0604020202020204" pitchFamily="34" charset="0"/>
                </a:rPr>
                <a:t>a</a:t>
              </a:r>
              <a:r>
                <a:rPr lang="en-US" sz="1100" b="1">
                  <a:solidFill>
                    <a:srgbClr val="0070C0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-Tubulin</a:t>
              </a:r>
            </a:p>
          </xdr:txBody>
        </xdr:sp>
      </xdr:grpSp>
      <xdr:cxnSp macro="">
        <xdr:nvCxnSpPr>
          <xdr:cNvPr id="150" name="Straight Connector 149"/>
          <xdr:cNvCxnSpPr/>
        </xdr:nvCxnSpPr>
        <xdr:spPr>
          <a:xfrm>
            <a:off x="1288642" y="4338437"/>
            <a:ext cx="634509" cy="0"/>
          </a:xfrm>
          <a:prstGeom prst="line">
            <a:avLst/>
          </a:prstGeom>
          <a:ln w="285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51" name="Straight Connector 150"/>
          <xdr:cNvCxnSpPr/>
        </xdr:nvCxnSpPr>
        <xdr:spPr>
          <a:xfrm>
            <a:off x="2051767" y="4338437"/>
            <a:ext cx="634509" cy="0"/>
          </a:xfrm>
          <a:prstGeom prst="line">
            <a:avLst/>
          </a:prstGeom>
          <a:ln w="285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52" name="TextBox 70"/>
          <xdr:cNvSpPr txBox="1"/>
        </xdr:nvSpPr>
        <xdr:spPr>
          <a:xfrm>
            <a:off x="1178114" y="4036663"/>
            <a:ext cx="758541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solidFill>
                  <a:srgbClr val="0070C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Cytosolic</a:t>
            </a:r>
          </a:p>
        </xdr:txBody>
      </xdr:sp>
      <xdr:sp macro="" textlink="">
        <xdr:nvSpPr>
          <xdr:cNvPr id="153" name="TextBox 71"/>
          <xdr:cNvSpPr txBox="1"/>
        </xdr:nvSpPr>
        <xdr:spPr>
          <a:xfrm>
            <a:off x="1876290" y="4042983"/>
            <a:ext cx="1024639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solidFill>
                  <a:srgbClr val="0070C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Mitochondrial</a:t>
            </a:r>
          </a:p>
        </xdr:txBody>
      </xdr:sp>
    </xdr:grpSp>
    <xdr:clientData/>
  </xdr:twoCellAnchor>
  <xdr:twoCellAnchor>
    <xdr:from>
      <xdr:col>12</xdr:col>
      <xdr:colOff>421822</xdr:colOff>
      <xdr:row>40</xdr:row>
      <xdr:rowOff>54429</xdr:rowOff>
    </xdr:from>
    <xdr:to>
      <xdr:col>17</xdr:col>
      <xdr:colOff>45591</xdr:colOff>
      <xdr:row>47</xdr:row>
      <xdr:rowOff>153931</xdr:rowOff>
    </xdr:to>
    <xdr:grpSp>
      <xdr:nvGrpSpPr>
        <xdr:cNvPr id="162" name="Group 161"/>
        <xdr:cNvGrpSpPr/>
      </xdr:nvGrpSpPr>
      <xdr:grpSpPr>
        <a:xfrm>
          <a:off x="8354786" y="7674429"/>
          <a:ext cx="2685376" cy="1433002"/>
          <a:chOff x="4567137" y="3924157"/>
          <a:chExt cx="2685376" cy="1433002"/>
        </a:xfrm>
      </xdr:grpSpPr>
      <xdr:pic>
        <xdr:nvPicPr>
          <xdr:cNvPr id="163" name="Picture 162"/>
          <xdr:cNvPicPr>
            <a:picLocks noChangeAspect="1"/>
          </xdr:cNvPicPr>
        </xdr:nvPicPr>
        <xdr:blipFill>
          <a:blip xmlns:r="http://schemas.openxmlformats.org/officeDocument/2006/relationships" r:embed="rId8"/>
          <a:stretch>
            <a:fillRect/>
          </a:stretch>
        </xdr:blipFill>
        <xdr:spPr>
          <a:xfrm>
            <a:off x="4697035" y="4215019"/>
            <a:ext cx="1958464" cy="1142140"/>
          </a:xfrm>
          <a:prstGeom prst="rect">
            <a:avLst/>
          </a:prstGeom>
        </xdr:spPr>
      </xdr:pic>
      <xdr:sp macro="" textlink="">
        <xdr:nvSpPr>
          <xdr:cNvPr id="164" name="TextBox 75"/>
          <xdr:cNvSpPr txBox="1"/>
        </xdr:nvSpPr>
        <xdr:spPr>
          <a:xfrm>
            <a:off x="4567137" y="4551274"/>
            <a:ext cx="341760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solidFill>
                  <a:srgbClr val="0070C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55</a:t>
            </a:r>
          </a:p>
        </xdr:txBody>
      </xdr:sp>
      <xdr:sp macro="" textlink="">
        <xdr:nvSpPr>
          <xdr:cNvPr id="165" name="TextBox 76"/>
          <xdr:cNvSpPr txBox="1"/>
        </xdr:nvSpPr>
        <xdr:spPr>
          <a:xfrm>
            <a:off x="4567137" y="4819371"/>
            <a:ext cx="341760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solidFill>
                  <a:srgbClr val="0070C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35</a:t>
            </a:r>
          </a:p>
        </xdr:txBody>
      </xdr:sp>
      <xdr:sp macro="" textlink="">
        <xdr:nvSpPr>
          <xdr:cNvPr id="166" name="TextBox 77"/>
          <xdr:cNvSpPr txBox="1"/>
        </xdr:nvSpPr>
        <xdr:spPr>
          <a:xfrm>
            <a:off x="6421836" y="4467933"/>
            <a:ext cx="830677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 b="1">
                <a:solidFill>
                  <a:srgbClr val="0070C0"/>
                </a:solidFill>
                <a:latin typeface="Symbol" panose="05050102010706020507" pitchFamily="18" charset="2"/>
                <a:cs typeface="Arial" panose="020B0604020202020204" pitchFamily="34" charset="0"/>
              </a:rPr>
              <a:t>a</a:t>
            </a:r>
            <a:r>
              <a:rPr lang="en-US" sz="1100" b="1">
                <a:solidFill>
                  <a:srgbClr val="0070C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-Tubulin</a:t>
            </a:r>
          </a:p>
        </xdr:txBody>
      </xdr:sp>
      <xdr:cxnSp macro="">
        <xdr:nvCxnSpPr>
          <xdr:cNvPr id="167" name="Straight Connector 166"/>
          <xdr:cNvCxnSpPr/>
        </xdr:nvCxnSpPr>
        <xdr:spPr>
          <a:xfrm>
            <a:off x="4981755" y="4225931"/>
            <a:ext cx="634509" cy="0"/>
          </a:xfrm>
          <a:prstGeom prst="line">
            <a:avLst/>
          </a:prstGeom>
          <a:ln w="285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68" name="Straight Connector 167"/>
          <xdr:cNvCxnSpPr/>
        </xdr:nvCxnSpPr>
        <xdr:spPr>
          <a:xfrm>
            <a:off x="5744880" y="4225931"/>
            <a:ext cx="634509" cy="0"/>
          </a:xfrm>
          <a:prstGeom prst="line">
            <a:avLst/>
          </a:prstGeom>
          <a:ln w="285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69" name="TextBox 80"/>
          <xdr:cNvSpPr txBox="1"/>
        </xdr:nvSpPr>
        <xdr:spPr>
          <a:xfrm>
            <a:off x="4871227" y="3924157"/>
            <a:ext cx="758541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solidFill>
                  <a:srgbClr val="0070C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Cytosolic</a:t>
            </a:r>
          </a:p>
        </xdr:txBody>
      </xdr:sp>
      <xdr:sp macro="" textlink="">
        <xdr:nvSpPr>
          <xdr:cNvPr id="170" name="TextBox 81"/>
          <xdr:cNvSpPr txBox="1"/>
        </xdr:nvSpPr>
        <xdr:spPr>
          <a:xfrm>
            <a:off x="5569403" y="3930477"/>
            <a:ext cx="1024639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solidFill>
                  <a:srgbClr val="0070C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Mitochondrial</a:t>
            </a:r>
          </a:p>
        </xdr:txBody>
      </xdr:sp>
      <xdr:sp macro="" textlink="">
        <xdr:nvSpPr>
          <xdr:cNvPr id="171" name="TextBox 82"/>
          <xdr:cNvSpPr txBox="1"/>
        </xdr:nvSpPr>
        <xdr:spPr>
          <a:xfrm>
            <a:off x="5022032" y="4262596"/>
            <a:ext cx="404278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solidFill>
                  <a:srgbClr val="0070C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WT</a:t>
            </a:r>
          </a:p>
        </xdr:txBody>
      </xdr:sp>
      <xdr:sp macro="" textlink="">
        <xdr:nvSpPr>
          <xdr:cNvPr id="172" name="TextBox 83"/>
          <xdr:cNvSpPr txBox="1"/>
        </xdr:nvSpPr>
        <xdr:spPr>
          <a:xfrm>
            <a:off x="5351084" y="4262596"/>
            <a:ext cx="388248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solidFill>
                  <a:srgbClr val="0070C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KO</a:t>
            </a:r>
          </a:p>
        </xdr:txBody>
      </xdr:sp>
      <xdr:sp macro="" textlink="">
        <xdr:nvSpPr>
          <xdr:cNvPr id="173" name="TextBox 84"/>
          <xdr:cNvSpPr txBox="1"/>
        </xdr:nvSpPr>
        <xdr:spPr>
          <a:xfrm>
            <a:off x="5696248" y="4268151"/>
            <a:ext cx="404278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solidFill>
                  <a:srgbClr val="0070C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WT</a:t>
            </a:r>
          </a:p>
        </xdr:txBody>
      </xdr:sp>
      <xdr:sp macro="" textlink="">
        <xdr:nvSpPr>
          <xdr:cNvPr id="174" name="TextBox 85"/>
          <xdr:cNvSpPr txBox="1"/>
        </xdr:nvSpPr>
        <xdr:spPr>
          <a:xfrm>
            <a:off x="6035347" y="4258103"/>
            <a:ext cx="388248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solidFill>
                  <a:srgbClr val="0070C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KO</a:t>
            </a:r>
          </a:p>
        </xdr:txBody>
      </xdr:sp>
    </xdr:grpSp>
    <xdr:clientData/>
  </xdr:twoCellAnchor>
  <xdr:twoCellAnchor>
    <xdr:from>
      <xdr:col>22</xdr:col>
      <xdr:colOff>108856</xdr:colOff>
      <xdr:row>41</xdr:row>
      <xdr:rowOff>54428</xdr:rowOff>
    </xdr:from>
    <xdr:to>
      <xdr:col>26</xdr:col>
      <xdr:colOff>570489</xdr:colOff>
      <xdr:row>46</xdr:row>
      <xdr:rowOff>109708</xdr:rowOff>
    </xdr:to>
    <xdr:grpSp>
      <xdr:nvGrpSpPr>
        <xdr:cNvPr id="175" name="Group 174"/>
        <xdr:cNvGrpSpPr/>
      </xdr:nvGrpSpPr>
      <xdr:grpSpPr>
        <a:xfrm>
          <a:off x="14165035" y="7864928"/>
          <a:ext cx="2910918" cy="1007780"/>
          <a:chOff x="9112301" y="4289664"/>
          <a:chExt cx="2910918" cy="1007780"/>
        </a:xfrm>
      </xdr:grpSpPr>
      <xdr:pic>
        <xdr:nvPicPr>
          <xdr:cNvPr id="176" name="Picture 175"/>
          <xdr:cNvPicPr>
            <a:picLocks noChangeAspect="1"/>
          </xdr:cNvPicPr>
        </xdr:nvPicPr>
        <xdr:blipFill>
          <a:blip xmlns:r="http://schemas.openxmlformats.org/officeDocument/2006/relationships" r:embed="rId9"/>
          <a:stretch>
            <a:fillRect/>
          </a:stretch>
        </xdr:blipFill>
        <xdr:spPr>
          <a:xfrm>
            <a:off x="9323373" y="4607547"/>
            <a:ext cx="2125698" cy="689897"/>
          </a:xfrm>
          <a:prstGeom prst="rect">
            <a:avLst/>
          </a:prstGeom>
        </xdr:spPr>
      </xdr:pic>
      <xdr:sp macro="" textlink="">
        <xdr:nvSpPr>
          <xdr:cNvPr id="177" name="TextBox 46"/>
          <xdr:cNvSpPr txBox="1"/>
        </xdr:nvSpPr>
        <xdr:spPr>
          <a:xfrm>
            <a:off x="9112301" y="4831738"/>
            <a:ext cx="341760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solidFill>
                  <a:srgbClr val="0070C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55</a:t>
            </a:r>
          </a:p>
        </xdr:txBody>
      </xdr:sp>
      <xdr:sp macro="" textlink="">
        <xdr:nvSpPr>
          <xdr:cNvPr id="178" name="TextBox 47"/>
          <xdr:cNvSpPr txBox="1"/>
        </xdr:nvSpPr>
        <xdr:spPr>
          <a:xfrm>
            <a:off x="9112301" y="5029499"/>
            <a:ext cx="341760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solidFill>
                  <a:srgbClr val="0070C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35</a:t>
            </a:r>
          </a:p>
        </xdr:txBody>
      </xdr:sp>
      <xdr:sp macro="" textlink="">
        <xdr:nvSpPr>
          <xdr:cNvPr id="179" name="TextBox 49"/>
          <xdr:cNvSpPr txBox="1"/>
        </xdr:nvSpPr>
        <xdr:spPr>
          <a:xfrm>
            <a:off x="9555793" y="4626401"/>
            <a:ext cx="404278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solidFill>
                  <a:srgbClr val="0070C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WT</a:t>
            </a:r>
          </a:p>
        </xdr:txBody>
      </xdr:sp>
      <xdr:sp macro="" textlink="">
        <xdr:nvSpPr>
          <xdr:cNvPr id="180" name="TextBox 50"/>
          <xdr:cNvSpPr txBox="1"/>
        </xdr:nvSpPr>
        <xdr:spPr>
          <a:xfrm>
            <a:off x="9935085" y="4626401"/>
            <a:ext cx="388248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solidFill>
                  <a:srgbClr val="0070C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KO</a:t>
            </a:r>
          </a:p>
        </xdr:txBody>
      </xdr:sp>
      <xdr:sp macro="" textlink="">
        <xdr:nvSpPr>
          <xdr:cNvPr id="181" name="TextBox 51"/>
          <xdr:cNvSpPr txBox="1"/>
        </xdr:nvSpPr>
        <xdr:spPr>
          <a:xfrm>
            <a:off x="10300345" y="4611860"/>
            <a:ext cx="404278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solidFill>
                  <a:srgbClr val="0070C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WT</a:t>
            </a:r>
          </a:p>
        </xdr:txBody>
      </xdr:sp>
      <xdr:sp macro="" textlink="">
        <xdr:nvSpPr>
          <xdr:cNvPr id="182" name="TextBox 52"/>
          <xdr:cNvSpPr txBox="1"/>
        </xdr:nvSpPr>
        <xdr:spPr>
          <a:xfrm>
            <a:off x="10669588" y="4611860"/>
            <a:ext cx="388248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solidFill>
                  <a:srgbClr val="0070C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KO</a:t>
            </a:r>
          </a:p>
        </xdr:txBody>
      </xdr:sp>
      <xdr:cxnSp macro="">
        <xdr:nvCxnSpPr>
          <xdr:cNvPr id="183" name="Straight Connector 182"/>
          <xdr:cNvCxnSpPr/>
        </xdr:nvCxnSpPr>
        <xdr:spPr>
          <a:xfrm>
            <a:off x="9580255" y="4591438"/>
            <a:ext cx="634509" cy="0"/>
          </a:xfrm>
          <a:prstGeom prst="line">
            <a:avLst/>
          </a:prstGeom>
          <a:ln w="285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84" name="Straight Connector 183"/>
          <xdr:cNvCxnSpPr/>
        </xdr:nvCxnSpPr>
        <xdr:spPr>
          <a:xfrm>
            <a:off x="10343380" y="4591438"/>
            <a:ext cx="634509" cy="0"/>
          </a:xfrm>
          <a:prstGeom prst="line">
            <a:avLst/>
          </a:prstGeom>
          <a:ln w="285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85" name="TextBox 55"/>
          <xdr:cNvSpPr txBox="1"/>
        </xdr:nvSpPr>
        <xdr:spPr>
          <a:xfrm>
            <a:off x="9469727" y="4289664"/>
            <a:ext cx="758541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solidFill>
                  <a:srgbClr val="0070C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Cytosolic</a:t>
            </a:r>
          </a:p>
        </xdr:txBody>
      </xdr:sp>
      <xdr:sp macro="" textlink="">
        <xdr:nvSpPr>
          <xdr:cNvPr id="186" name="TextBox 56"/>
          <xdr:cNvSpPr txBox="1"/>
        </xdr:nvSpPr>
        <xdr:spPr>
          <a:xfrm>
            <a:off x="10167903" y="4295984"/>
            <a:ext cx="1024639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solidFill>
                  <a:srgbClr val="0070C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Mitochondrial</a:t>
            </a:r>
          </a:p>
        </xdr:txBody>
      </xdr:sp>
      <xdr:sp macro="" textlink="">
        <xdr:nvSpPr>
          <xdr:cNvPr id="187" name="TextBox 57"/>
          <xdr:cNvSpPr txBox="1"/>
        </xdr:nvSpPr>
        <xdr:spPr>
          <a:xfrm>
            <a:off x="11192542" y="4831738"/>
            <a:ext cx="830677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 b="1">
                <a:solidFill>
                  <a:srgbClr val="0070C0"/>
                </a:solidFill>
                <a:latin typeface="Symbol" panose="05050102010706020507" pitchFamily="18" charset="2"/>
                <a:cs typeface="Arial" panose="020B0604020202020204" pitchFamily="34" charset="0"/>
              </a:rPr>
              <a:t>a</a:t>
            </a:r>
            <a:r>
              <a:rPr lang="en-US" sz="1100" b="1">
                <a:solidFill>
                  <a:srgbClr val="0070C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-Tubulin</a:t>
            </a:r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381000</xdr:colOff>
      <xdr:row>16</xdr:row>
      <xdr:rowOff>161925</xdr:rowOff>
    </xdr:from>
    <xdr:to>
      <xdr:col>19</xdr:col>
      <xdr:colOff>495300</xdr:colOff>
      <xdr:row>28</xdr:row>
      <xdr:rowOff>31962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39425" y="3209925"/>
          <a:ext cx="3771900" cy="215603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581025</xdr:colOff>
      <xdr:row>8</xdr:row>
      <xdr:rowOff>114300</xdr:rowOff>
    </xdr:from>
    <xdr:to>
      <xdr:col>8</xdr:col>
      <xdr:colOff>495300</xdr:colOff>
      <xdr:row>20</xdr:row>
      <xdr:rowOff>61092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19425" y="1638300"/>
          <a:ext cx="3971925" cy="223279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28576</xdr:colOff>
      <xdr:row>12</xdr:row>
      <xdr:rowOff>38100</xdr:rowOff>
    </xdr:from>
    <xdr:to>
      <xdr:col>6</xdr:col>
      <xdr:colOff>408838</xdr:colOff>
      <xdr:row>38</xdr:row>
      <xdr:rowOff>151368</xdr:rowOff>
    </xdr:to>
    <xdr:pic>
      <xdr:nvPicPr>
        <xdr:cNvPr id="20" name="Picture 1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47776" y="2324100"/>
          <a:ext cx="3618762" cy="5066268"/>
        </a:xfrm>
        <a:prstGeom prst="rect">
          <a:avLst/>
        </a:prstGeom>
      </xdr:spPr>
    </xdr:pic>
    <xdr:clientData/>
  </xdr:twoCellAnchor>
  <xdr:twoCellAnchor>
    <xdr:from>
      <xdr:col>6</xdr:col>
      <xdr:colOff>38100</xdr:colOff>
      <xdr:row>19</xdr:row>
      <xdr:rowOff>19050</xdr:rowOff>
    </xdr:from>
    <xdr:to>
      <xdr:col>7</xdr:col>
      <xdr:colOff>114300</xdr:colOff>
      <xdr:row>20</xdr:row>
      <xdr:rowOff>38800</xdr:rowOff>
    </xdr:to>
    <xdr:sp macro="" textlink="">
      <xdr:nvSpPr>
        <xdr:cNvPr id="3" name="TextBox 57"/>
        <xdr:cNvSpPr txBox="1"/>
      </xdr:nvSpPr>
      <xdr:spPr>
        <a:xfrm>
          <a:off x="4495800" y="3638550"/>
          <a:ext cx="685800" cy="21025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800" b="1">
              <a:solidFill>
                <a:srgbClr val="0070C0"/>
              </a:solidFill>
              <a:latin typeface="Arial" panose="020B0604020202020204" pitchFamily="34" charset="0"/>
              <a:cs typeface="Arial" panose="020B0604020202020204" pitchFamily="34" charset="0"/>
            </a:rPr>
            <a:t>LC3AI</a:t>
          </a:r>
        </a:p>
      </xdr:txBody>
    </xdr:sp>
    <xdr:clientData/>
  </xdr:twoCellAnchor>
  <xdr:twoCellAnchor>
    <xdr:from>
      <xdr:col>6</xdr:col>
      <xdr:colOff>38100</xdr:colOff>
      <xdr:row>19</xdr:row>
      <xdr:rowOff>142875</xdr:rowOff>
    </xdr:from>
    <xdr:to>
      <xdr:col>7</xdr:col>
      <xdr:colOff>114300</xdr:colOff>
      <xdr:row>20</xdr:row>
      <xdr:rowOff>162625</xdr:rowOff>
    </xdr:to>
    <xdr:sp macro="" textlink="">
      <xdr:nvSpPr>
        <xdr:cNvPr id="4" name="TextBox 57"/>
        <xdr:cNvSpPr txBox="1"/>
      </xdr:nvSpPr>
      <xdr:spPr>
        <a:xfrm>
          <a:off x="4495800" y="3762375"/>
          <a:ext cx="685800" cy="21025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800" b="1">
              <a:solidFill>
                <a:srgbClr val="0070C0"/>
              </a:solidFill>
              <a:latin typeface="Arial" panose="020B0604020202020204" pitchFamily="34" charset="0"/>
              <a:cs typeface="Arial" panose="020B0604020202020204" pitchFamily="34" charset="0"/>
            </a:rPr>
            <a:t>LC3AII</a:t>
          </a:r>
        </a:p>
      </xdr:txBody>
    </xdr:sp>
    <xdr:clientData/>
  </xdr:twoCellAnchor>
  <xdr:twoCellAnchor>
    <xdr:from>
      <xdr:col>5</xdr:col>
      <xdr:colOff>495300</xdr:colOff>
      <xdr:row>31</xdr:row>
      <xdr:rowOff>133350</xdr:rowOff>
    </xdr:from>
    <xdr:to>
      <xdr:col>6</xdr:col>
      <xdr:colOff>571500</xdr:colOff>
      <xdr:row>32</xdr:row>
      <xdr:rowOff>160923</xdr:rowOff>
    </xdr:to>
    <xdr:sp macro="" textlink="">
      <xdr:nvSpPr>
        <xdr:cNvPr id="5" name="TextBox 57"/>
        <xdr:cNvSpPr txBox="1"/>
      </xdr:nvSpPr>
      <xdr:spPr>
        <a:xfrm>
          <a:off x="4343400" y="6038850"/>
          <a:ext cx="685800" cy="21807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800" b="1">
              <a:solidFill>
                <a:srgbClr val="0070C0"/>
              </a:solidFill>
              <a:latin typeface="Symbol" panose="05050102010706020507" pitchFamily="18" charset="2"/>
              <a:cs typeface="Arial" panose="020B0604020202020204" pitchFamily="34" charset="0"/>
            </a:rPr>
            <a:t>b</a:t>
          </a:r>
          <a:r>
            <a:rPr lang="en-US" sz="800" b="1">
              <a:solidFill>
                <a:srgbClr val="0070C0"/>
              </a:solidFill>
              <a:latin typeface="Arial" panose="020B0604020202020204" pitchFamily="34" charset="0"/>
              <a:cs typeface="Arial" panose="020B0604020202020204" pitchFamily="34" charset="0"/>
            </a:rPr>
            <a:t>-actin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238125</xdr:colOff>
      <xdr:row>18</xdr:row>
      <xdr:rowOff>152401</xdr:rowOff>
    </xdr:from>
    <xdr:to>
      <xdr:col>10</xdr:col>
      <xdr:colOff>85725</xdr:colOff>
      <xdr:row>39</xdr:row>
      <xdr:rowOff>162199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86125" y="3581401"/>
          <a:ext cx="2895600" cy="401029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</xdr:row>
      <xdr:rowOff>161926</xdr:rowOff>
    </xdr:from>
    <xdr:to>
      <xdr:col>4</xdr:col>
      <xdr:colOff>438150</xdr:colOff>
      <xdr:row>39</xdr:row>
      <xdr:rowOff>179946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590926"/>
          <a:ext cx="2876550" cy="4018520"/>
        </a:xfrm>
        <a:prstGeom prst="rect">
          <a:avLst/>
        </a:prstGeom>
      </xdr:spPr>
    </xdr:pic>
    <xdr:clientData/>
  </xdr:twoCellAnchor>
  <xdr:twoCellAnchor>
    <xdr:from>
      <xdr:col>3</xdr:col>
      <xdr:colOff>497417</xdr:colOff>
      <xdr:row>24</xdr:row>
      <xdr:rowOff>21167</xdr:rowOff>
    </xdr:from>
    <xdr:to>
      <xdr:col>4</xdr:col>
      <xdr:colOff>569384</xdr:colOff>
      <xdr:row>25</xdr:row>
      <xdr:rowOff>55665</xdr:rowOff>
    </xdr:to>
    <xdr:sp macro="" textlink="">
      <xdr:nvSpPr>
        <xdr:cNvPr id="4" name="TextBox 57"/>
        <xdr:cNvSpPr txBox="1"/>
      </xdr:nvSpPr>
      <xdr:spPr>
        <a:xfrm>
          <a:off x="2338917" y="4593167"/>
          <a:ext cx="685800" cy="22499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900" b="1">
              <a:solidFill>
                <a:srgbClr val="0070C0"/>
              </a:solidFill>
              <a:latin typeface="Arial" panose="020B0604020202020204" pitchFamily="34" charset="0"/>
              <a:cs typeface="Arial" panose="020B0604020202020204" pitchFamily="34" charset="0"/>
            </a:rPr>
            <a:t>Sting</a:t>
          </a:r>
        </a:p>
      </xdr:txBody>
    </xdr:sp>
    <xdr:clientData/>
  </xdr:twoCellAnchor>
  <xdr:twoCellAnchor>
    <xdr:from>
      <xdr:col>8</xdr:col>
      <xdr:colOff>575734</xdr:colOff>
      <xdr:row>23</xdr:row>
      <xdr:rowOff>110067</xdr:rowOff>
    </xdr:from>
    <xdr:to>
      <xdr:col>10</xdr:col>
      <xdr:colOff>33868</xdr:colOff>
      <xdr:row>24</xdr:row>
      <xdr:rowOff>144565</xdr:rowOff>
    </xdr:to>
    <xdr:sp macro="" textlink="">
      <xdr:nvSpPr>
        <xdr:cNvPr id="5" name="TextBox 57"/>
        <xdr:cNvSpPr txBox="1"/>
      </xdr:nvSpPr>
      <xdr:spPr>
        <a:xfrm>
          <a:off x="5486401" y="4491567"/>
          <a:ext cx="685800" cy="22499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900" b="1">
              <a:solidFill>
                <a:srgbClr val="0070C0"/>
              </a:solidFill>
              <a:latin typeface="Arial" panose="020B0604020202020204" pitchFamily="34" charset="0"/>
              <a:cs typeface="Arial" panose="020B0604020202020204" pitchFamily="34" charset="0"/>
            </a:rPr>
            <a:t>Cgas</a:t>
          </a:r>
        </a:p>
      </xdr:txBody>
    </xdr:sp>
    <xdr:clientData/>
  </xdr:twoCellAnchor>
  <xdr:twoCellAnchor>
    <xdr:from>
      <xdr:col>9</xdr:col>
      <xdr:colOff>325967</xdr:colOff>
      <xdr:row>34</xdr:row>
      <xdr:rowOff>124884</xdr:rowOff>
    </xdr:from>
    <xdr:to>
      <xdr:col>10</xdr:col>
      <xdr:colOff>550334</xdr:colOff>
      <xdr:row>35</xdr:row>
      <xdr:rowOff>168166</xdr:rowOff>
    </xdr:to>
    <xdr:sp macro="" textlink="">
      <xdr:nvSpPr>
        <xdr:cNvPr id="6" name="TextBox 57"/>
        <xdr:cNvSpPr txBox="1"/>
      </xdr:nvSpPr>
      <xdr:spPr>
        <a:xfrm>
          <a:off x="5850467" y="6601884"/>
          <a:ext cx="838200" cy="23378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900" b="1">
              <a:solidFill>
                <a:srgbClr val="0070C0"/>
              </a:solidFill>
              <a:latin typeface="Symbol" panose="05050102010706020507" pitchFamily="18" charset="2"/>
              <a:cs typeface="Arial" panose="020B0604020202020204" pitchFamily="34" charset="0"/>
            </a:rPr>
            <a:t>a</a:t>
          </a:r>
          <a:r>
            <a:rPr lang="en-US" sz="900" b="1">
              <a:solidFill>
                <a:srgbClr val="0070C0"/>
              </a:solidFill>
              <a:latin typeface="Arial" panose="020B0604020202020204" pitchFamily="34" charset="0"/>
              <a:cs typeface="Arial" panose="020B0604020202020204" pitchFamily="34" charset="0"/>
            </a:rPr>
            <a:t>-Tubulin</a:t>
          </a:r>
        </a:p>
      </xdr:txBody>
    </xdr:sp>
    <xdr:clientData/>
  </xdr:twoCellAnchor>
  <xdr:twoCellAnchor>
    <xdr:from>
      <xdr:col>4</xdr:col>
      <xdr:colOff>139701</xdr:colOff>
      <xdr:row>34</xdr:row>
      <xdr:rowOff>129118</xdr:rowOff>
    </xdr:from>
    <xdr:to>
      <xdr:col>5</xdr:col>
      <xdr:colOff>364067</xdr:colOff>
      <xdr:row>35</xdr:row>
      <xdr:rowOff>172400</xdr:rowOff>
    </xdr:to>
    <xdr:sp macro="" textlink="">
      <xdr:nvSpPr>
        <xdr:cNvPr id="7" name="TextBox 57"/>
        <xdr:cNvSpPr txBox="1"/>
      </xdr:nvSpPr>
      <xdr:spPr>
        <a:xfrm>
          <a:off x="2595034" y="6606118"/>
          <a:ext cx="838200" cy="23378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900" b="1">
              <a:solidFill>
                <a:srgbClr val="0070C0"/>
              </a:solidFill>
              <a:latin typeface="Symbol" panose="05050102010706020507" pitchFamily="18" charset="2"/>
              <a:cs typeface="Arial" panose="020B0604020202020204" pitchFamily="34" charset="0"/>
            </a:rPr>
            <a:t>a</a:t>
          </a:r>
          <a:r>
            <a:rPr lang="en-US" sz="900" b="1">
              <a:solidFill>
                <a:srgbClr val="0070C0"/>
              </a:solidFill>
              <a:latin typeface="Arial" panose="020B0604020202020204" pitchFamily="34" charset="0"/>
              <a:cs typeface="Arial" panose="020B0604020202020204" pitchFamily="34" charset="0"/>
            </a:rPr>
            <a:t>-Tubulin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581025</xdr:colOff>
      <xdr:row>6</xdr:row>
      <xdr:rowOff>133350</xdr:rowOff>
    </xdr:from>
    <xdr:to>
      <xdr:col>19</xdr:col>
      <xdr:colOff>142875</xdr:colOff>
      <xdr:row>22</xdr:row>
      <xdr:rowOff>177399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96275" y="1276350"/>
          <a:ext cx="4438650" cy="3092049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19050</xdr:colOff>
      <xdr:row>0</xdr:row>
      <xdr:rowOff>104775</xdr:rowOff>
    </xdr:from>
    <xdr:to>
      <xdr:col>13</xdr:col>
      <xdr:colOff>573285</xdr:colOff>
      <xdr:row>11</xdr:row>
      <xdr:rowOff>9525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76650" y="104775"/>
          <a:ext cx="4821435" cy="200025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266700</xdr:colOff>
      <xdr:row>1</xdr:row>
      <xdr:rowOff>180975</xdr:rowOff>
    </xdr:from>
    <xdr:to>
      <xdr:col>20</xdr:col>
      <xdr:colOff>541784</xdr:colOff>
      <xdr:row>16</xdr:row>
      <xdr:rowOff>133975</xdr:rowOff>
    </xdr:to>
    <xdr:pic>
      <xdr:nvPicPr>
        <xdr:cNvPr id="73" name="Picture 7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57675" y="371475"/>
          <a:ext cx="8809484" cy="2810500"/>
        </a:xfrm>
        <a:prstGeom prst="rect">
          <a:avLst/>
        </a:prstGeom>
      </xdr:spPr>
    </xdr:pic>
    <xdr:clientData/>
  </xdr:twoCellAnchor>
  <xdr:twoCellAnchor>
    <xdr:from>
      <xdr:col>9</xdr:col>
      <xdr:colOff>536864</xdr:colOff>
      <xdr:row>6</xdr:row>
      <xdr:rowOff>60614</xdr:rowOff>
    </xdr:from>
    <xdr:to>
      <xdr:col>11</xdr:col>
      <xdr:colOff>162791</xdr:colOff>
      <xdr:row>7</xdr:row>
      <xdr:rowOff>103896</xdr:rowOff>
    </xdr:to>
    <xdr:sp macro="" textlink="">
      <xdr:nvSpPr>
        <xdr:cNvPr id="3" name="TextBox 57"/>
        <xdr:cNvSpPr txBox="1"/>
      </xdr:nvSpPr>
      <xdr:spPr>
        <a:xfrm>
          <a:off x="6329796" y="1203614"/>
          <a:ext cx="838200" cy="23378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900" b="1">
              <a:solidFill>
                <a:srgbClr val="0070C0"/>
              </a:solidFill>
              <a:latin typeface="Arial" panose="020B0604020202020204" pitchFamily="34" charset="0"/>
              <a:cs typeface="Arial" panose="020B0604020202020204" pitchFamily="34" charset="0"/>
            </a:rPr>
            <a:t>Pgc1</a:t>
          </a:r>
          <a:r>
            <a:rPr lang="en-US" sz="900" b="1">
              <a:solidFill>
                <a:srgbClr val="0070C0"/>
              </a:solidFill>
              <a:latin typeface="Symbol" panose="05050102010706020507" pitchFamily="18" charset="2"/>
              <a:cs typeface="Arial" panose="020B0604020202020204" pitchFamily="34" charset="0"/>
            </a:rPr>
            <a:t>a</a:t>
          </a:r>
        </a:p>
      </xdr:txBody>
    </xdr:sp>
    <xdr:clientData/>
  </xdr:twoCellAnchor>
  <xdr:twoCellAnchor>
    <xdr:from>
      <xdr:col>15</xdr:col>
      <xdr:colOff>83128</xdr:colOff>
      <xdr:row>6</xdr:row>
      <xdr:rowOff>135081</xdr:rowOff>
    </xdr:from>
    <xdr:to>
      <xdr:col>16</xdr:col>
      <xdr:colOff>315192</xdr:colOff>
      <xdr:row>7</xdr:row>
      <xdr:rowOff>178363</xdr:rowOff>
    </xdr:to>
    <xdr:sp macro="" textlink="">
      <xdr:nvSpPr>
        <xdr:cNvPr id="4" name="TextBox 57"/>
        <xdr:cNvSpPr txBox="1"/>
      </xdr:nvSpPr>
      <xdr:spPr>
        <a:xfrm>
          <a:off x="9512878" y="1278081"/>
          <a:ext cx="838200" cy="23378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900" b="1">
              <a:solidFill>
                <a:srgbClr val="0070C0"/>
              </a:solidFill>
              <a:latin typeface="Arial" panose="020B0604020202020204" pitchFamily="34" charset="0"/>
              <a:cs typeface="Arial" panose="020B0604020202020204" pitchFamily="34" charset="0"/>
            </a:rPr>
            <a:t>Pgc1</a:t>
          </a:r>
          <a:r>
            <a:rPr lang="en-US" sz="900" b="1">
              <a:solidFill>
                <a:srgbClr val="0070C0"/>
              </a:solidFill>
              <a:latin typeface="Symbol" panose="05050102010706020507" pitchFamily="18" charset="2"/>
              <a:cs typeface="Arial" panose="020B0604020202020204" pitchFamily="34" charset="0"/>
            </a:rPr>
            <a:t>a</a:t>
          </a:r>
        </a:p>
      </xdr:txBody>
    </xdr:sp>
    <xdr:clientData/>
  </xdr:twoCellAnchor>
  <xdr:twoCellAnchor>
    <xdr:from>
      <xdr:col>20</xdr:col>
      <xdr:colOff>464128</xdr:colOff>
      <xdr:row>7</xdr:row>
      <xdr:rowOff>135081</xdr:rowOff>
    </xdr:from>
    <xdr:to>
      <xdr:col>22</xdr:col>
      <xdr:colOff>90055</xdr:colOff>
      <xdr:row>8</xdr:row>
      <xdr:rowOff>178363</xdr:rowOff>
    </xdr:to>
    <xdr:sp macro="" textlink="">
      <xdr:nvSpPr>
        <xdr:cNvPr id="5" name="TextBox 57"/>
        <xdr:cNvSpPr txBox="1"/>
      </xdr:nvSpPr>
      <xdr:spPr>
        <a:xfrm>
          <a:off x="12924560" y="1468581"/>
          <a:ext cx="838200" cy="23378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900" b="1">
              <a:solidFill>
                <a:srgbClr val="0070C0"/>
              </a:solidFill>
              <a:latin typeface="Arial" panose="020B0604020202020204" pitchFamily="34" charset="0"/>
              <a:cs typeface="Arial" panose="020B0604020202020204" pitchFamily="34" charset="0"/>
            </a:rPr>
            <a:t>Pgc1</a:t>
          </a:r>
          <a:r>
            <a:rPr lang="en-US" sz="900" b="1">
              <a:solidFill>
                <a:srgbClr val="0070C0"/>
              </a:solidFill>
              <a:latin typeface="Symbol" panose="05050102010706020507" pitchFamily="18" charset="2"/>
              <a:cs typeface="Arial" panose="020B0604020202020204" pitchFamily="34" charset="0"/>
            </a:rPr>
            <a:t>a</a:t>
          </a:r>
        </a:p>
      </xdr:txBody>
    </xdr:sp>
    <xdr:clientData/>
  </xdr:twoCellAnchor>
  <xdr:twoCellAnchor>
    <xdr:from>
      <xdr:col>10</xdr:col>
      <xdr:colOff>105642</xdr:colOff>
      <xdr:row>13</xdr:row>
      <xdr:rowOff>19049</xdr:rowOff>
    </xdr:from>
    <xdr:to>
      <xdr:col>11</xdr:col>
      <xdr:colOff>337705</xdr:colOff>
      <xdr:row>14</xdr:row>
      <xdr:rowOff>62331</xdr:rowOff>
    </xdr:to>
    <xdr:sp macro="" textlink="">
      <xdr:nvSpPr>
        <xdr:cNvPr id="6" name="TextBox 57"/>
        <xdr:cNvSpPr txBox="1"/>
      </xdr:nvSpPr>
      <xdr:spPr>
        <a:xfrm>
          <a:off x="6504710" y="2495549"/>
          <a:ext cx="838200" cy="23378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900" b="1">
              <a:solidFill>
                <a:srgbClr val="0070C0"/>
              </a:solidFill>
              <a:latin typeface="Symbol" panose="05050102010706020507" pitchFamily="18" charset="2"/>
              <a:cs typeface="Arial" panose="020B0604020202020204" pitchFamily="34" charset="0"/>
            </a:rPr>
            <a:t>b</a:t>
          </a:r>
          <a:r>
            <a:rPr lang="en-US" sz="900" b="1">
              <a:solidFill>
                <a:srgbClr val="0070C0"/>
              </a:solidFill>
              <a:latin typeface="Arial" panose="020B0604020202020204" pitchFamily="34" charset="0"/>
              <a:cs typeface="Arial" panose="020B0604020202020204" pitchFamily="34" charset="0"/>
            </a:rPr>
            <a:t>-actin</a:t>
          </a:r>
          <a:endParaRPr lang="en-US" sz="900" b="1">
            <a:solidFill>
              <a:srgbClr val="0070C0"/>
            </a:solidFill>
            <a:latin typeface="Symbol" panose="05050102010706020507" pitchFamily="18" charset="2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422564</xdr:colOff>
      <xdr:row>13</xdr:row>
      <xdr:rowOff>145471</xdr:rowOff>
    </xdr:from>
    <xdr:to>
      <xdr:col>16</xdr:col>
      <xdr:colOff>48492</xdr:colOff>
      <xdr:row>14</xdr:row>
      <xdr:rowOff>188753</xdr:rowOff>
    </xdr:to>
    <xdr:sp macro="" textlink="">
      <xdr:nvSpPr>
        <xdr:cNvPr id="7" name="TextBox 57"/>
        <xdr:cNvSpPr txBox="1"/>
      </xdr:nvSpPr>
      <xdr:spPr>
        <a:xfrm>
          <a:off x="9246178" y="2621971"/>
          <a:ext cx="838200" cy="23378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900" b="1">
              <a:solidFill>
                <a:srgbClr val="0070C0"/>
              </a:solidFill>
              <a:latin typeface="Symbol" panose="05050102010706020507" pitchFamily="18" charset="2"/>
              <a:cs typeface="Arial" panose="020B0604020202020204" pitchFamily="34" charset="0"/>
            </a:rPr>
            <a:t>b</a:t>
          </a:r>
          <a:r>
            <a:rPr lang="en-US" sz="900" b="1">
              <a:solidFill>
                <a:srgbClr val="0070C0"/>
              </a:solidFill>
              <a:latin typeface="Arial" panose="020B0604020202020204" pitchFamily="34" charset="0"/>
              <a:cs typeface="Arial" panose="020B0604020202020204" pitchFamily="34" charset="0"/>
            </a:rPr>
            <a:t>-actin</a:t>
          </a:r>
          <a:endParaRPr lang="en-US" sz="900" b="1">
            <a:solidFill>
              <a:srgbClr val="0070C0"/>
            </a:solidFill>
            <a:latin typeface="Symbol" panose="05050102010706020507" pitchFamily="18" charset="2"/>
            <a:cs typeface="Arial" panose="020B0604020202020204" pitchFamily="34" charset="0"/>
          </a:endParaRPr>
        </a:p>
      </xdr:txBody>
    </xdr:sp>
    <xdr:clientData/>
  </xdr:twoCellAnchor>
  <xdr:twoCellAnchor>
    <xdr:from>
      <xdr:col>20</xdr:col>
      <xdr:colOff>271896</xdr:colOff>
      <xdr:row>13</xdr:row>
      <xdr:rowOff>72735</xdr:rowOff>
    </xdr:from>
    <xdr:to>
      <xdr:col>21</xdr:col>
      <xdr:colOff>503960</xdr:colOff>
      <xdr:row>14</xdr:row>
      <xdr:rowOff>116017</xdr:rowOff>
    </xdr:to>
    <xdr:sp macro="" textlink="">
      <xdr:nvSpPr>
        <xdr:cNvPr id="8" name="TextBox 57"/>
        <xdr:cNvSpPr txBox="1"/>
      </xdr:nvSpPr>
      <xdr:spPr>
        <a:xfrm>
          <a:off x="12732328" y="2549235"/>
          <a:ext cx="838200" cy="23378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900" b="1">
              <a:solidFill>
                <a:srgbClr val="0070C0"/>
              </a:solidFill>
              <a:latin typeface="Symbol" panose="05050102010706020507" pitchFamily="18" charset="2"/>
              <a:cs typeface="Arial" panose="020B0604020202020204" pitchFamily="34" charset="0"/>
            </a:rPr>
            <a:t>b</a:t>
          </a:r>
          <a:r>
            <a:rPr lang="en-US" sz="900" b="1">
              <a:solidFill>
                <a:srgbClr val="0070C0"/>
              </a:solidFill>
              <a:latin typeface="Arial" panose="020B0604020202020204" pitchFamily="34" charset="0"/>
              <a:cs typeface="Arial" panose="020B0604020202020204" pitchFamily="34" charset="0"/>
            </a:rPr>
            <a:t>-actin</a:t>
          </a:r>
          <a:endParaRPr lang="en-US" sz="900" b="1">
            <a:solidFill>
              <a:srgbClr val="0070C0"/>
            </a:solidFill>
            <a:latin typeface="Symbol" panose="05050102010706020507" pitchFamily="18" charset="2"/>
            <a:cs typeface="Arial" panose="020B0604020202020204" pitchFamily="34" charset="0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257175</xdr:colOff>
      <xdr:row>1</xdr:row>
      <xdr:rowOff>19051</xdr:rowOff>
    </xdr:from>
    <xdr:to>
      <xdr:col>17</xdr:col>
      <xdr:colOff>438150</xdr:colOff>
      <xdr:row>18</xdr:row>
      <xdr:rowOff>95251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14775" y="209551"/>
          <a:ext cx="6886575" cy="3314700"/>
        </a:xfrm>
        <a:prstGeom prst="rect">
          <a:avLst/>
        </a:prstGeom>
      </xdr:spPr>
    </xdr:pic>
    <xdr:clientData/>
  </xdr:twoCellAnchor>
  <xdr:twoCellAnchor editAs="oneCell">
    <xdr:from>
      <xdr:col>6</xdr:col>
      <xdr:colOff>257175</xdr:colOff>
      <xdr:row>21</xdr:row>
      <xdr:rowOff>133350</xdr:rowOff>
    </xdr:from>
    <xdr:to>
      <xdr:col>18</xdr:col>
      <xdr:colOff>428625</xdr:colOff>
      <xdr:row>38</xdr:row>
      <xdr:rowOff>144144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914775" y="4133850"/>
          <a:ext cx="7486650" cy="3249294"/>
        </a:xfrm>
        <a:prstGeom prst="rect">
          <a:avLst/>
        </a:prstGeom>
      </xdr:spPr>
    </xdr:pic>
    <xdr:clientData/>
  </xdr:twoCellAnchor>
  <xdr:twoCellAnchor>
    <xdr:from>
      <xdr:col>14</xdr:col>
      <xdr:colOff>333375</xdr:colOff>
      <xdr:row>3</xdr:row>
      <xdr:rowOff>19050</xdr:rowOff>
    </xdr:from>
    <xdr:to>
      <xdr:col>15</xdr:col>
      <xdr:colOff>561975</xdr:colOff>
      <xdr:row>4</xdr:row>
      <xdr:rowOff>62332</xdr:rowOff>
    </xdr:to>
    <xdr:sp macro="" textlink="">
      <xdr:nvSpPr>
        <xdr:cNvPr id="4" name="TextBox 57"/>
        <xdr:cNvSpPr txBox="1"/>
      </xdr:nvSpPr>
      <xdr:spPr>
        <a:xfrm>
          <a:off x="8867775" y="590550"/>
          <a:ext cx="838200" cy="23378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900" b="1">
              <a:solidFill>
                <a:srgbClr val="0070C0"/>
              </a:solidFill>
              <a:latin typeface="Symbol" panose="05050102010706020507" pitchFamily="18" charset="2"/>
              <a:cs typeface="Arial" panose="020B0604020202020204" pitchFamily="34" charset="0"/>
            </a:rPr>
            <a:t>b</a:t>
          </a:r>
          <a:r>
            <a:rPr lang="en-US" sz="900" b="1">
              <a:solidFill>
                <a:srgbClr val="0070C0"/>
              </a:solidFill>
              <a:latin typeface="Arial" panose="020B0604020202020204" pitchFamily="34" charset="0"/>
              <a:cs typeface="Arial" panose="020B0604020202020204" pitchFamily="34" charset="0"/>
            </a:rPr>
            <a:t>-actin</a:t>
          </a:r>
          <a:endParaRPr lang="en-US" sz="900" b="1">
            <a:solidFill>
              <a:srgbClr val="0070C0"/>
            </a:solidFill>
            <a:latin typeface="Symbol" panose="05050102010706020507" pitchFamily="18" charset="2"/>
            <a:cs typeface="Arial" panose="020B0604020202020204" pitchFamily="34" charset="0"/>
          </a:endParaRPr>
        </a:p>
      </xdr:txBody>
    </xdr:sp>
    <xdr:clientData/>
  </xdr:twoCellAnchor>
  <xdr:twoCellAnchor>
    <xdr:from>
      <xdr:col>16</xdr:col>
      <xdr:colOff>438150</xdr:colOff>
      <xdr:row>10</xdr:row>
      <xdr:rowOff>104775</xdr:rowOff>
    </xdr:from>
    <xdr:to>
      <xdr:col>18</xdr:col>
      <xdr:colOff>57150</xdr:colOff>
      <xdr:row>11</xdr:row>
      <xdr:rowOff>148057</xdr:rowOff>
    </xdr:to>
    <xdr:sp macro="" textlink="">
      <xdr:nvSpPr>
        <xdr:cNvPr id="5" name="TextBox 57"/>
        <xdr:cNvSpPr txBox="1"/>
      </xdr:nvSpPr>
      <xdr:spPr>
        <a:xfrm>
          <a:off x="10191750" y="2009775"/>
          <a:ext cx="838200" cy="23378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900" b="1">
              <a:solidFill>
                <a:srgbClr val="0070C0"/>
              </a:solidFill>
              <a:latin typeface="Symbol" panose="05050102010706020507" pitchFamily="18" charset="2"/>
              <a:cs typeface="Arial" panose="020B0604020202020204" pitchFamily="34" charset="0"/>
            </a:rPr>
            <a:t>b</a:t>
          </a:r>
          <a:r>
            <a:rPr lang="en-US" sz="900" b="1">
              <a:solidFill>
                <a:srgbClr val="0070C0"/>
              </a:solidFill>
              <a:latin typeface="Arial" panose="020B0604020202020204" pitchFamily="34" charset="0"/>
              <a:cs typeface="Arial" panose="020B0604020202020204" pitchFamily="34" charset="0"/>
            </a:rPr>
            <a:t>-actin</a:t>
          </a:r>
          <a:endParaRPr lang="en-US" sz="900" b="1">
            <a:solidFill>
              <a:srgbClr val="0070C0"/>
            </a:solidFill>
            <a:latin typeface="Symbol" panose="05050102010706020507" pitchFamily="18" charset="2"/>
            <a:cs typeface="Arial" panose="020B0604020202020204" pitchFamily="34" charset="0"/>
          </a:endParaRPr>
        </a:p>
      </xdr:txBody>
    </xdr:sp>
    <xdr:clientData/>
  </xdr:twoCellAnchor>
  <xdr:twoCellAnchor>
    <xdr:from>
      <xdr:col>17</xdr:col>
      <xdr:colOff>323850</xdr:colOff>
      <xdr:row>15</xdr:row>
      <xdr:rowOff>123825</xdr:rowOff>
    </xdr:from>
    <xdr:to>
      <xdr:col>18</xdr:col>
      <xdr:colOff>552450</xdr:colOff>
      <xdr:row>16</xdr:row>
      <xdr:rowOff>167107</xdr:rowOff>
    </xdr:to>
    <xdr:sp macro="" textlink="">
      <xdr:nvSpPr>
        <xdr:cNvPr id="6" name="TextBox 57"/>
        <xdr:cNvSpPr txBox="1"/>
      </xdr:nvSpPr>
      <xdr:spPr>
        <a:xfrm>
          <a:off x="10687050" y="2981325"/>
          <a:ext cx="838200" cy="23378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900" b="1">
              <a:solidFill>
                <a:srgbClr val="0070C0"/>
              </a:solidFill>
              <a:latin typeface="Symbol" panose="05050102010706020507" pitchFamily="18" charset="2"/>
              <a:cs typeface="Arial" panose="020B0604020202020204" pitchFamily="34" charset="0"/>
            </a:rPr>
            <a:t>b</a:t>
          </a:r>
          <a:r>
            <a:rPr lang="en-US" sz="900" b="1">
              <a:solidFill>
                <a:srgbClr val="0070C0"/>
              </a:solidFill>
              <a:latin typeface="Arial" panose="020B0604020202020204" pitchFamily="34" charset="0"/>
              <a:cs typeface="Arial" panose="020B0604020202020204" pitchFamily="34" charset="0"/>
            </a:rPr>
            <a:t>-actin</a:t>
          </a:r>
          <a:endParaRPr lang="en-US" sz="900" b="1">
            <a:solidFill>
              <a:srgbClr val="0070C0"/>
            </a:solidFill>
            <a:latin typeface="Symbol" panose="05050102010706020507" pitchFamily="18" charset="2"/>
            <a:cs typeface="Arial" panose="020B0604020202020204" pitchFamily="34" charset="0"/>
          </a:endParaRPr>
        </a:p>
      </xdr:txBody>
    </xdr:sp>
    <xdr:clientData/>
  </xdr:twoCellAnchor>
  <xdr:twoCellAnchor>
    <xdr:from>
      <xdr:col>18</xdr:col>
      <xdr:colOff>276225</xdr:colOff>
      <xdr:row>23</xdr:row>
      <xdr:rowOff>171450</xdr:rowOff>
    </xdr:from>
    <xdr:to>
      <xdr:col>19</xdr:col>
      <xdr:colOff>504825</xdr:colOff>
      <xdr:row>25</xdr:row>
      <xdr:rowOff>24232</xdr:rowOff>
    </xdr:to>
    <xdr:sp macro="" textlink="">
      <xdr:nvSpPr>
        <xdr:cNvPr id="7" name="TextBox 57"/>
        <xdr:cNvSpPr txBox="1"/>
      </xdr:nvSpPr>
      <xdr:spPr>
        <a:xfrm>
          <a:off x="11249025" y="4552950"/>
          <a:ext cx="838200" cy="23378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900" b="1">
              <a:solidFill>
                <a:srgbClr val="0070C0"/>
              </a:solidFill>
              <a:latin typeface="Symbol" panose="05050102010706020507" pitchFamily="18" charset="2"/>
              <a:cs typeface="Arial" panose="020B0604020202020204" pitchFamily="34" charset="0"/>
            </a:rPr>
            <a:t>b</a:t>
          </a:r>
          <a:r>
            <a:rPr lang="en-US" sz="900" b="1">
              <a:solidFill>
                <a:srgbClr val="0070C0"/>
              </a:solidFill>
              <a:latin typeface="Arial" panose="020B0604020202020204" pitchFamily="34" charset="0"/>
              <a:cs typeface="Arial" panose="020B0604020202020204" pitchFamily="34" charset="0"/>
            </a:rPr>
            <a:t>-actin</a:t>
          </a:r>
          <a:endParaRPr lang="en-US" sz="900" b="1">
            <a:solidFill>
              <a:srgbClr val="0070C0"/>
            </a:solidFill>
            <a:latin typeface="Symbol" panose="05050102010706020507" pitchFamily="18" charset="2"/>
            <a:cs typeface="Arial" panose="020B0604020202020204" pitchFamily="34" charset="0"/>
          </a:endParaRPr>
        </a:p>
      </xdr:txBody>
    </xdr:sp>
    <xdr:clientData/>
  </xdr:twoCellAnchor>
  <xdr:twoCellAnchor>
    <xdr:from>
      <xdr:col>17</xdr:col>
      <xdr:colOff>457200</xdr:colOff>
      <xdr:row>34</xdr:row>
      <xdr:rowOff>9525</xdr:rowOff>
    </xdr:from>
    <xdr:to>
      <xdr:col>19</xdr:col>
      <xdr:colOff>76200</xdr:colOff>
      <xdr:row>35</xdr:row>
      <xdr:rowOff>52807</xdr:rowOff>
    </xdr:to>
    <xdr:sp macro="" textlink="">
      <xdr:nvSpPr>
        <xdr:cNvPr id="8" name="TextBox 57"/>
        <xdr:cNvSpPr txBox="1"/>
      </xdr:nvSpPr>
      <xdr:spPr>
        <a:xfrm>
          <a:off x="10820400" y="6486525"/>
          <a:ext cx="838200" cy="23378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900" b="1">
              <a:solidFill>
                <a:srgbClr val="0070C0"/>
              </a:solidFill>
              <a:latin typeface="Symbol" panose="05050102010706020507" pitchFamily="18" charset="2"/>
              <a:cs typeface="Arial" panose="020B0604020202020204" pitchFamily="34" charset="0"/>
            </a:rPr>
            <a:t>b</a:t>
          </a:r>
          <a:r>
            <a:rPr lang="en-US" sz="900" b="1">
              <a:solidFill>
                <a:srgbClr val="0070C0"/>
              </a:solidFill>
              <a:latin typeface="Arial" panose="020B0604020202020204" pitchFamily="34" charset="0"/>
              <a:cs typeface="Arial" panose="020B0604020202020204" pitchFamily="34" charset="0"/>
            </a:rPr>
            <a:t>-actin</a:t>
          </a:r>
          <a:endParaRPr lang="en-US" sz="900" b="1">
            <a:solidFill>
              <a:srgbClr val="0070C0"/>
            </a:solidFill>
            <a:latin typeface="Symbol" panose="05050102010706020507" pitchFamily="18" charset="2"/>
            <a:cs typeface="Arial" panose="020B0604020202020204" pitchFamily="34" charset="0"/>
          </a:endParaRPr>
        </a:p>
      </xdr:txBody>
    </xdr:sp>
    <xdr:clientData/>
  </xdr:twoCellAnchor>
  <xdr:twoCellAnchor>
    <xdr:from>
      <xdr:col>10</xdr:col>
      <xdr:colOff>600075</xdr:colOff>
      <xdr:row>36</xdr:row>
      <xdr:rowOff>28575</xdr:rowOff>
    </xdr:from>
    <xdr:to>
      <xdr:col>12</xdr:col>
      <xdr:colOff>219075</xdr:colOff>
      <xdr:row>37</xdr:row>
      <xdr:rowOff>71857</xdr:rowOff>
    </xdr:to>
    <xdr:sp macro="" textlink="">
      <xdr:nvSpPr>
        <xdr:cNvPr id="9" name="TextBox 57"/>
        <xdr:cNvSpPr txBox="1"/>
      </xdr:nvSpPr>
      <xdr:spPr>
        <a:xfrm>
          <a:off x="6696075" y="6886575"/>
          <a:ext cx="838200" cy="23378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900" b="1">
              <a:solidFill>
                <a:srgbClr val="0070C0"/>
              </a:solidFill>
              <a:latin typeface="Arial" panose="020B0604020202020204" pitchFamily="34" charset="0"/>
              <a:cs typeface="Arial" panose="020B0604020202020204" pitchFamily="34" charset="0"/>
            </a:rPr>
            <a:t>Pgc1</a:t>
          </a:r>
          <a:r>
            <a:rPr lang="en-US" sz="900" b="1">
              <a:solidFill>
                <a:srgbClr val="0070C0"/>
              </a:solidFill>
              <a:latin typeface="Symbol" panose="05050102010706020507" pitchFamily="18" charset="2"/>
              <a:cs typeface="Arial" panose="020B0604020202020204" pitchFamily="34" charset="0"/>
            </a:rPr>
            <a:t>a</a:t>
          </a:r>
        </a:p>
      </xdr:txBody>
    </xdr:sp>
    <xdr:clientData/>
  </xdr:twoCellAnchor>
  <xdr:twoCellAnchor>
    <xdr:from>
      <xdr:col>11</xdr:col>
      <xdr:colOff>257175</xdr:colOff>
      <xdr:row>25</xdr:row>
      <xdr:rowOff>123825</xdr:rowOff>
    </xdr:from>
    <xdr:to>
      <xdr:col>12</xdr:col>
      <xdr:colOff>485775</xdr:colOff>
      <xdr:row>26</xdr:row>
      <xdr:rowOff>167107</xdr:rowOff>
    </xdr:to>
    <xdr:sp macro="" textlink="">
      <xdr:nvSpPr>
        <xdr:cNvPr id="10" name="TextBox 57"/>
        <xdr:cNvSpPr txBox="1"/>
      </xdr:nvSpPr>
      <xdr:spPr>
        <a:xfrm>
          <a:off x="6962775" y="4886325"/>
          <a:ext cx="838200" cy="23378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900" b="1">
              <a:solidFill>
                <a:srgbClr val="0070C0"/>
              </a:solidFill>
              <a:latin typeface="Arial" panose="020B0604020202020204" pitchFamily="34" charset="0"/>
              <a:cs typeface="Arial" panose="020B0604020202020204" pitchFamily="34" charset="0"/>
            </a:rPr>
            <a:t>Pgc1</a:t>
          </a:r>
          <a:r>
            <a:rPr lang="en-US" sz="900" b="1">
              <a:solidFill>
                <a:srgbClr val="0070C0"/>
              </a:solidFill>
              <a:latin typeface="Symbol" panose="05050102010706020507" pitchFamily="18" charset="2"/>
              <a:cs typeface="Arial" panose="020B0604020202020204" pitchFamily="34" charset="0"/>
            </a:rPr>
            <a:t>a</a:t>
          </a:r>
        </a:p>
      </xdr:txBody>
    </xdr:sp>
    <xdr:clientData/>
  </xdr:twoCellAnchor>
  <xdr:twoCellAnchor>
    <xdr:from>
      <xdr:col>10</xdr:col>
      <xdr:colOff>466725</xdr:colOff>
      <xdr:row>16</xdr:row>
      <xdr:rowOff>47625</xdr:rowOff>
    </xdr:from>
    <xdr:to>
      <xdr:col>12</xdr:col>
      <xdr:colOff>85725</xdr:colOff>
      <xdr:row>17</xdr:row>
      <xdr:rowOff>90907</xdr:rowOff>
    </xdr:to>
    <xdr:sp macro="" textlink="">
      <xdr:nvSpPr>
        <xdr:cNvPr id="11" name="TextBox 57"/>
        <xdr:cNvSpPr txBox="1"/>
      </xdr:nvSpPr>
      <xdr:spPr>
        <a:xfrm>
          <a:off x="6562725" y="3095625"/>
          <a:ext cx="838200" cy="23378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900" b="1">
              <a:solidFill>
                <a:srgbClr val="0070C0"/>
              </a:solidFill>
              <a:latin typeface="Arial" panose="020B0604020202020204" pitchFamily="34" charset="0"/>
              <a:cs typeface="Arial" panose="020B0604020202020204" pitchFamily="34" charset="0"/>
            </a:rPr>
            <a:t>Pgc1</a:t>
          </a:r>
          <a:r>
            <a:rPr lang="en-US" sz="900" b="1">
              <a:solidFill>
                <a:srgbClr val="0070C0"/>
              </a:solidFill>
              <a:latin typeface="Symbol" panose="05050102010706020507" pitchFamily="18" charset="2"/>
              <a:cs typeface="Arial" panose="020B0604020202020204" pitchFamily="34" charset="0"/>
            </a:rPr>
            <a:t>a</a:t>
          </a:r>
        </a:p>
      </xdr:txBody>
    </xdr:sp>
    <xdr:clientData/>
  </xdr:twoCellAnchor>
  <xdr:twoCellAnchor>
    <xdr:from>
      <xdr:col>11</xdr:col>
      <xdr:colOff>104775</xdr:colOff>
      <xdr:row>10</xdr:row>
      <xdr:rowOff>47625</xdr:rowOff>
    </xdr:from>
    <xdr:to>
      <xdr:col>12</xdr:col>
      <xdr:colOff>333375</xdr:colOff>
      <xdr:row>11</xdr:row>
      <xdr:rowOff>90907</xdr:rowOff>
    </xdr:to>
    <xdr:sp macro="" textlink="">
      <xdr:nvSpPr>
        <xdr:cNvPr id="12" name="TextBox 57"/>
        <xdr:cNvSpPr txBox="1"/>
      </xdr:nvSpPr>
      <xdr:spPr>
        <a:xfrm>
          <a:off x="6810375" y="1952625"/>
          <a:ext cx="838200" cy="23378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900" b="1">
              <a:solidFill>
                <a:srgbClr val="0070C0"/>
              </a:solidFill>
              <a:latin typeface="Arial" panose="020B0604020202020204" pitchFamily="34" charset="0"/>
              <a:cs typeface="Arial" panose="020B0604020202020204" pitchFamily="34" charset="0"/>
            </a:rPr>
            <a:t>Pgc1</a:t>
          </a:r>
          <a:r>
            <a:rPr lang="en-US" sz="900" b="1">
              <a:solidFill>
                <a:srgbClr val="0070C0"/>
              </a:solidFill>
              <a:latin typeface="Symbol" panose="05050102010706020507" pitchFamily="18" charset="2"/>
              <a:cs typeface="Arial" panose="020B0604020202020204" pitchFamily="34" charset="0"/>
            </a:rPr>
            <a:t>a</a:t>
          </a:r>
        </a:p>
      </xdr:txBody>
    </xdr:sp>
    <xdr:clientData/>
  </xdr:twoCellAnchor>
  <xdr:twoCellAnchor>
    <xdr:from>
      <xdr:col>9</xdr:col>
      <xdr:colOff>476250</xdr:colOff>
      <xdr:row>4</xdr:row>
      <xdr:rowOff>38100</xdr:rowOff>
    </xdr:from>
    <xdr:to>
      <xdr:col>11</xdr:col>
      <xdr:colOff>95250</xdr:colOff>
      <xdr:row>5</xdr:row>
      <xdr:rowOff>81382</xdr:rowOff>
    </xdr:to>
    <xdr:sp macro="" textlink="">
      <xdr:nvSpPr>
        <xdr:cNvPr id="13" name="TextBox 57"/>
        <xdr:cNvSpPr txBox="1"/>
      </xdr:nvSpPr>
      <xdr:spPr>
        <a:xfrm>
          <a:off x="5962650" y="800100"/>
          <a:ext cx="838200" cy="23378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900" b="1">
              <a:solidFill>
                <a:srgbClr val="0070C0"/>
              </a:solidFill>
              <a:latin typeface="Arial" panose="020B0604020202020204" pitchFamily="34" charset="0"/>
              <a:cs typeface="Arial" panose="020B0604020202020204" pitchFamily="34" charset="0"/>
            </a:rPr>
            <a:t>Pgc1</a:t>
          </a:r>
          <a:r>
            <a:rPr lang="en-US" sz="900" b="1">
              <a:solidFill>
                <a:srgbClr val="0070C0"/>
              </a:solidFill>
              <a:latin typeface="Symbol" panose="05050102010706020507" pitchFamily="18" charset="2"/>
              <a:cs typeface="Arial" panose="020B0604020202020204" pitchFamily="34" charset="0"/>
            </a:rPr>
            <a:t>a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333375</xdr:colOff>
      <xdr:row>0</xdr:row>
      <xdr:rowOff>38100</xdr:rowOff>
    </xdr:from>
    <xdr:to>
      <xdr:col>18</xdr:col>
      <xdr:colOff>552450</xdr:colOff>
      <xdr:row>13</xdr:row>
      <xdr:rowOff>129914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90975" y="38100"/>
          <a:ext cx="7534275" cy="2568314"/>
        </a:xfrm>
        <a:prstGeom prst="rect">
          <a:avLst/>
        </a:prstGeom>
      </xdr:spPr>
    </xdr:pic>
    <xdr:clientData/>
  </xdr:twoCellAnchor>
  <xdr:twoCellAnchor>
    <xdr:from>
      <xdr:col>9</xdr:col>
      <xdr:colOff>424296</xdr:colOff>
      <xdr:row>2</xdr:row>
      <xdr:rowOff>112568</xdr:rowOff>
    </xdr:from>
    <xdr:to>
      <xdr:col>11</xdr:col>
      <xdr:colOff>50223</xdr:colOff>
      <xdr:row>3</xdr:row>
      <xdr:rowOff>155850</xdr:rowOff>
    </xdr:to>
    <xdr:sp macro="" textlink="">
      <xdr:nvSpPr>
        <xdr:cNvPr id="4" name="TextBox 57"/>
        <xdr:cNvSpPr txBox="1"/>
      </xdr:nvSpPr>
      <xdr:spPr>
        <a:xfrm>
          <a:off x="5879523" y="493568"/>
          <a:ext cx="838200" cy="23378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900" b="1">
              <a:solidFill>
                <a:srgbClr val="0070C0"/>
              </a:solidFill>
              <a:latin typeface="Arial" panose="020B0604020202020204" pitchFamily="34" charset="0"/>
              <a:cs typeface="Arial" panose="020B0604020202020204" pitchFamily="34" charset="0"/>
            </a:rPr>
            <a:t>Pol</a:t>
          </a:r>
          <a:r>
            <a:rPr lang="en-US" sz="900" b="1">
              <a:solidFill>
                <a:srgbClr val="0070C0"/>
              </a:solidFill>
              <a:latin typeface="Symbol" panose="05050102010706020507" pitchFamily="18" charset="2"/>
              <a:cs typeface="Arial" panose="020B0604020202020204" pitchFamily="34" charset="0"/>
            </a:rPr>
            <a:t>g</a:t>
          </a:r>
        </a:p>
      </xdr:txBody>
    </xdr:sp>
    <xdr:clientData/>
  </xdr:twoCellAnchor>
  <xdr:twoCellAnchor>
    <xdr:from>
      <xdr:col>14</xdr:col>
      <xdr:colOff>126423</xdr:colOff>
      <xdr:row>2</xdr:row>
      <xdr:rowOff>143741</xdr:rowOff>
    </xdr:from>
    <xdr:to>
      <xdr:col>15</xdr:col>
      <xdr:colOff>358487</xdr:colOff>
      <xdr:row>3</xdr:row>
      <xdr:rowOff>187023</xdr:rowOff>
    </xdr:to>
    <xdr:sp macro="" textlink="">
      <xdr:nvSpPr>
        <xdr:cNvPr id="5" name="TextBox 57"/>
        <xdr:cNvSpPr txBox="1"/>
      </xdr:nvSpPr>
      <xdr:spPr>
        <a:xfrm>
          <a:off x="8612332" y="524741"/>
          <a:ext cx="838200" cy="23378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900" b="1">
              <a:solidFill>
                <a:srgbClr val="0070C0"/>
              </a:solidFill>
              <a:latin typeface="Arial" panose="020B0604020202020204" pitchFamily="34" charset="0"/>
              <a:cs typeface="Arial" panose="020B0604020202020204" pitchFamily="34" charset="0"/>
            </a:rPr>
            <a:t>Pol</a:t>
          </a:r>
          <a:r>
            <a:rPr lang="en-US" sz="900" b="1">
              <a:solidFill>
                <a:srgbClr val="0070C0"/>
              </a:solidFill>
              <a:latin typeface="Symbol" panose="05050102010706020507" pitchFamily="18" charset="2"/>
              <a:cs typeface="Arial" panose="020B0604020202020204" pitchFamily="34" charset="0"/>
            </a:rPr>
            <a:t>g</a:t>
          </a:r>
        </a:p>
      </xdr:txBody>
    </xdr:sp>
    <xdr:clientData/>
  </xdr:twoCellAnchor>
  <xdr:twoCellAnchor>
    <xdr:from>
      <xdr:col>18</xdr:col>
      <xdr:colOff>140277</xdr:colOff>
      <xdr:row>2</xdr:row>
      <xdr:rowOff>53686</xdr:rowOff>
    </xdr:from>
    <xdr:to>
      <xdr:col>19</xdr:col>
      <xdr:colOff>372341</xdr:colOff>
      <xdr:row>3</xdr:row>
      <xdr:rowOff>96968</xdr:rowOff>
    </xdr:to>
    <xdr:sp macro="" textlink="">
      <xdr:nvSpPr>
        <xdr:cNvPr id="6" name="TextBox 57"/>
        <xdr:cNvSpPr txBox="1"/>
      </xdr:nvSpPr>
      <xdr:spPr>
        <a:xfrm>
          <a:off x="11050732" y="434686"/>
          <a:ext cx="838200" cy="23378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900" b="1">
              <a:solidFill>
                <a:srgbClr val="0070C0"/>
              </a:solidFill>
              <a:latin typeface="Arial" panose="020B0604020202020204" pitchFamily="34" charset="0"/>
              <a:cs typeface="Arial" panose="020B0604020202020204" pitchFamily="34" charset="0"/>
            </a:rPr>
            <a:t>Pol</a:t>
          </a:r>
          <a:r>
            <a:rPr lang="en-US" sz="900" b="1">
              <a:solidFill>
                <a:srgbClr val="0070C0"/>
              </a:solidFill>
              <a:latin typeface="Symbol" panose="05050102010706020507" pitchFamily="18" charset="2"/>
              <a:cs typeface="Arial" panose="020B0604020202020204" pitchFamily="34" charset="0"/>
            </a:rPr>
            <a:t>g</a:t>
          </a:r>
        </a:p>
      </xdr:txBody>
    </xdr:sp>
    <xdr:clientData/>
  </xdr:twoCellAnchor>
  <xdr:twoCellAnchor>
    <xdr:from>
      <xdr:col>10</xdr:col>
      <xdr:colOff>8659</xdr:colOff>
      <xdr:row>7</xdr:row>
      <xdr:rowOff>181841</xdr:rowOff>
    </xdr:from>
    <xdr:to>
      <xdr:col>11</xdr:col>
      <xdr:colOff>240723</xdr:colOff>
      <xdr:row>9</xdr:row>
      <xdr:rowOff>34623</xdr:rowOff>
    </xdr:to>
    <xdr:sp macro="" textlink="">
      <xdr:nvSpPr>
        <xdr:cNvPr id="7" name="TextBox 57"/>
        <xdr:cNvSpPr txBox="1"/>
      </xdr:nvSpPr>
      <xdr:spPr>
        <a:xfrm>
          <a:off x="6070023" y="1515341"/>
          <a:ext cx="838200" cy="23378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900" b="1">
              <a:solidFill>
                <a:srgbClr val="0070C0"/>
              </a:solidFill>
              <a:latin typeface="Symbol" panose="05050102010706020507" pitchFamily="18" charset="2"/>
              <a:cs typeface="Arial" panose="020B0604020202020204" pitchFamily="34" charset="0"/>
            </a:rPr>
            <a:t>b</a:t>
          </a:r>
          <a:r>
            <a:rPr lang="en-US" sz="900" b="1">
              <a:solidFill>
                <a:srgbClr val="0070C0"/>
              </a:solidFill>
              <a:latin typeface="Arial" panose="020B0604020202020204" pitchFamily="34" charset="0"/>
              <a:cs typeface="Arial" panose="020B0604020202020204" pitchFamily="34" charset="0"/>
            </a:rPr>
            <a:t>-actin</a:t>
          </a:r>
          <a:endParaRPr lang="en-US" sz="900" b="1">
            <a:solidFill>
              <a:srgbClr val="0070C0"/>
            </a:solidFill>
            <a:latin typeface="Symbol" panose="05050102010706020507" pitchFamily="18" charset="2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316924</xdr:colOff>
      <xdr:row>8</xdr:row>
      <xdr:rowOff>152400</xdr:rowOff>
    </xdr:from>
    <xdr:to>
      <xdr:col>15</xdr:col>
      <xdr:colOff>548988</xdr:colOff>
      <xdr:row>10</xdr:row>
      <xdr:rowOff>5182</xdr:rowOff>
    </xdr:to>
    <xdr:sp macro="" textlink="">
      <xdr:nvSpPr>
        <xdr:cNvPr id="8" name="TextBox 57"/>
        <xdr:cNvSpPr txBox="1"/>
      </xdr:nvSpPr>
      <xdr:spPr>
        <a:xfrm>
          <a:off x="8802833" y="1676400"/>
          <a:ext cx="838200" cy="23378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900" b="1">
              <a:solidFill>
                <a:srgbClr val="0070C0"/>
              </a:solidFill>
              <a:latin typeface="Symbol" panose="05050102010706020507" pitchFamily="18" charset="2"/>
              <a:cs typeface="Arial" panose="020B0604020202020204" pitchFamily="34" charset="0"/>
            </a:rPr>
            <a:t>b</a:t>
          </a:r>
          <a:r>
            <a:rPr lang="en-US" sz="900" b="1">
              <a:solidFill>
                <a:srgbClr val="0070C0"/>
              </a:solidFill>
              <a:latin typeface="Arial" panose="020B0604020202020204" pitchFamily="34" charset="0"/>
              <a:cs typeface="Arial" panose="020B0604020202020204" pitchFamily="34" charset="0"/>
            </a:rPr>
            <a:t>-actin</a:t>
          </a:r>
          <a:endParaRPr lang="en-US" sz="900" b="1">
            <a:solidFill>
              <a:srgbClr val="0070C0"/>
            </a:solidFill>
            <a:latin typeface="Symbol" panose="05050102010706020507" pitchFamily="18" charset="2"/>
            <a:cs typeface="Arial" panose="020B0604020202020204" pitchFamily="34" charset="0"/>
          </a:endParaRPr>
        </a:p>
      </xdr:txBody>
    </xdr:sp>
    <xdr:clientData/>
  </xdr:twoCellAnchor>
  <xdr:twoCellAnchor>
    <xdr:from>
      <xdr:col>18</xdr:col>
      <xdr:colOff>252847</xdr:colOff>
      <xdr:row>9</xdr:row>
      <xdr:rowOff>1732</xdr:rowOff>
    </xdr:from>
    <xdr:to>
      <xdr:col>19</xdr:col>
      <xdr:colOff>484911</xdr:colOff>
      <xdr:row>10</xdr:row>
      <xdr:rowOff>45014</xdr:rowOff>
    </xdr:to>
    <xdr:sp macro="" textlink="">
      <xdr:nvSpPr>
        <xdr:cNvPr id="9" name="TextBox 57"/>
        <xdr:cNvSpPr txBox="1"/>
      </xdr:nvSpPr>
      <xdr:spPr>
        <a:xfrm>
          <a:off x="11163302" y="1716232"/>
          <a:ext cx="838200" cy="23378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900" b="1">
              <a:solidFill>
                <a:srgbClr val="0070C0"/>
              </a:solidFill>
              <a:latin typeface="Symbol" panose="05050102010706020507" pitchFamily="18" charset="2"/>
              <a:cs typeface="Arial" panose="020B0604020202020204" pitchFamily="34" charset="0"/>
            </a:rPr>
            <a:t>b</a:t>
          </a:r>
          <a:r>
            <a:rPr lang="en-US" sz="900" b="1">
              <a:solidFill>
                <a:srgbClr val="0070C0"/>
              </a:solidFill>
              <a:latin typeface="Arial" panose="020B0604020202020204" pitchFamily="34" charset="0"/>
              <a:cs typeface="Arial" panose="020B0604020202020204" pitchFamily="34" charset="0"/>
            </a:rPr>
            <a:t>-actin</a:t>
          </a:r>
          <a:endParaRPr lang="en-US" sz="900" b="1">
            <a:solidFill>
              <a:srgbClr val="0070C0"/>
            </a:solidFill>
            <a:latin typeface="Symbol" panose="05050102010706020507" pitchFamily="18" charset="2"/>
            <a:cs typeface="Arial" panose="020B0604020202020204" pitchFamily="34" charset="0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323851</xdr:colOff>
      <xdr:row>0</xdr:row>
      <xdr:rowOff>95251</xdr:rowOff>
    </xdr:from>
    <xdr:to>
      <xdr:col>17</xdr:col>
      <xdr:colOff>494143</xdr:colOff>
      <xdr:row>16</xdr:row>
      <xdr:rowOff>104775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71851" y="95251"/>
          <a:ext cx="7485492" cy="3057524"/>
        </a:xfrm>
        <a:prstGeom prst="rect">
          <a:avLst/>
        </a:prstGeom>
      </xdr:spPr>
    </xdr:pic>
    <xdr:clientData/>
  </xdr:twoCellAnchor>
  <xdr:twoCellAnchor>
    <xdr:from>
      <xdr:col>17</xdr:col>
      <xdr:colOff>127000</xdr:colOff>
      <xdr:row>11</xdr:row>
      <xdr:rowOff>142875</xdr:rowOff>
    </xdr:from>
    <xdr:to>
      <xdr:col>18</xdr:col>
      <xdr:colOff>361950</xdr:colOff>
      <xdr:row>12</xdr:row>
      <xdr:rowOff>186157</xdr:rowOff>
    </xdr:to>
    <xdr:sp macro="" textlink="">
      <xdr:nvSpPr>
        <xdr:cNvPr id="3" name="TextBox 57"/>
        <xdr:cNvSpPr txBox="1"/>
      </xdr:nvSpPr>
      <xdr:spPr>
        <a:xfrm>
          <a:off x="10382250" y="2238375"/>
          <a:ext cx="838200" cy="23378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900" b="1">
              <a:solidFill>
                <a:srgbClr val="0070C0"/>
              </a:solidFill>
              <a:latin typeface="Symbol" panose="05050102010706020507" pitchFamily="18" charset="2"/>
              <a:cs typeface="Arial" panose="020B0604020202020204" pitchFamily="34" charset="0"/>
            </a:rPr>
            <a:t>b</a:t>
          </a:r>
          <a:r>
            <a:rPr lang="en-US" sz="900" b="1">
              <a:solidFill>
                <a:srgbClr val="0070C0"/>
              </a:solidFill>
              <a:latin typeface="Arial" panose="020B0604020202020204" pitchFamily="34" charset="0"/>
              <a:cs typeface="Arial" panose="020B0604020202020204" pitchFamily="34" charset="0"/>
            </a:rPr>
            <a:t>-actin</a:t>
          </a:r>
          <a:endParaRPr lang="en-US" sz="900" b="1">
            <a:solidFill>
              <a:srgbClr val="0070C0"/>
            </a:solidFill>
            <a:latin typeface="Symbol" panose="05050102010706020507" pitchFamily="18" charset="2"/>
            <a:cs typeface="Arial" panose="020B0604020202020204" pitchFamily="34" charset="0"/>
          </a:endParaRPr>
        </a:p>
      </xdr:txBody>
    </xdr:sp>
    <xdr:clientData/>
  </xdr:twoCellAnchor>
  <xdr:twoCellAnchor>
    <xdr:from>
      <xdr:col>12</xdr:col>
      <xdr:colOff>565150</xdr:colOff>
      <xdr:row>11</xdr:row>
      <xdr:rowOff>120650</xdr:rowOff>
    </xdr:from>
    <xdr:to>
      <xdr:col>14</xdr:col>
      <xdr:colOff>196850</xdr:colOff>
      <xdr:row>12</xdr:row>
      <xdr:rowOff>163932</xdr:rowOff>
    </xdr:to>
    <xdr:sp macro="" textlink="">
      <xdr:nvSpPr>
        <xdr:cNvPr id="4" name="TextBox 57"/>
        <xdr:cNvSpPr txBox="1"/>
      </xdr:nvSpPr>
      <xdr:spPr>
        <a:xfrm>
          <a:off x="7804150" y="2216150"/>
          <a:ext cx="838200" cy="23378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900" b="1">
              <a:solidFill>
                <a:srgbClr val="0070C0"/>
              </a:solidFill>
              <a:latin typeface="Symbol" panose="05050102010706020507" pitchFamily="18" charset="2"/>
              <a:cs typeface="Arial" panose="020B0604020202020204" pitchFamily="34" charset="0"/>
            </a:rPr>
            <a:t>b</a:t>
          </a:r>
          <a:r>
            <a:rPr lang="en-US" sz="900" b="1">
              <a:solidFill>
                <a:srgbClr val="0070C0"/>
              </a:solidFill>
              <a:latin typeface="Arial" panose="020B0604020202020204" pitchFamily="34" charset="0"/>
              <a:cs typeface="Arial" panose="020B0604020202020204" pitchFamily="34" charset="0"/>
            </a:rPr>
            <a:t>-actin</a:t>
          </a:r>
          <a:endParaRPr lang="en-US" sz="900" b="1">
            <a:solidFill>
              <a:srgbClr val="0070C0"/>
            </a:solidFill>
            <a:latin typeface="Symbol" panose="05050102010706020507" pitchFamily="18" charset="2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431800</xdr:colOff>
      <xdr:row>12</xdr:row>
      <xdr:rowOff>34925</xdr:rowOff>
    </xdr:from>
    <xdr:to>
      <xdr:col>10</xdr:col>
      <xdr:colOff>63500</xdr:colOff>
      <xdr:row>13</xdr:row>
      <xdr:rowOff>78207</xdr:rowOff>
    </xdr:to>
    <xdr:sp macro="" textlink="">
      <xdr:nvSpPr>
        <xdr:cNvPr id="5" name="TextBox 57"/>
        <xdr:cNvSpPr txBox="1"/>
      </xdr:nvSpPr>
      <xdr:spPr>
        <a:xfrm>
          <a:off x="5257800" y="2320925"/>
          <a:ext cx="838200" cy="23378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900" b="1">
              <a:solidFill>
                <a:srgbClr val="0070C0"/>
              </a:solidFill>
              <a:latin typeface="Symbol" panose="05050102010706020507" pitchFamily="18" charset="2"/>
              <a:cs typeface="Arial" panose="020B0604020202020204" pitchFamily="34" charset="0"/>
            </a:rPr>
            <a:t>b</a:t>
          </a:r>
          <a:r>
            <a:rPr lang="en-US" sz="900" b="1">
              <a:solidFill>
                <a:srgbClr val="0070C0"/>
              </a:solidFill>
              <a:latin typeface="Arial" panose="020B0604020202020204" pitchFamily="34" charset="0"/>
              <a:cs typeface="Arial" panose="020B0604020202020204" pitchFamily="34" charset="0"/>
            </a:rPr>
            <a:t>-actin</a:t>
          </a:r>
          <a:endParaRPr lang="en-US" sz="900" b="1">
            <a:solidFill>
              <a:srgbClr val="0070C0"/>
            </a:solidFill>
            <a:latin typeface="Symbol" panose="05050102010706020507" pitchFamily="18" charset="2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153988</xdr:colOff>
      <xdr:row>2</xdr:row>
      <xdr:rowOff>130176</xdr:rowOff>
    </xdr:from>
    <xdr:to>
      <xdr:col>9</xdr:col>
      <xdr:colOff>381000</xdr:colOff>
      <xdr:row>3</xdr:row>
      <xdr:rowOff>173458</xdr:rowOff>
    </xdr:to>
    <xdr:sp macro="" textlink="">
      <xdr:nvSpPr>
        <xdr:cNvPr id="6" name="TextBox 57"/>
        <xdr:cNvSpPr txBox="1"/>
      </xdr:nvSpPr>
      <xdr:spPr>
        <a:xfrm>
          <a:off x="5043488" y="511176"/>
          <a:ext cx="838200" cy="23378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900" b="1">
              <a:solidFill>
                <a:srgbClr val="0070C0"/>
              </a:solidFill>
              <a:latin typeface="Arial" panose="020B0604020202020204" pitchFamily="34" charset="0"/>
              <a:cs typeface="Arial" panose="020B0604020202020204" pitchFamily="34" charset="0"/>
            </a:rPr>
            <a:t>Pink1</a:t>
          </a:r>
          <a:endParaRPr lang="en-US" sz="900" b="1">
            <a:solidFill>
              <a:srgbClr val="0070C0"/>
            </a:solidFill>
            <a:latin typeface="Symbol" panose="05050102010706020507" pitchFamily="18" charset="2"/>
            <a:cs typeface="Arial" panose="020B0604020202020204" pitchFamily="34" charset="0"/>
          </a:endParaRPr>
        </a:p>
      </xdr:txBody>
    </xdr:sp>
    <xdr:clientData/>
  </xdr:twoCellAnchor>
  <xdr:twoCellAnchor>
    <xdr:from>
      <xdr:col>12</xdr:col>
      <xdr:colOff>314326</xdr:colOff>
      <xdr:row>2</xdr:row>
      <xdr:rowOff>92076</xdr:rowOff>
    </xdr:from>
    <xdr:to>
      <xdr:col>13</xdr:col>
      <xdr:colOff>541338</xdr:colOff>
      <xdr:row>3</xdr:row>
      <xdr:rowOff>135358</xdr:rowOff>
    </xdr:to>
    <xdr:sp macro="" textlink="">
      <xdr:nvSpPr>
        <xdr:cNvPr id="7" name="TextBox 57"/>
        <xdr:cNvSpPr txBox="1"/>
      </xdr:nvSpPr>
      <xdr:spPr>
        <a:xfrm>
          <a:off x="7648576" y="473076"/>
          <a:ext cx="838200" cy="23378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900" b="1">
              <a:solidFill>
                <a:srgbClr val="0070C0"/>
              </a:solidFill>
              <a:latin typeface="Arial" panose="020B0604020202020204" pitchFamily="34" charset="0"/>
              <a:cs typeface="Arial" panose="020B0604020202020204" pitchFamily="34" charset="0"/>
            </a:rPr>
            <a:t>Pink1</a:t>
          </a:r>
          <a:endParaRPr lang="en-US" sz="900" b="1">
            <a:solidFill>
              <a:srgbClr val="0070C0"/>
            </a:solidFill>
            <a:latin typeface="Symbol" panose="05050102010706020507" pitchFamily="18" charset="2"/>
            <a:cs typeface="Arial" panose="020B0604020202020204" pitchFamily="34" charset="0"/>
          </a:endParaRPr>
        </a:p>
      </xdr:txBody>
    </xdr:sp>
    <xdr:clientData/>
  </xdr:twoCellAnchor>
  <xdr:twoCellAnchor>
    <xdr:from>
      <xdr:col>16</xdr:col>
      <xdr:colOff>577851</xdr:colOff>
      <xdr:row>2</xdr:row>
      <xdr:rowOff>85726</xdr:rowOff>
    </xdr:from>
    <xdr:to>
      <xdr:col>18</xdr:col>
      <xdr:colOff>193676</xdr:colOff>
      <xdr:row>3</xdr:row>
      <xdr:rowOff>129008</xdr:rowOff>
    </xdr:to>
    <xdr:sp macro="" textlink="">
      <xdr:nvSpPr>
        <xdr:cNvPr id="8" name="TextBox 57"/>
        <xdr:cNvSpPr txBox="1"/>
      </xdr:nvSpPr>
      <xdr:spPr>
        <a:xfrm>
          <a:off x="10356851" y="466726"/>
          <a:ext cx="838200" cy="23378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900" b="1">
              <a:solidFill>
                <a:srgbClr val="0070C0"/>
              </a:solidFill>
              <a:latin typeface="Arial" panose="020B0604020202020204" pitchFamily="34" charset="0"/>
              <a:cs typeface="Arial" panose="020B0604020202020204" pitchFamily="34" charset="0"/>
            </a:rPr>
            <a:t>Pink1</a:t>
          </a:r>
          <a:endParaRPr lang="en-US" sz="900" b="1">
            <a:solidFill>
              <a:srgbClr val="0070C0"/>
            </a:solidFill>
            <a:latin typeface="Symbol" panose="05050102010706020507" pitchFamily="18" charset="2"/>
            <a:cs typeface="Arial" panose="020B0604020202020204" pitchFamily="34" charset="0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285750</xdr:colOff>
      <xdr:row>9</xdr:row>
      <xdr:rowOff>180975</xdr:rowOff>
    </xdr:from>
    <xdr:to>
      <xdr:col>18</xdr:col>
      <xdr:colOff>314325</xdr:colOff>
      <xdr:row>21</xdr:row>
      <xdr:rowOff>10137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68000" y="1895475"/>
          <a:ext cx="3686175" cy="21151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2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BD68"/>
  <sheetViews>
    <sheetView zoomScale="30" zoomScaleNormal="30" workbookViewId="0">
      <selection activeCell="AL86" sqref="AL86"/>
    </sheetView>
  </sheetViews>
  <sheetFormatPr defaultRowHeight="15"/>
  <sheetData>
    <row r="3" spans="3:39" ht="35.25">
      <c r="AM3" s="242"/>
    </row>
    <row r="4" spans="3:39" ht="35.25">
      <c r="I4" s="242" t="s">
        <v>3186</v>
      </c>
      <c r="R4" s="242" t="s">
        <v>3187</v>
      </c>
      <c r="S4" s="241"/>
      <c r="AB4" s="242" t="s">
        <v>3188</v>
      </c>
      <c r="AM4" s="242" t="s">
        <v>3189</v>
      </c>
    </row>
    <row r="14" spans="3:39" ht="45">
      <c r="C14" s="253" t="s">
        <v>3183</v>
      </c>
      <c r="D14" s="253"/>
      <c r="E14" s="253"/>
    </row>
    <row r="23" spans="56:56" ht="15.75">
      <c r="BD23" s="239"/>
    </row>
    <row r="42" spans="3:5" ht="45">
      <c r="C42" s="253" t="s">
        <v>3184</v>
      </c>
      <c r="D42" s="253"/>
      <c r="E42" s="253"/>
    </row>
    <row r="68" spans="3:3" ht="45">
      <c r="C68" s="240" t="s">
        <v>3185</v>
      </c>
    </row>
  </sheetData>
  <mergeCells count="2">
    <mergeCell ref="C42:E42"/>
    <mergeCell ref="C14:E14"/>
  </mergeCells>
  <pageMargins left="0.7" right="0.7" top="0.75" bottom="0.75" header="0.3" footer="0.3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9"/>
  <sheetViews>
    <sheetView zoomScale="40" zoomScaleNormal="40" workbookViewId="0">
      <selection activeCell="AE7" sqref="AE7:AE14"/>
    </sheetView>
  </sheetViews>
  <sheetFormatPr defaultRowHeight="15"/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M1">
        <f>AVERAGE(L4:L9,L17:L22)</f>
        <v>6.3133333333333326</v>
      </c>
      <c r="R1" t="s">
        <v>44</v>
      </c>
      <c r="S1" t="s">
        <v>0</v>
      </c>
      <c r="T1" t="s">
        <v>1</v>
      </c>
      <c r="U1" t="s">
        <v>2</v>
      </c>
      <c r="V1" t="s">
        <v>3</v>
      </c>
      <c r="W1" t="s">
        <v>4</v>
      </c>
    </row>
    <row r="2" spans="1:31">
      <c r="A2" s="1" t="s">
        <v>5</v>
      </c>
      <c r="B2" s="1" t="s">
        <v>6</v>
      </c>
      <c r="C2" s="1" t="s">
        <v>7</v>
      </c>
      <c r="D2" s="1">
        <v>14.12</v>
      </c>
      <c r="E2" s="1" t="s">
        <v>8</v>
      </c>
      <c r="F2" s="254" t="s">
        <v>9</v>
      </c>
      <c r="L2" s="2" t="s">
        <v>10</v>
      </c>
      <c r="M2" s="2" t="s">
        <v>11</v>
      </c>
      <c r="N2" s="2" t="s">
        <v>12</v>
      </c>
      <c r="O2" s="243" t="s">
        <v>13</v>
      </c>
      <c r="P2" s="3"/>
      <c r="R2" s="13" t="s">
        <v>45</v>
      </c>
      <c r="S2" s="13" t="s">
        <v>5</v>
      </c>
      <c r="T2" s="13" t="s">
        <v>6</v>
      </c>
      <c r="U2" s="13" t="s">
        <v>7</v>
      </c>
      <c r="V2" s="13"/>
      <c r="W2" s="13"/>
      <c r="X2" s="257"/>
      <c r="Y2" s="36"/>
      <c r="Z2" s="36"/>
      <c r="AA2" s="36"/>
      <c r="AB2" s="35"/>
      <c r="AC2" s="35"/>
      <c r="AD2" s="35"/>
      <c r="AE2" s="35"/>
    </row>
    <row r="3" spans="1:31">
      <c r="A3" s="1" t="s">
        <v>5</v>
      </c>
      <c r="B3" s="1" t="s">
        <v>6</v>
      </c>
      <c r="C3" s="1" t="s">
        <v>7</v>
      </c>
      <c r="D3" s="1">
        <v>13.84</v>
      </c>
      <c r="E3" s="1" t="s">
        <v>14</v>
      </c>
      <c r="F3" s="254"/>
      <c r="I3" s="4" t="s">
        <v>15</v>
      </c>
      <c r="J3" s="5" t="s">
        <v>16</v>
      </c>
      <c r="K3" s="5" t="s">
        <v>17</v>
      </c>
      <c r="L3" s="6" t="s">
        <v>18</v>
      </c>
      <c r="M3" s="7" t="s">
        <v>18</v>
      </c>
      <c r="N3" s="5" t="s">
        <v>18</v>
      </c>
      <c r="O3" s="43"/>
      <c r="R3" s="13" t="s">
        <v>46</v>
      </c>
      <c r="S3" s="13" t="s">
        <v>5</v>
      </c>
      <c r="T3" s="13" t="s">
        <v>6</v>
      </c>
      <c r="U3" s="13" t="s">
        <v>7</v>
      </c>
      <c r="V3" s="13"/>
      <c r="W3" s="13"/>
      <c r="X3" s="257"/>
      <c r="Y3" s="36"/>
      <c r="Z3" s="36"/>
      <c r="AA3" s="36"/>
      <c r="AB3" s="36"/>
      <c r="AC3" s="36"/>
      <c r="AD3" s="36"/>
      <c r="AE3" s="36"/>
    </row>
    <row r="4" spans="1:31">
      <c r="A4" s="1" t="s">
        <v>5</v>
      </c>
      <c r="B4" s="1" t="s">
        <v>6</v>
      </c>
      <c r="C4" s="1" t="s">
        <v>7</v>
      </c>
      <c r="D4" s="1">
        <v>13.23</v>
      </c>
      <c r="E4" s="1" t="s">
        <v>19</v>
      </c>
      <c r="F4" s="254"/>
      <c r="I4" s="8" t="s">
        <v>8</v>
      </c>
      <c r="J4" s="8">
        <v>20.190000000000001</v>
      </c>
      <c r="K4" s="8">
        <v>14.12</v>
      </c>
      <c r="L4" s="8">
        <f>J4-K4</f>
        <v>6.0700000000000021</v>
      </c>
      <c r="M4" s="8">
        <f>L4-6.313333</f>
        <v>-0.24333299999999802</v>
      </c>
      <c r="N4" s="8">
        <f>2^-(M4)</f>
        <v>1.1837242150914347</v>
      </c>
      <c r="O4" s="43">
        <f>AVERAGE(N4,N17)</f>
        <v>1.2908469131354261</v>
      </c>
      <c r="R4" s="13" t="s">
        <v>47</v>
      </c>
      <c r="S4" s="13" t="s">
        <v>5</v>
      </c>
      <c r="T4" s="13" t="s">
        <v>6</v>
      </c>
      <c r="U4" s="13" t="s">
        <v>7</v>
      </c>
      <c r="V4" s="13"/>
      <c r="W4" s="13"/>
      <c r="X4" s="257"/>
      <c r="Y4" s="36"/>
      <c r="Z4" s="36"/>
      <c r="AA4" s="36"/>
      <c r="AB4" s="36"/>
      <c r="AC4" s="36"/>
      <c r="AD4" s="36"/>
      <c r="AE4" s="36"/>
    </row>
    <row r="5" spans="1:31">
      <c r="A5" s="1" t="s">
        <v>5</v>
      </c>
      <c r="B5" s="1" t="s">
        <v>6</v>
      </c>
      <c r="C5" s="1" t="s">
        <v>7</v>
      </c>
      <c r="D5" s="1">
        <v>13.58</v>
      </c>
      <c r="E5" s="1" t="s">
        <v>20</v>
      </c>
      <c r="F5" s="254"/>
      <c r="I5" s="8" t="s">
        <v>14</v>
      </c>
      <c r="J5" s="8">
        <v>20.56</v>
      </c>
      <c r="K5" s="8">
        <v>13.84</v>
      </c>
      <c r="L5" s="8">
        <f t="shared" ref="L5:L29" si="0">J5-K5</f>
        <v>6.7199999999999989</v>
      </c>
      <c r="M5" s="8">
        <f t="shared" ref="M5:M29" si="1">L5-6.313333</f>
        <v>0.40666699999999878</v>
      </c>
      <c r="N5" s="8">
        <f t="shared" ref="N5:N29" si="2">2^-(M5)</f>
        <v>0.7543641390799718</v>
      </c>
      <c r="O5" s="43">
        <f>AVERAGE(N5,N18)</f>
        <v>0.91059806776738517</v>
      </c>
      <c r="R5" s="13" t="s">
        <v>48</v>
      </c>
      <c r="S5" s="13" t="s">
        <v>5</v>
      </c>
      <c r="T5" s="13" t="s">
        <v>6</v>
      </c>
      <c r="U5" s="13" t="s">
        <v>7</v>
      </c>
      <c r="V5" s="13"/>
      <c r="W5" s="13"/>
      <c r="X5" s="257"/>
      <c r="Y5" s="36"/>
      <c r="Z5" s="36"/>
      <c r="AA5" s="36"/>
      <c r="AB5" s="36"/>
      <c r="AC5" s="36"/>
      <c r="AD5" s="36"/>
      <c r="AE5" s="36"/>
    </row>
    <row r="6" spans="1:31">
      <c r="A6" s="1" t="s">
        <v>5</v>
      </c>
      <c r="B6" s="1" t="s">
        <v>6</v>
      </c>
      <c r="C6" s="1" t="s">
        <v>7</v>
      </c>
      <c r="D6" s="1">
        <v>13.6</v>
      </c>
      <c r="E6" s="1" t="s">
        <v>21</v>
      </c>
      <c r="F6" s="254"/>
      <c r="I6" s="8" t="s">
        <v>19</v>
      </c>
      <c r="J6" s="8">
        <v>19.66</v>
      </c>
      <c r="K6" s="8">
        <v>13.23</v>
      </c>
      <c r="L6" s="8">
        <f t="shared" si="0"/>
        <v>6.43</v>
      </c>
      <c r="M6" s="8">
        <f t="shared" si="1"/>
        <v>0.11666699999999963</v>
      </c>
      <c r="N6" s="8">
        <f t="shared" si="2"/>
        <v>0.92231598048567431</v>
      </c>
      <c r="O6" s="43">
        <f t="shared" ref="O6:O16" si="3">AVERAGE(N6,N19)</f>
        <v>0.98723029279467012</v>
      </c>
      <c r="R6" s="13" t="s">
        <v>49</v>
      </c>
      <c r="S6" s="13" t="s">
        <v>5</v>
      </c>
      <c r="T6" s="13" t="s">
        <v>6</v>
      </c>
      <c r="U6" s="13" t="s">
        <v>7</v>
      </c>
      <c r="V6" s="13"/>
      <c r="W6" s="13"/>
      <c r="X6" s="257"/>
      <c r="AC6">
        <f>AVERAGE(AB9:AB11,AB15:AB17)</f>
        <v>5.7316666666666665</v>
      </c>
    </row>
    <row r="7" spans="1:31">
      <c r="A7" s="1" t="s">
        <v>5</v>
      </c>
      <c r="B7" s="1" t="s">
        <v>6</v>
      </c>
      <c r="C7" s="1" t="s">
        <v>7</v>
      </c>
      <c r="D7" s="1">
        <v>12.71</v>
      </c>
      <c r="E7" s="1" t="s">
        <v>22</v>
      </c>
      <c r="F7" s="254"/>
      <c r="I7" s="8" t="s">
        <v>20</v>
      </c>
      <c r="J7" s="8">
        <v>20.100000000000001</v>
      </c>
      <c r="K7" s="8">
        <v>13.58</v>
      </c>
      <c r="L7" s="8">
        <f t="shared" si="0"/>
        <v>6.5200000000000014</v>
      </c>
      <c r="M7" s="8">
        <f t="shared" si="1"/>
        <v>0.20666700000000127</v>
      </c>
      <c r="N7" s="8">
        <f t="shared" si="2"/>
        <v>0.86653684562991662</v>
      </c>
      <c r="O7" s="43">
        <f t="shared" si="3"/>
        <v>1.0460025025078736</v>
      </c>
      <c r="R7" s="13" t="s">
        <v>50</v>
      </c>
      <c r="S7" s="13" t="s">
        <v>5</v>
      </c>
      <c r="T7" s="13" t="s">
        <v>6</v>
      </c>
      <c r="U7" s="13" t="s">
        <v>7</v>
      </c>
      <c r="V7" s="13"/>
      <c r="W7" s="13"/>
      <c r="X7" s="257"/>
      <c r="AB7" s="2" t="s">
        <v>10</v>
      </c>
      <c r="AC7" s="2" t="s">
        <v>11</v>
      </c>
      <c r="AD7" s="2" t="s">
        <v>12</v>
      </c>
      <c r="AE7" s="243" t="s">
        <v>13</v>
      </c>
    </row>
    <row r="8" spans="1:31">
      <c r="A8" s="1" t="s">
        <v>5</v>
      </c>
      <c r="B8" s="1" t="s">
        <v>6</v>
      </c>
      <c r="C8" s="1" t="s">
        <v>7</v>
      </c>
      <c r="D8" s="1">
        <v>14.24</v>
      </c>
      <c r="E8" s="1" t="s">
        <v>23</v>
      </c>
      <c r="F8" s="254"/>
      <c r="I8" s="8" t="s">
        <v>21</v>
      </c>
      <c r="J8" s="8">
        <v>20.47</v>
      </c>
      <c r="K8" s="8">
        <v>13.6</v>
      </c>
      <c r="L8" s="8">
        <f t="shared" si="0"/>
        <v>6.8699999999999992</v>
      </c>
      <c r="M8" s="8">
        <f t="shared" si="1"/>
        <v>0.55666699999999913</v>
      </c>
      <c r="N8" s="8">
        <f t="shared" si="2"/>
        <v>0.67987102932284516</v>
      </c>
      <c r="O8" s="43">
        <f t="shared" si="3"/>
        <v>0.86237397038292984</v>
      </c>
      <c r="R8" s="13"/>
      <c r="S8" s="13"/>
      <c r="T8" s="13"/>
      <c r="U8" s="13"/>
      <c r="V8" s="13"/>
      <c r="W8" s="13"/>
      <c r="X8" s="13"/>
      <c r="Y8" s="4" t="s">
        <v>15</v>
      </c>
      <c r="Z8" s="5" t="s">
        <v>16</v>
      </c>
      <c r="AA8" s="5" t="s">
        <v>17</v>
      </c>
      <c r="AB8" s="6" t="s">
        <v>18</v>
      </c>
      <c r="AC8" s="7" t="s">
        <v>18</v>
      </c>
      <c r="AD8" s="5" t="s">
        <v>18</v>
      </c>
      <c r="AE8" s="43"/>
    </row>
    <row r="9" spans="1:31">
      <c r="A9" s="1" t="s">
        <v>5</v>
      </c>
      <c r="B9" s="1" t="s">
        <v>6</v>
      </c>
      <c r="C9" s="1" t="s">
        <v>7</v>
      </c>
      <c r="D9" s="1">
        <v>13.64</v>
      </c>
      <c r="E9" s="1" t="s">
        <v>24</v>
      </c>
      <c r="F9" s="254"/>
      <c r="I9" s="8" t="s">
        <v>22</v>
      </c>
      <c r="J9" s="8">
        <v>19.260000000000002</v>
      </c>
      <c r="K9" s="8">
        <v>12.71</v>
      </c>
      <c r="L9" s="8">
        <f t="shared" si="0"/>
        <v>6.5500000000000007</v>
      </c>
      <c r="M9" s="8">
        <f t="shared" si="1"/>
        <v>0.23666700000000063</v>
      </c>
      <c r="N9" s="8">
        <f t="shared" si="2"/>
        <v>0.84870377521689022</v>
      </c>
      <c r="O9" s="43">
        <f t="shared" si="3"/>
        <v>1.0286502761592387</v>
      </c>
      <c r="R9" s="13" t="s">
        <v>51</v>
      </c>
      <c r="S9" s="13" t="s">
        <v>5</v>
      </c>
      <c r="T9" s="13" t="s">
        <v>6</v>
      </c>
      <c r="U9" s="13" t="s">
        <v>7</v>
      </c>
      <c r="V9" s="13"/>
      <c r="W9" s="13"/>
      <c r="X9" s="257"/>
      <c r="Y9" s="8" t="s">
        <v>70</v>
      </c>
      <c r="Z9" s="8">
        <v>19.84</v>
      </c>
      <c r="AA9" s="8">
        <v>14.14</v>
      </c>
      <c r="AB9" s="8">
        <f t="shared" ref="AB9:AB20" si="4">(Z9-AA9)</f>
        <v>5.6999999999999993</v>
      </c>
      <c r="AC9" s="8">
        <f t="shared" ref="AC9:AC20" si="5">(AB9-AC$6)</f>
        <v>-3.1666666666667176E-2</v>
      </c>
      <c r="AD9" s="8">
        <f t="shared" ref="AD9:AD20" si="6">2^(-AC9)</f>
        <v>1.0221923267472084</v>
      </c>
      <c r="AE9" s="43">
        <f t="shared" ref="AE9:AE14" si="7">AVERAGE(AD9,AD15)</f>
        <v>0.99798578925777093</v>
      </c>
    </row>
    <row r="10" spans="1:31">
      <c r="A10" s="1" t="s">
        <v>5</v>
      </c>
      <c r="B10" s="1" t="s">
        <v>6</v>
      </c>
      <c r="C10" s="1" t="s">
        <v>7</v>
      </c>
      <c r="D10" s="1">
        <v>14.26</v>
      </c>
      <c r="E10" s="1" t="s">
        <v>25</v>
      </c>
      <c r="F10" s="254"/>
      <c r="I10" s="8" t="s">
        <v>23</v>
      </c>
      <c r="J10" s="8">
        <v>20.239999999999998</v>
      </c>
      <c r="K10" s="8">
        <v>14.24</v>
      </c>
      <c r="L10" s="8">
        <f t="shared" si="0"/>
        <v>5.9999999999999982</v>
      </c>
      <c r="M10" s="8">
        <f t="shared" si="1"/>
        <v>-0.31333300000000186</v>
      </c>
      <c r="N10" s="8">
        <f t="shared" si="2"/>
        <v>1.2425750573901024</v>
      </c>
      <c r="O10" s="43">
        <f t="shared" si="3"/>
        <v>1.3550235407215938</v>
      </c>
      <c r="R10" s="13" t="s">
        <v>52</v>
      </c>
      <c r="S10" s="13" t="s">
        <v>5</v>
      </c>
      <c r="T10" s="13" t="s">
        <v>6</v>
      </c>
      <c r="U10" s="13" t="s">
        <v>7</v>
      </c>
      <c r="V10" s="13"/>
      <c r="W10" s="13"/>
      <c r="X10" s="257"/>
      <c r="Y10" s="8" t="s">
        <v>8</v>
      </c>
      <c r="Z10" s="8">
        <v>18.649999999999999</v>
      </c>
      <c r="AA10" s="8">
        <v>13.29</v>
      </c>
      <c r="AB10" s="8">
        <f t="shared" si="4"/>
        <v>5.3599999999999994</v>
      </c>
      <c r="AC10" s="8">
        <f t="shared" si="5"/>
        <v>-0.37166666666666703</v>
      </c>
      <c r="AD10" s="8">
        <f t="shared" si="6"/>
        <v>1.2938466778861017</v>
      </c>
      <c r="AE10" s="43">
        <f t="shared" si="7"/>
        <v>1.1580195023166544</v>
      </c>
    </row>
    <row r="11" spans="1:31">
      <c r="A11" s="1" t="s">
        <v>5</v>
      </c>
      <c r="B11" s="1" t="s">
        <v>6</v>
      </c>
      <c r="C11" s="1" t="s">
        <v>7</v>
      </c>
      <c r="D11" s="1">
        <v>17.850000000000001</v>
      </c>
      <c r="E11" s="1" t="s">
        <v>26</v>
      </c>
      <c r="F11" s="254"/>
      <c r="I11" s="8" t="s">
        <v>24</v>
      </c>
      <c r="J11" s="8">
        <v>19.5</v>
      </c>
      <c r="K11" s="8">
        <v>13.64</v>
      </c>
      <c r="L11" s="8">
        <f t="shared" si="0"/>
        <v>5.8599999999999994</v>
      </c>
      <c r="M11" s="8">
        <f t="shared" si="1"/>
        <v>-0.45333300000000065</v>
      </c>
      <c r="N11" s="8">
        <f t="shared" si="2"/>
        <v>1.3691998125988261</v>
      </c>
      <c r="O11" s="43">
        <f t="shared" si="3"/>
        <v>1.4234394558860242</v>
      </c>
      <c r="R11" s="13" t="s">
        <v>53</v>
      </c>
      <c r="S11" s="13" t="s">
        <v>5</v>
      </c>
      <c r="T11" s="13" t="s">
        <v>6</v>
      </c>
      <c r="U11" s="13" t="s">
        <v>7</v>
      </c>
      <c r="V11" s="13"/>
      <c r="W11" s="13"/>
      <c r="X11" s="257"/>
      <c r="Y11" s="8" t="s">
        <v>14</v>
      </c>
      <c r="Z11" s="8">
        <v>19.059999999999999</v>
      </c>
      <c r="AA11" s="8">
        <v>13.07</v>
      </c>
      <c r="AB11" s="8">
        <f t="shared" si="4"/>
        <v>5.9899999999999984</v>
      </c>
      <c r="AC11" s="8">
        <f t="shared" si="5"/>
        <v>0.25833333333333197</v>
      </c>
      <c r="AD11" s="8">
        <f t="shared" si="6"/>
        <v>0.83605320828851026</v>
      </c>
      <c r="AE11" s="43">
        <f t="shared" si="7"/>
        <v>0.87231068833119629</v>
      </c>
    </row>
    <row r="12" spans="1:31">
      <c r="A12" s="1" t="s">
        <v>5</v>
      </c>
      <c r="B12" s="1" t="s">
        <v>6</v>
      </c>
      <c r="C12" s="1" t="s">
        <v>7</v>
      </c>
      <c r="D12" s="1">
        <v>18.16</v>
      </c>
      <c r="E12" s="1" t="s">
        <v>27</v>
      </c>
      <c r="F12" s="254"/>
      <c r="I12" s="8" t="s">
        <v>25</v>
      </c>
      <c r="J12" s="8">
        <v>20.66</v>
      </c>
      <c r="K12" s="8">
        <v>14.26</v>
      </c>
      <c r="L12" s="8">
        <f t="shared" si="0"/>
        <v>6.4</v>
      </c>
      <c r="M12" s="8">
        <f t="shared" si="1"/>
        <v>8.6667000000000272E-2</v>
      </c>
      <c r="N12" s="8">
        <f>2^-(M12)</f>
        <v>0.94169579980939222</v>
      </c>
      <c r="O12" s="43">
        <f t="shared" si="3"/>
        <v>1.0005793246903816</v>
      </c>
      <c r="R12" s="13" t="s">
        <v>54</v>
      </c>
      <c r="S12" s="13" t="s">
        <v>5</v>
      </c>
      <c r="T12" s="13" t="s">
        <v>6</v>
      </c>
      <c r="U12" s="13" t="s">
        <v>7</v>
      </c>
      <c r="V12" s="13"/>
      <c r="W12" s="13"/>
      <c r="X12" s="257"/>
      <c r="Y12" s="8" t="s">
        <v>25</v>
      </c>
      <c r="Z12" s="8">
        <v>19.48</v>
      </c>
      <c r="AA12" s="8">
        <v>13.92</v>
      </c>
      <c r="AB12" s="8">
        <f t="shared" si="4"/>
        <v>5.5600000000000005</v>
      </c>
      <c r="AC12" s="8">
        <f t="shared" si="5"/>
        <v>-0.17166666666666597</v>
      </c>
      <c r="AD12" s="8">
        <f t="shared" si="6"/>
        <v>1.126358954252564</v>
      </c>
      <c r="AE12" s="43">
        <f t="shared" si="7"/>
        <v>0.98704151520278272</v>
      </c>
    </row>
    <row r="13" spans="1:31">
      <c r="A13" s="1" t="s">
        <v>5</v>
      </c>
      <c r="B13" s="1" t="s">
        <v>6</v>
      </c>
      <c r="C13" s="1" t="s">
        <v>7</v>
      </c>
      <c r="D13" s="1">
        <v>15.01</v>
      </c>
      <c r="E13" s="1" t="s">
        <v>28</v>
      </c>
      <c r="F13" s="254"/>
      <c r="I13" s="8" t="s">
        <v>26</v>
      </c>
      <c r="J13" s="8">
        <v>24.48</v>
      </c>
      <c r="K13" s="9">
        <v>17.850000000000001</v>
      </c>
      <c r="L13" s="8"/>
      <c r="M13" s="8"/>
      <c r="N13" s="8"/>
      <c r="O13" s="43"/>
      <c r="R13" s="13" t="s">
        <v>55</v>
      </c>
      <c r="S13" s="13" t="s">
        <v>5</v>
      </c>
      <c r="T13" s="13" t="s">
        <v>6</v>
      </c>
      <c r="U13" s="13" t="s">
        <v>7</v>
      </c>
      <c r="V13" s="13"/>
      <c r="W13" s="13"/>
      <c r="X13" s="257"/>
      <c r="Y13" s="8" t="s">
        <v>27</v>
      </c>
      <c r="Z13" s="8">
        <v>19.649999999999999</v>
      </c>
      <c r="AA13" s="8">
        <v>14.23</v>
      </c>
      <c r="AB13" s="8">
        <f t="shared" si="4"/>
        <v>5.4199999999999982</v>
      </c>
      <c r="AC13" s="8">
        <f t="shared" si="5"/>
        <v>-0.31166666666666831</v>
      </c>
      <c r="AD13" s="8">
        <f t="shared" si="6"/>
        <v>1.2411406940043315</v>
      </c>
      <c r="AE13" s="43">
        <f t="shared" si="7"/>
        <v>1.2719933936120937</v>
      </c>
    </row>
    <row r="14" spans="1:31">
      <c r="A14" s="1" t="s">
        <v>5</v>
      </c>
      <c r="B14" s="1" t="s">
        <v>6</v>
      </c>
      <c r="C14" s="1" t="s">
        <v>7</v>
      </c>
      <c r="D14" s="1">
        <v>14.5</v>
      </c>
      <c r="E14" s="1" t="s">
        <v>29</v>
      </c>
      <c r="F14" s="254"/>
      <c r="I14" s="8" t="s">
        <v>27</v>
      </c>
      <c r="J14" s="8">
        <v>26.92</v>
      </c>
      <c r="K14" s="9">
        <v>18.16</v>
      </c>
      <c r="L14" s="8"/>
      <c r="M14" s="8"/>
      <c r="N14" s="8"/>
      <c r="O14" s="43"/>
      <c r="R14" s="13" t="s">
        <v>56</v>
      </c>
      <c r="S14" s="13" t="s">
        <v>5</v>
      </c>
      <c r="T14" s="13" t="s">
        <v>6</v>
      </c>
      <c r="U14" s="13" t="s">
        <v>7</v>
      </c>
      <c r="V14" s="13"/>
      <c r="W14" s="13"/>
      <c r="X14" s="257"/>
      <c r="Y14" s="8" t="s">
        <v>28</v>
      </c>
      <c r="Z14" s="8">
        <v>18.88</v>
      </c>
      <c r="AA14" s="8">
        <v>13.95</v>
      </c>
      <c r="AB14" s="8">
        <f t="shared" si="4"/>
        <v>4.93</v>
      </c>
      <c r="AC14" s="8">
        <f t="shared" si="5"/>
        <v>-0.80166666666666675</v>
      </c>
      <c r="AD14" s="8">
        <f t="shared" si="6"/>
        <v>1.7431136877642832</v>
      </c>
      <c r="AE14" s="43">
        <f t="shared" si="7"/>
        <v>1.5794809788860873</v>
      </c>
    </row>
    <row r="15" spans="1:31">
      <c r="I15" s="8" t="s">
        <v>28</v>
      </c>
      <c r="J15" s="8">
        <v>21.22</v>
      </c>
      <c r="K15" s="8">
        <v>15.01</v>
      </c>
      <c r="L15" s="8">
        <f t="shared" si="0"/>
        <v>6.2099999999999991</v>
      </c>
      <c r="M15" s="8">
        <f t="shared" si="1"/>
        <v>-0.10333300000000101</v>
      </c>
      <c r="N15" s="8">
        <f t="shared" si="2"/>
        <v>1.0742523998082503</v>
      </c>
      <c r="O15" s="43">
        <f>AVERAGE(N15,N28)</f>
        <v>1.0893530726847871</v>
      </c>
      <c r="Y15" s="17" t="s">
        <v>78</v>
      </c>
      <c r="Z15" s="17">
        <v>19.940000000000001</v>
      </c>
      <c r="AA15" s="17">
        <v>14.17</v>
      </c>
      <c r="AB15" s="17">
        <f t="shared" si="4"/>
        <v>5.7700000000000014</v>
      </c>
      <c r="AC15" s="17">
        <f t="shared" si="5"/>
        <v>3.8333333333334885E-2</v>
      </c>
      <c r="AD15" s="17">
        <f t="shared" si="6"/>
        <v>0.97377925176833346</v>
      </c>
    </row>
    <row r="16" spans="1:31">
      <c r="I16" s="8" t="s">
        <v>29</v>
      </c>
      <c r="J16" s="8">
        <v>20.5</v>
      </c>
      <c r="K16" s="8">
        <v>14.5</v>
      </c>
      <c r="L16" s="8">
        <f t="shared" si="0"/>
        <v>6</v>
      </c>
      <c r="M16" s="8">
        <f t="shared" si="1"/>
        <v>-0.31333300000000008</v>
      </c>
      <c r="N16" s="8">
        <f t="shared" si="2"/>
        <v>1.2425750573901009</v>
      </c>
      <c r="O16" s="43">
        <f t="shared" si="3"/>
        <v>1.3399234719443329</v>
      </c>
      <c r="R16" s="13" t="s">
        <v>57</v>
      </c>
      <c r="S16" s="13" t="s">
        <v>5</v>
      </c>
      <c r="T16" s="13" t="s">
        <v>6</v>
      </c>
      <c r="U16" s="13" t="s">
        <v>7</v>
      </c>
      <c r="V16" s="13"/>
      <c r="W16" s="13"/>
      <c r="X16" s="258"/>
      <c r="Y16" s="17" t="s">
        <v>80</v>
      </c>
      <c r="Z16" s="17">
        <v>18.82</v>
      </c>
      <c r="AA16" s="17">
        <v>13.12</v>
      </c>
      <c r="AB16" s="17">
        <f t="shared" si="4"/>
        <v>5.7000000000000011</v>
      </c>
      <c r="AC16" s="17">
        <f t="shared" si="5"/>
        <v>-3.16666666666654E-2</v>
      </c>
      <c r="AD16" s="17">
        <f t="shared" si="6"/>
        <v>1.0221923267472071</v>
      </c>
    </row>
    <row r="17" spans="1:30">
      <c r="A17" s="10" t="s">
        <v>5</v>
      </c>
      <c r="B17" s="10" t="s">
        <v>6</v>
      </c>
      <c r="C17" s="10" t="s">
        <v>7</v>
      </c>
      <c r="D17" s="10">
        <v>14.24</v>
      </c>
      <c r="E17" s="10" t="s">
        <v>30</v>
      </c>
      <c r="F17" s="255" t="s">
        <v>9</v>
      </c>
      <c r="I17" s="11" t="s">
        <v>30</v>
      </c>
      <c r="J17" s="11">
        <v>20.07</v>
      </c>
      <c r="K17" s="11">
        <v>14.24</v>
      </c>
      <c r="L17" s="8">
        <f t="shared" si="0"/>
        <v>5.83</v>
      </c>
      <c r="M17" s="8">
        <f t="shared" si="1"/>
        <v>-0.48333300000000001</v>
      </c>
      <c r="N17" s="8">
        <f t="shared" si="2"/>
        <v>1.3979696111794173</v>
      </c>
      <c r="R17" s="13" t="s">
        <v>58</v>
      </c>
      <c r="S17" s="13" t="s">
        <v>5</v>
      </c>
      <c r="T17" s="13" t="s">
        <v>6</v>
      </c>
      <c r="U17" s="13" t="s">
        <v>7</v>
      </c>
      <c r="V17" s="13"/>
      <c r="W17" s="13"/>
      <c r="X17" s="258"/>
      <c r="Y17" s="17" t="s">
        <v>82</v>
      </c>
      <c r="Z17" s="17">
        <v>18.98</v>
      </c>
      <c r="AA17" s="17">
        <v>13.11</v>
      </c>
      <c r="AB17" s="17">
        <f t="shared" si="4"/>
        <v>5.870000000000001</v>
      </c>
      <c r="AC17" s="17">
        <f t="shared" si="5"/>
        <v>0.13833333333333453</v>
      </c>
      <c r="AD17" s="17">
        <f t="shared" si="6"/>
        <v>0.90856816837388232</v>
      </c>
    </row>
    <row r="18" spans="1:30">
      <c r="A18" s="10" t="s">
        <v>5</v>
      </c>
      <c r="B18" s="10" t="s">
        <v>6</v>
      </c>
      <c r="C18" s="10" t="s">
        <v>7</v>
      </c>
      <c r="D18" s="10">
        <v>14.38</v>
      </c>
      <c r="E18" s="10" t="s">
        <v>31</v>
      </c>
      <c r="F18" s="255"/>
      <c r="I18" s="11" t="s">
        <v>31</v>
      </c>
      <c r="J18" s="11">
        <v>20.6</v>
      </c>
      <c r="K18" s="11">
        <v>14.38</v>
      </c>
      <c r="L18" s="8">
        <f t="shared" si="0"/>
        <v>6.2200000000000006</v>
      </c>
      <c r="M18" s="8">
        <f t="shared" si="1"/>
        <v>-9.3332999999999444E-2</v>
      </c>
      <c r="N18" s="8">
        <f t="shared" si="2"/>
        <v>1.0668319964547985</v>
      </c>
      <c r="R18" s="13" t="s">
        <v>59</v>
      </c>
      <c r="S18" s="13" t="s">
        <v>5</v>
      </c>
      <c r="T18" s="13" t="s">
        <v>6</v>
      </c>
      <c r="U18" s="13" t="s">
        <v>7</v>
      </c>
      <c r="V18" s="13"/>
      <c r="W18" s="13"/>
      <c r="X18" s="258"/>
      <c r="Y18" s="17" t="s">
        <v>38</v>
      </c>
      <c r="Z18" s="17">
        <v>19.34</v>
      </c>
      <c r="AA18" s="17">
        <v>13.37</v>
      </c>
      <c r="AB18" s="17">
        <f t="shared" si="4"/>
        <v>5.9700000000000006</v>
      </c>
      <c r="AC18" s="17">
        <f t="shared" si="5"/>
        <v>0.23833333333333417</v>
      </c>
      <c r="AD18" s="17">
        <f t="shared" si="6"/>
        <v>0.84772407615300138</v>
      </c>
    </row>
    <row r="19" spans="1:30">
      <c r="A19" s="10" t="s">
        <v>5</v>
      </c>
      <c r="B19" s="10" t="s">
        <v>6</v>
      </c>
      <c r="C19" s="10" t="s">
        <v>7</v>
      </c>
      <c r="D19" s="10">
        <v>13.38</v>
      </c>
      <c r="E19" s="10" t="s">
        <v>32</v>
      </c>
      <c r="F19" s="255"/>
      <c r="I19" s="11" t="s">
        <v>32</v>
      </c>
      <c r="J19" s="11">
        <v>19.62</v>
      </c>
      <c r="K19" s="11">
        <v>13.38</v>
      </c>
      <c r="L19" s="8">
        <f t="shared" si="0"/>
        <v>6.24</v>
      </c>
      <c r="M19" s="8">
        <f t="shared" si="1"/>
        <v>-7.3332999999999871E-2</v>
      </c>
      <c r="N19" s="8">
        <f t="shared" si="2"/>
        <v>1.052144605103666</v>
      </c>
      <c r="R19" s="13" t="s">
        <v>60</v>
      </c>
      <c r="S19" s="13" t="s">
        <v>5</v>
      </c>
      <c r="T19" s="13" t="s">
        <v>6</v>
      </c>
      <c r="U19" s="13" t="s">
        <v>7</v>
      </c>
      <c r="V19" s="13"/>
      <c r="W19" s="13"/>
      <c r="X19" s="258"/>
      <c r="Y19" s="17" t="s">
        <v>40</v>
      </c>
      <c r="Z19" s="17">
        <v>19.600000000000001</v>
      </c>
      <c r="AA19" s="17">
        <v>14.25</v>
      </c>
      <c r="AB19" s="17">
        <f t="shared" si="4"/>
        <v>5.3500000000000014</v>
      </c>
      <c r="AC19" s="17">
        <f t="shared" si="5"/>
        <v>-0.38166666666666504</v>
      </c>
      <c r="AD19" s="17">
        <f t="shared" si="6"/>
        <v>1.302846093219856</v>
      </c>
    </row>
    <row r="20" spans="1:30">
      <c r="A20" s="10" t="s">
        <v>5</v>
      </c>
      <c r="B20" s="10" t="s">
        <v>6</v>
      </c>
      <c r="C20" s="10" t="s">
        <v>7</v>
      </c>
      <c r="D20" s="10">
        <v>13.8</v>
      </c>
      <c r="E20" s="10" t="s">
        <v>33</v>
      </c>
      <c r="F20" s="255"/>
      <c r="I20" s="11" t="s">
        <v>33</v>
      </c>
      <c r="J20" s="11">
        <v>19.82</v>
      </c>
      <c r="K20" s="11">
        <v>13.8</v>
      </c>
      <c r="L20" s="8">
        <f t="shared" si="0"/>
        <v>6.02</v>
      </c>
      <c r="M20" s="8">
        <f t="shared" si="1"/>
        <v>-0.29333300000000051</v>
      </c>
      <c r="N20" s="8">
        <f t="shared" si="2"/>
        <v>1.2254681593858305</v>
      </c>
      <c r="R20" s="13" t="s">
        <v>61</v>
      </c>
      <c r="S20" s="13" t="s">
        <v>5</v>
      </c>
      <c r="T20" s="13" t="s">
        <v>6</v>
      </c>
      <c r="U20" s="13" t="s">
        <v>7</v>
      </c>
      <c r="V20" s="13"/>
      <c r="W20" s="13"/>
      <c r="X20" s="258"/>
      <c r="Y20" s="17" t="s">
        <v>41</v>
      </c>
      <c r="Z20" s="17">
        <v>18.600000000000001</v>
      </c>
      <c r="AA20" s="17">
        <v>13.37</v>
      </c>
      <c r="AB20" s="17">
        <f t="shared" si="4"/>
        <v>5.2300000000000022</v>
      </c>
      <c r="AC20" s="17">
        <f t="shared" si="5"/>
        <v>-0.50166666666666426</v>
      </c>
      <c r="AD20" s="17">
        <f t="shared" si="6"/>
        <v>1.4158482700078914</v>
      </c>
    </row>
    <row r="21" spans="1:30">
      <c r="A21" s="10" t="s">
        <v>5</v>
      </c>
      <c r="B21" s="10" t="s">
        <v>6</v>
      </c>
      <c r="C21" s="10" t="s">
        <v>7</v>
      </c>
      <c r="D21" s="10">
        <v>14.2</v>
      </c>
      <c r="E21" s="10" t="s">
        <v>34</v>
      </c>
      <c r="F21" s="255"/>
      <c r="I21" s="11" t="s">
        <v>34</v>
      </c>
      <c r="J21" s="11">
        <v>20.45</v>
      </c>
      <c r="K21" s="11">
        <v>14.2</v>
      </c>
      <c r="L21" s="8">
        <f t="shared" si="0"/>
        <v>6.25</v>
      </c>
      <c r="M21" s="8">
        <f t="shared" si="1"/>
        <v>-6.3333000000000084E-2</v>
      </c>
      <c r="N21" s="8">
        <f t="shared" si="2"/>
        <v>1.0448769114430145</v>
      </c>
      <c r="R21" s="13" t="s">
        <v>62</v>
      </c>
      <c r="S21" s="13" t="s">
        <v>5</v>
      </c>
      <c r="T21" s="13" t="s">
        <v>6</v>
      </c>
      <c r="U21" s="13" t="s">
        <v>7</v>
      </c>
      <c r="V21" s="13"/>
      <c r="W21" s="13"/>
      <c r="X21" s="258"/>
    </row>
    <row r="22" spans="1:30">
      <c r="A22" s="10" t="s">
        <v>5</v>
      </c>
      <c r="B22" s="10" t="s">
        <v>6</v>
      </c>
      <c r="C22" s="10" t="s">
        <v>7</v>
      </c>
      <c r="D22" s="10">
        <v>13.18</v>
      </c>
      <c r="E22" s="10" t="s">
        <v>35</v>
      </c>
      <c r="F22" s="255"/>
      <c r="I22" s="11" t="s">
        <v>35</v>
      </c>
      <c r="J22" s="11">
        <v>19.22</v>
      </c>
      <c r="K22" s="11">
        <v>13.18</v>
      </c>
      <c r="L22" s="8">
        <f t="shared" si="0"/>
        <v>6.0399999999999991</v>
      </c>
      <c r="M22" s="8">
        <f t="shared" si="1"/>
        <v>-0.27333300000000094</v>
      </c>
      <c r="N22" s="8">
        <f t="shared" si="2"/>
        <v>1.2085967771015871</v>
      </c>
      <c r="R22" s="13"/>
      <c r="S22" s="13"/>
      <c r="T22" s="13"/>
      <c r="U22" s="13"/>
      <c r="V22" s="13"/>
      <c r="W22" s="13"/>
      <c r="X22" s="13"/>
      <c r="Y22" s="28"/>
    </row>
    <row r="23" spans="1:30">
      <c r="A23" s="10" t="s">
        <v>5</v>
      </c>
      <c r="B23" s="10" t="s">
        <v>6</v>
      </c>
      <c r="C23" s="10" t="s">
        <v>7</v>
      </c>
      <c r="D23" s="10">
        <v>14.43</v>
      </c>
      <c r="E23" s="10" t="s">
        <v>36</v>
      </c>
      <c r="F23" s="255"/>
      <c r="I23" s="11" t="s">
        <v>36</v>
      </c>
      <c r="J23" s="11">
        <v>20.190000000000001</v>
      </c>
      <c r="K23" s="11">
        <v>14.43</v>
      </c>
      <c r="L23" s="8">
        <f t="shared" si="0"/>
        <v>5.7600000000000016</v>
      </c>
      <c r="M23" s="8">
        <f t="shared" si="1"/>
        <v>-0.55333299999999852</v>
      </c>
      <c r="N23" s="8">
        <f t="shared" si="2"/>
        <v>1.4674720240530852</v>
      </c>
      <c r="R23" s="13" t="s">
        <v>63</v>
      </c>
      <c r="S23" s="13" t="s">
        <v>5</v>
      </c>
      <c r="T23" s="13" t="s">
        <v>6</v>
      </c>
      <c r="U23" s="13" t="s">
        <v>7</v>
      </c>
      <c r="V23" s="13"/>
      <c r="W23" s="13"/>
      <c r="X23" s="257"/>
    </row>
    <row r="24" spans="1:30">
      <c r="A24" s="10" t="s">
        <v>5</v>
      </c>
      <c r="B24" s="10" t="s">
        <v>6</v>
      </c>
      <c r="C24" s="10" t="s">
        <v>7</v>
      </c>
      <c r="D24" s="10">
        <v>13.66</v>
      </c>
      <c r="E24" s="10" t="s">
        <v>37</v>
      </c>
      <c r="F24" s="255"/>
      <c r="I24" s="11" t="s">
        <v>37</v>
      </c>
      <c r="J24" s="11">
        <v>19.41</v>
      </c>
      <c r="K24" s="11">
        <v>13.66</v>
      </c>
      <c r="L24" s="8">
        <f t="shared" si="0"/>
        <v>5.75</v>
      </c>
      <c r="M24" s="8">
        <f t="shared" si="1"/>
        <v>-0.56333300000000008</v>
      </c>
      <c r="N24" s="8">
        <f t="shared" si="2"/>
        <v>1.4776790991732225</v>
      </c>
      <c r="R24" s="13" t="s">
        <v>64</v>
      </c>
      <c r="S24" s="13" t="s">
        <v>5</v>
      </c>
      <c r="T24" s="13" t="s">
        <v>6</v>
      </c>
      <c r="U24" s="13" t="s">
        <v>7</v>
      </c>
      <c r="V24" s="13"/>
      <c r="W24" s="13"/>
      <c r="X24" s="257"/>
    </row>
    <row r="25" spans="1:30">
      <c r="A25" s="10" t="s">
        <v>5</v>
      </c>
      <c r="B25" s="10" t="s">
        <v>6</v>
      </c>
      <c r="C25" s="10" t="s">
        <v>7</v>
      </c>
      <c r="D25" s="10">
        <v>14.27</v>
      </c>
      <c r="E25" s="10" t="s">
        <v>38</v>
      </c>
      <c r="F25" s="255"/>
      <c r="I25" s="11" t="s">
        <v>38</v>
      </c>
      <c r="J25" s="11">
        <v>20.5</v>
      </c>
      <c r="K25" s="11">
        <v>14.27</v>
      </c>
      <c r="L25" s="8">
        <f t="shared" si="0"/>
        <v>6.23</v>
      </c>
      <c r="M25" s="8">
        <f t="shared" si="1"/>
        <v>-8.3332999999999657E-2</v>
      </c>
      <c r="N25" s="8">
        <f t="shared" si="2"/>
        <v>1.0594628495713709</v>
      </c>
      <c r="R25" s="13" t="s">
        <v>65</v>
      </c>
      <c r="S25" s="13" t="s">
        <v>5</v>
      </c>
      <c r="T25" s="13" t="s">
        <v>6</v>
      </c>
      <c r="U25" s="13" t="s">
        <v>7</v>
      </c>
      <c r="V25" s="13"/>
      <c r="W25" s="13"/>
      <c r="X25" s="257"/>
    </row>
    <row r="26" spans="1:30">
      <c r="A26" s="10" t="s">
        <v>5</v>
      </c>
      <c r="B26" s="10" t="s">
        <v>6</v>
      </c>
      <c r="C26" s="10" t="s">
        <v>7</v>
      </c>
      <c r="D26" s="10">
        <v>17.96</v>
      </c>
      <c r="E26" s="10" t="s">
        <v>39</v>
      </c>
      <c r="F26" s="255"/>
      <c r="I26" s="11" t="s">
        <v>39</v>
      </c>
      <c r="J26" s="11">
        <v>24.54</v>
      </c>
      <c r="K26" s="12">
        <v>17.96</v>
      </c>
      <c r="L26" s="8"/>
      <c r="M26" s="8"/>
      <c r="N26" s="8"/>
      <c r="R26" s="13" t="s">
        <v>66</v>
      </c>
      <c r="S26" s="13" t="s">
        <v>5</v>
      </c>
      <c r="T26" s="13" t="s">
        <v>6</v>
      </c>
      <c r="U26" s="13" t="s">
        <v>7</v>
      </c>
      <c r="V26" s="13"/>
      <c r="W26" s="13"/>
      <c r="X26" s="257"/>
    </row>
    <row r="27" spans="1:30">
      <c r="A27" s="10" t="s">
        <v>5</v>
      </c>
      <c r="B27" s="10" t="s">
        <v>6</v>
      </c>
      <c r="C27" s="10" t="s">
        <v>7</v>
      </c>
      <c r="D27" s="10">
        <v>18.559999999999999</v>
      </c>
      <c r="E27" s="10" t="s">
        <v>40</v>
      </c>
      <c r="F27" s="255"/>
      <c r="I27" s="11" t="s">
        <v>40</v>
      </c>
      <c r="J27" s="11">
        <v>26.56</v>
      </c>
      <c r="K27" s="12">
        <v>18.559999999999999</v>
      </c>
      <c r="L27" s="8"/>
      <c r="M27" s="8"/>
      <c r="N27" s="8"/>
      <c r="R27" s="13" t="s">
        <v>67</v>
      </c>
      <c r="S27" s="13" t="s">
        <v>5</v>
      </c>
      <c r="T27" s="13" t="s">
        <v>6</v>
      </c>
      <c r="U27" s="13" t="s">
        <v>7</v>
      </c>
      <c r="V27" s="13"/>
      <c r="W27" s="13"/>
      <c r="X27" s="257"/>
    </row>
    <row r="28" spans="1:30">
      <c r="A28" s="10" t="s">
        <v>5</v>
      </c>
      <c r="B28" s="10" t="s">
        <v>6</v>
      </c>
      <c r="C28" s="10" t="s">
        <v>7</v>
      </c>
      <c r="D28" s="10">
        <v>15.05</v>
      </c>
      <c r="E28" s="10" t="s">
        <v>41</v>
      </c>
      <c r="F28" s="255"/>
      <c r="I28" s="11" t="s">
        <v>41</v>
      </c>
      <c r="J28" s="11">
        <v>21.22</v>
      </c>
      <c r="K28" s="11">
        <v>15.05</v>
      </c>
      <c r="L28" s="8">
        <f t="shared" si="0"/>
        <v>6.1699999999999982</v>
      </c>
      <c r="M28" s="8">
        <f t="shared" si="1"/>
        <v>-0.14333300000000193</v>
      </c>
      <c r="N28" s="8">
        <f t="shared" si="2"/>
        <v>1.1044537455613237</v>
      </c>
      <c r="R28" s="13" t="s">
        <v>68</v>
      </c>
      <c r="S28" s="13" t="s">
        <v>5</v>
      </c>
      <c r="T28" s="13" t="s">
        <v>6</v>
      </c>
      <c r="U28" s="13" t="s">
        <v>7</v>
      </c>
      <c r="V28" s="13"/>
      <c r="W28" s="13"/>
      <c r="X28" s="257"/>
    </row>
    <row r="29" spans="1:30">
      <c r="A29" s="10" t="s">
        <v>5</v>
      </c>
      <c r="B29" s="10" t="s">
        <v>6</v>
      </c>
      <c r="C29" s="10" t="s">
        <v>7</v>
      </c>
      <c r="D29" s="10">
        <v>14.59</v>
      </c>
      <c r="E29" s="10" t="s">
        <v>42</v>
      </c>
      <c r="F29" s="255"/>
      <c r="I29" s="11" t="s">
        <v>42</v>
      </c>
      <c r="J29" s="11">
        <v>20.38</v>
      </c>
      <c r="K29" s="11">
        <v>14.59</v>
      </c>
      <c r="L29" s="8">
        <f t="shared" si="0"/>
        <v>5.7899999999999991</v>
      </c>
      <c r="M29" s="8">
        <f t="shared" si="1"/>
        <v>-0.52333300000000094</v>
      </c>
      <c r="N29" s="8">
        <f t="shared" si="2"/>
        <v>1.437271886498565</v>
      </c>
    </row>
    <row r="30" spans="1:30">
      <c r="R30" s="1" t="s">
        <v>69</v>
      </c>
      <c r="S30" s="1" t="s">
        <v>5</v>
      </c>
      <c r="T30" s="1" t="s">
        <v>6</v>
      </c>
      <c r="U30" s="1" t="s">
        <v>7</v>
      </c>
      <c r="V30" s="1">
        <v>19.84</v>
      </c>
      <c r="W30" s="1" t="s">
        <v>70</v>
      </c>
      <c r="X30" s="254" t="s">
        <v>71</v>
      </c>
    </row>
    <row r="31" spans="1:30">
      <c r="A31" t="s">
        <v>5</v>
      </c>
      <c r="B31" t="s">
        <v>6</v>
      </c>
      <c r="C31" t="s">
        <v>7</v>
      </c>
      <c r="D31" s="13"/>
      <c r="E31" s="13"/>
      <c r="F31" s="14"/>
      <c r="H31" s="15"/>
      <c r="I31" s="15"/>
      <c r="J31" s="15"/>
      <c r="K31" s="15"/>
      <c r="L31" s="15"/>
      <c r="M31" s="15"/>
      <c r="N31" s="15"/>
      <c r="O31" s="15"/>
      <c r="P31" s="15"/>
      <c r="R31" s="1" t="s">
        <v>72</v>
      </c>
      <c r="S31" s="1" t="s">
        <v>5</v>
      </c>
      <c r="T31" s="1" t="s">
        <v>6</v>
      </c>
      <c r="U31" s="1" t="s">
        <v>7</v>
      </c>
      <c r="V31" s="1">
        <v>18.649999999999999</v>
      </c>
      <c r="W31" s="1" t="s">
        <v>8</v>
      </c>
      <c r="X31" s="254"/>
    </row>
    <row r="32" spans="1:30">
      <c r="H32" s="39" t="s">
        <v>169</v>
      </c>
      <c r="I32" s="171" t="s">
        <v>2124</v>
      </c>
      <c r="R32" s="1" t="s">
        <v>73</v>
      </c>
      <c r="S32" s="1" t="s">
        <v>5</v>
      </c>
      <c r="T32" s="1" t="s">
        <v>6</v>
      </c>
      <c r="U32" s="1" t="s">
        <v>7</v>
      </c>
      <c r="V32" s="1">
        <v>19.059999999999999</v>
      </c>
      <c r="W32" s="1" t="s">
        <v>14</v>
      </c>
      <c r="X32" s="254"/>
    </row>
    <row r="33" spans="1:24" ht="27.75">
      <c r="A33" t="s">
        <v>5</v>
      </c>
      <c r="B33" t="s">
        <v>6</v>
      </c>
      <c r="C33" t="s">
        <v>7</v>
      </c>
      <c r="D33" s="1">
        <v>20.190000000000001</v>
      </c>
      <c r="E33" s="1" t="s">
        <v>8</v>
      </c>
      <c r="F33" s="254" t="s">
        <v>43</v>
      </c>
      <c r="H33" s="39" t="s">
        <v>113</v>
      </c>
      <c r="I33" s="172" t="s">
        <v>2125</v>
      </c>
      <c r="R33" s="1" t="s">
        <v>74</v>
      </c>
      <c r="S33" s="1" t="s">
        <v>5</v>
      </c>
      <c r="T33" s="1" t="s">
        <v>6</v>
      </c>
      <c r="U33" s="1" t="s">
        <v>7</v>
      </c>
      <c r="V33" s="1">
        <v>19.48</v>
      </c>
      <c r="W33" s="1" t="s">
        <v>25</v>
      </c>
      <c r="X33" s="254"/>
    </row>
    <row r="34" spans="1:24">
      <c r="A34" t="s">
        <v>5</v>
      </c>
      <c r="B34" t="s">
        <v>6</v>
      </c>
      <c r="C34" t="s">
        <v>7</v>
      </c>
      <c r="D34" s="1">
        <v>20.56</v>
      </c>
      <c r="E34" s="1" t="s">
        <v>14</v>
      </c>
      <c r="F34" s="254"/>
      <c r="R34" s="1" t="s">
        <v>75</v>
      </c>
      <c r="S34" s="1" t="s">
        <v>5</v>
      </c>
      <c r="T34" s="1" t="s">
        <v>6</v>
      </c>
      <c r="U34" s="1" t="s">
        <v>7</v>
      </c>
      <c r="V34" s="1">
        <v>19.649999999999999</v>
      </c>
      <c r="W34" s="1" t="s">
        <v>27</v>
      </c>
      <c r="X34" s="254"/>
    </row>
    <row r="35" spans="1:24">
      <c r="A35" t="s">
        <v>5</v>
      </c>
      <c r="B35" t="s">
        <v>6</v>
      </c>
      <c r="C35" t="s">
        <v>7</v>
      </c>
      <c r="D35" s="1">
        <v>19.66</v>
      </c>
      <c r="E35" s="1" t="s">
        <v>19</v>
      </c>
      <c r="F35" s="254"/>
      <c r="R35" s="1" t="s">
        <v>76</v>
      </c>
      <c r="S35" s="1" t="s">
        <v>5</v>
      </c>
      <c r="T35" s="1" t="s">
        <v>6</v>
      </c>
      <c r="U35" s="1" t="s">
        <v>7</v>
      </c>
      <c r="V35" s="1">
        <v>18.88</v>
      </c>
      <c r="W35" s="1" t="s">
        <v>28</v>
      </c>
      <c r="X35" s="254"/>
    </row>
    <row r="36" spans="1:24">
      <c r="A36" t="s">
        <v>5</v>
      </c>
      <c r="B36" t="s">
        <v>6</v>
      </c>
      <c r="C36" t="s">
        <v>7</v>
      </c>
      <c r="D36" s="1">
        <v>20.100000000000001</v>
      </c>
      <c r="E36" s="1" t="s">
        <v>20</v>
      </c>
      <c r="F36" s="254"/>
    </row>
    <row r="37" spans="1:24">
      <c r="A37" t="s">
        <v>5</v>
      </c>
      <c r="B37" t="s">
        <v>6</v>
      </c>
      <c r="C37" t="s">
        <v>7</v>
      </c>
      <c r="D37" s="1">
        <v>20.47</v>
      </c>
      <c r="E37" s="1" t="s">
        <v>21</v>
      </c>
      <c r="F37" s="254"/>
      <c r="R37" s="16" t="s">
        <v>77</v>
      </c>
      <c r="S37" s="16" t="s">
        <v>5</v>
      </c>
      <c r="T37" s="16" t="s">
        <v>6</v>
      </c>
      <c r="U37" s="16" t="s">
        <v>7</v>
      </c>
      <c r="V37" s="16">
        <v>19.940000000000001</v>
      </c>
      <c r="W37" s="16" t="s">
        <v>78</v>
      </c>
      <c r="X37" s="256" t="s">
        <v>71</v>
      </c>
    </row>
    <row r="38" spans="1:24">
      <c r="A38" t="s">
        <v>5</v>
      </c>
      <c r="B38" t="s">
        <v>6</v>
      </c>
      <c r="C38" t="s">
        <v>7</v>
      </c>
      <c r="D38" s="1">
        <v>19.260000000000002</v>
      </c>
      <c r="E38" s="1" t="s">
        <v>22</v>
      </c>
      <c r="F38" s="254"/>
      <c r="R38" s="16" t="s">
        <v>79</v>
      </c>
      <c r="S38" s="16" t="s">
        <v>5</v>
      </c>
      <c r="T38" s="16" t="s">
        <v>6</v>
      </c>
      <c r="U38" s="16" t="s">
        <v>7</v>
      </c>
      <c r="V38" s="16">
        <v>18.82</v>
      </c>
      <c r="W38" s="16" t="s">
        <v>80</v>
      </c>
      <c r="X38" s="256"/>
    </row>
    <row r="39" spans="1:24">
      <c r="A39" t="s">
        <v>5</v>
      </c>
      <c r="B39" t="s">
        <v>6</v>
      </c>
      <c r="C39" t="s">
        <v>7</v>
      </c>
      <c r="D39" s="1">
        <v>20.239999999999998</v>
      </c>
      <c r="E39" s="1" t="s">
        <v>23</v>
      </c>
      <c r="F39" s="254"/>
      <c r="R39" s="16" t="s">
        <v>81</v>
      </c>
      <c r="S39" s="16" t="s">
        <v>5</v>
      </c>
      <c r="T39" s="16" t="s">
        <v>6</v>
      </c>
      <c r="U39" s="16" t="s">
        <v>7</v>
      </c>
      <c r="V39" s="16">
        <v>18.98</v>
      </c>
      <c r="W39" s="16" t="s">
        <v>82</v>
      </c>
      <c r="X39" s="256"/>
    </row>
    <row r="40" spans="1:24">
      <c r="A40" t="s">
        <v>5</v>
      </c>
      <c r="B40" t="s">
        <v>6</v>
      </c>
      <c r="C40" t="s">
        <v>7</v>
      </c>
      <c r="D40" s="1">
        <v>19.5</v>
      </c>
      <c r="E40" s="1" t="s">
        <v>24</v>
      </c>
      <c r="F40" s="254"/>
      <c r="R40" s="16" t="s">
        <v>83</v>
      </c>
      <c r="S40" s="16" t="s">
        <v>5</v>
      </c>
      <c r="T40" s="16" t="s">
        <v>6</v>
      </c>
      <c r="U40" s="16" t="s">
        <v>7</v>
      </c>
      <c r="V40" s="16">
        <v>19.34</v>
      </c>
      <c r="W40" s="16" t="s">
        <v>38</v>
      </c>
      <c r="X40" s="256"/>
    </row>
    <row r="41" spans="1:24">
      <c r="A41" t="s">
        <v>5</v>
      </c>
      <c r="B41" t="s">
        <v>6</v>
      </c>
      <c r="C41" t="s">
        <v>7</v>
      </c>
      <c r="D41" s="1">
        <v>20.66</v>
      </c>
      <c r="E41" s="1" t="s">
        <v>25</v>
      </c>
      <c r="F41" s="254"/>
      <c r="R41" s="16" t="s">
        <v>84</v>
      </c>
      <c r="S41" s="16" t="s">
        <v>5</v>
      </c>
      <c r="T41" s="16" t="s">
        <v>6</v>
      </c>
      <c r="U41" s="16" t="s">
        <v>7</v>
      </c>
      <c r="V41" s="16">
        <v>19.600000000000001</v>
      </c>
      <c r="W41" s="16" t="s">
        <v>40</v>
      </c>
      <c r="X41" s="256"/>
    </row>
    <row r="42" spans="1:24">
      <c r="A42" t="s">
        <v>5</v>
      </c>
      <c r="B42" t="s">
        <v>6</v>
      </c>
      <c r="C42" t="s">
        <v>7</v>
      </c>
      <c r="D42" s="1">
        <v>24.48</v>
      </c>
      <c r="E42" s="1" t="s">
        <v>26</v>
      </c>
      <c r="F42" s="254"/>
      <c r="R42" s="16" t="s">
        <v>85</v>
      </c>
      <c r="S42" s="16" t="s">
        <v>5</v>
      </c>
      <c r="T42" s="16" t="s">
        <v>6</v>
      </c>
      <c r="U42" s="16" t="s">
        <v>7</v>
      </c>
      <c r="V42" s="16">
        <v>18.600000000000001</v>
      </c>
      <c r="W42" s="16" t="s">
        <v>41</v>
      </c>
      <c r="X42" s="256"/>
    </row>
    <row r="43" spans="1:24">
      <c r="A43" t="s">
        <v>5</v>
      </c>
      <c r="B43" t="s">
        <v>6</v>
      </c>
      <c r="C43" t="s">
        <v>7</v>
      </c>
      <c r="D43" s="1">
        <v>26.92</v>
      </c>
      <c r="E43" s="1" t="s">
        <v>27</v>
      </c>
      <c r="F43" s="254"/>
    </row>
    <row r="44" spans="1:24">
      <c r="A44" t="s">
        <v>5</v>
      </c>
      <c r="B44" t="s">
        <v>6</v>
      </c>
      <c r="C44" t="s">
        <v>7</v>
      </c>
      <c r="D44" s="1">
        <v>21.22</v>
      </c>
      <c r="E44" s="1" t="s">
        <v>28</v>
      </c>
      <c r="F44" s="254"/>
      <c r="R44" s="1" t="s">
        <v>86</v>
      </c>
      <c r="S44" s="1" t="s">
        <v>5</v>
      </c>
      <c r="T44" s="1" t="s">
        <v>6</v>
      </c>
      <c r="U44" s="1" t="s">
        <v>7</v>
      </c>
      <c r="V44" s="1">
        <v>14.14</v>
      </c>
      <c r="W44" s="1" t="s">
        <v>70</v>
      </c>
      <c r="X44" s="254" t="s">
        <v>87</v>
      </c>
    </row>
    <row r="45" spans="1:24">
      <c r="A45" t="s">
        <v>5</v>
      </c>
      <c r="B45" t="s">
        <v>6</v>
      </c>
      <c r="C45" t="s">
        <v>7</v>
      </c>
      <c r="D45" s="1">
        <v>20.5</v>
      </c>
      <c r="E45" s="1" t="s">
        <v>29</v>
      </c>
      <c r="F45" s="254"/>
      <c r="R45" s="1" t="s">
        <v>88</v>
      </c>
      <c r="S45" s="1" t="s">
        <v>5</v>
      </c>
      <c r="T45" s="1" t="s">
        <v>6</v>
      </c>
      <c r="U45" s="1" t="s">
        <v>7</v>
      </c>
      <c r="V45" s="1">
        <v>13.29</v>
      </c>
      <c r="W45" s="1" t="s">
        <v>8</v>
      </c>
      <c r="X45" s="254"/>
    </row>
    <row r="46" spans="1:24">
      <c r="R46" s="1" t="s">
        <v>89</v>
      </c>
      <c r="S46" s="1" t="s">
        <v>5</v>
      </c>
      <c r="T46" s="1" t="s">
        <v>6</v>
      </c>
      <c r="U46" s="1" t="s">
        <v>7</v>
      </c>
      <c r="V46" s="1">
        <v>13.07</v>
      </c>
      <c r="W46" s="1" t="s">
        <v>14</v>
      </c>
      <c r="X46" s="254"/>
    </row>
    <row r="47" spans="1:24">
      <c r="A47" t="s">
        <v>5</v>
      </c>
      <c r="B47" t="s">
        <v>6</v>
      </c>
      <c r="C47" t="s">
        <v>7</v>
      </c>
      <c r="D47" s="10">
        <v>20.07</v>
      </c>
      <c r="E47" s="10" t="s">
        <v>30</v>
      </c>
      <c r="F47" s="255" t="s">
        <v>43</v>
      </c>
      <c r="R47" s="1" t="s">
        <v>90</v>
      </c>
      <c r="S47" s="1" t="s">
        <v>5</v>
      </c>
      <c r="T47" s="1" t="s">
        <v>6</v>
      </c>
      <c r="U47" s="1" t="s">
        <v>7</v>
      </c>
      <c r="V47" s="1">
        <v>13.92</v>
      </c>
      <c r="W47" s="1" t="s">
        <v>25</v>
      </c>
      <c r="X47" s="254"/>
    </row>
    <row r="48" spans="1:24">
      <c r="A48" t="s">
        <v>5</v>
      </c>
      <c r="B48" t="s">
        <v>6</v>
      </c>
      <c r="C48" t="s">
        <v>7</v>
      </c>
      <c r="D48" s="10">
        <v>20.6</v>
      </c>
      <c r="E48" s="10" t="s">
        <v>31</v>
      </c>
      <c r="F48" s="255"/>
      <c r="R48" s="1" t="s">
        <v>91</v>
      </c>
      <c r="S48" s="1" t="s">
        <v>5</v>
      </c>
      <c r="T48" s="1" t="s">
        <v>6</v>
      </c>
      <c r="U48" s="1" t="s">
        <v>7</v>
      </c>
      <c r="V48" s="1">
        <v>14.23</v>
      </c>
      <c r="W48" s="1" t="s">
        <v>27</v>
      </c>
      <c r="X48" s="254"/>
    </row>
    <row r="49" spans="1:24">
      <c r="A49" t="s">
        <v>5</v>
      </c>
      <c r="B49" t="s">
        <v>6</v>
      </c>
      <c r="C49" t="s">
        <v>7</v>
      </c>
      <c r="D49" s="10">
        <v>19.62</v>
      </c>
      <c r="E49" s="10" t="s">
        <v>32</v>
      </c>
      <c r="F49" s="255"/>
      <c r="R49" s="1" t="s">
        <v>92</v>
      </c>
      <c r="S49" s="1" t="s">
        <v>5</v>
      </c>
      <c r="T49" s="1" t="s">
        <v>6</v>
      </c>
      <c r="U49" s="1" t="s">
        <v>7</v>
      </c>
      <c r="V49" s="1">
        <v>13.95</v>
      </c>
      <c r="W49" s="1" t="s">
        <v>28</v>
      </c>
      <c r="X49" s="254"/>
    </row>
    <row r="50" spans="1:24">
      <c r="A50" t="s">
        <v>5</v>
      </c>
      <c r="B50" t="s">
        <v>6</v>
      </c>
      <c r="C50" t="s">
        <v>7</v>
      </c>
      <c r="D50" s="10">
        <v>19.82</v>
      </c>
      <c r="E50" s="10" t="s">
        <v>33</v>
      </c>
      <c r="F50" s="255"/>
    </row>
    <row r="51" spans="1:24">
      <c r="A51" t="s">
        <v>5</v>
      </c>
      <c r="B51" t="s">
        <v>6</v>
      </c>
      <c r="C51" t="s">
        <v>7</v>
      </c>
      <c r="D51" s="10">
        <v>20.45</v>
      </c>
      <c r="E51" s="10" t="s">
        <v>34</v>
      </c>
      <c r="F51" s="255"/>
      <c r="R51" s="16" t="s">
        <v>93</v>
      </c>
      <c r="S51" s="16" t="s">
        <v>5</v>
      </c>
      <c r="T51" s="16" t="s">
        <v>6</v>
      </c>
      <c r="U51" s="16" t="s">
        <v>7</v>
      </c>
      <c r="V51" s="16">
        <v>14.17</v>
      </c>
      <c r="W51" s="16" t="s">
        <v>78</v>
      </c>
      <c r="X51" s="256" t="s">
        <v>87</v>
      </c>
    </row>
    <row r="52" spans="1:24">
      <c r="A52" t="s">
        <v>5</v>
      </c>
      <c r="B52" t="s">
        <v>6</v>
      </c>
      <c r="C52" t="s">
        <v>7</v>
      </c>
      <c r="D52" s="10">
        <v>19.22</v>
      </c>
      <c r="E52" s="10" t="s">
        <v>35</v>
      </c>
      <c r="F52" s="255"/>
      <c r="R52" s="16" t="s">
        <v>94</v>
      </c>
      <c r="S52" s="16" t="s">
        <v>5</v>
      </c>
      <c r="T52" s="16" t="s">
        <v>6</v>
      </c>
      <c r="U52" s="16" t="s">
        <v>7</v>
      </c>
      <c r="V52" s="16">
        <v>13.12</v>
      </c>
      <c r="W52" s="16" t="s">
        <v>80</v>
      </c>
      <c r="X52" s="256"/>
    </row>
    <row r="53" spans="1:24">
      <c r="A53" t="s">
        <v>5</v>
      </c>
      <c r="B53" t="s">
        <v>6</v>
      </c>
      <c r="C53" t="s">
        <v>7</v>
      </c>
      <c r="D53" s="10">
        <v>20.190000000000001</v>
      </c>
      <c r="E53" s="10" t="s">
        <v>36</v>
      </c>
      <c r="F53" s="255"/>
      <c r="R53" s="16" t="s">
        <v>95</v>
      </c>
      <c r="S53" s="16" t="s">
        <v>5</v>
      </c>
      <c r="T53" s="16" t="s">
        <v>6</v>
      </c>
      <c r="U53" s="16" t="s">
        <v>7</v>
      </c>
      <c r="V53" s="16">
        <v>13.11</v>
      </c>
      <c r="W53" s="16" t="s">
        <v>82</v>
      </c>
      <c r="X53" s="256"/>
    </row>
    <row r="54" spans="1:24">
      <c r="A54" t="s">
        <v>5</v>
      </c>
      <c r="B54" t="s">
        <v>6</v>
      </c>
      <c r="C54" t="s">
        <v>7</v>
      </c>
      <c r="D54" s="10">
        <v>19.41</v>
      </c>
      <c r="E54" s="10" t="s">
        <v>37</v>
      </c>
      <c r="F54" s="255"/>
      <c r="R54" s="16" t="s">
        <v>96</v>
      </c>
      <c r="S54" s="16" t="s">
        <v>5</v>
      </c>
      <c r="T54" s="16" t="s">
        <v>6</v>
      </c>
      <c r="U54" s="16" t="s">
        <v>7</v>
      </c>
      <c r="V54" s="16">
        <v>13.37</v>
      </c>
      <c r="W54" s="16" t="s">
        <v>38</v>
      </c>
      <c r="X54" s="256"/>
    </row>
    <row r="55" spans="1:24">
      <c r="A55" t="s">
        <v>5</v>
      </c>
      <c r="B55" t="s">
        <v>6</v>
      </c>
      <c r="C55" t="s">
        <v>7</v>
      </c>
      <c r="D55" s="10">
        <v>20.5</v>
      </c>
      <c r="E55" s="10" t="s">
        <v>38</v>
      </c>
      <c r="F55" s="255"/>
      <c r="R55" s="16" t="s">
        <v>97</v>
      </c>
      <c r="S55" s="16" t="s">
        <v>5</v>
      </c>
      <c r="T55" s="16" t="s">
        <v>6</v>
      </c>
      <c r="U55" s="16" t="s">
        <v>7</v>
      </c>
      <c r="V55" s="16">
        <v>14.25</v>
      </c>
      <c r="W55" s="16" t="s">
        <v>40</v>
      </c>
      <c r="X55" s="256"/>
    </row>
    <row r="56" spans="1:24">
      <c r="A56" t="s">
        <v>5</v>
      </c>
      <c r="B56" t="s">
        <v>6</v>
      </c>
      <c r="C56" t="s">
        <v>7</v>
      </c>
      <c r="D56" s="10">
        <v>24.54</v>
      </c>
      <c r="E56" s="10" t="s">
        <v>39</v>
      </c>
      <c r="F56" s="255"/>
      <c r="R56" s="16" t="s">
        <v>98</v>
      </c>
      <c r="S56" s="16" t="s">
        <v>5</v>
      </c>
      <c r="T56" s="16" t="s">
        <v>6</v>
      </c>
      <c r="U56" s="16" t="s">
        <v>7</v>
      </c>
      <c r="V56" s="16">
        <v>13.37</v>
      </c>
      <c r="W56" s="16" t="s">
        <v>41</v>
      </c>
      <c r="X56" s="256"/>
    </row>
    <row r="57" spans="1:24">
      <c r="A57" t="s">
        <v>5</v>
      </c>
      <c r="B57" t="s">
        <v>6</v>
      </c>
      <c r="C57" t="s">
        <v>7</v>
      </c>
      <c r="D57" s="10">
        <v>26.56</v>
      </c>
      <c r="E57" s="10" t="s">
        <v>40</v>
      </c>
      <c r="F57" s="255"/>
    </row>
    <row r="58" spans="1:24">
      <c r="A58" t="s">
        <v>5</v>
      </c>
      <c r="B58" t="s">
        <v>6</v>
      </c>
      <c r="C58" t="s">
        <v>7</v>
      </c>
      <c r="D58" s="10">
        <v>21.22</v>
      </c>
      <c r="E58" s="10" t="s">
        <v>41</v>
      </c>
      <c r="F58" s="255"/>
    </row>
    <row r="59" spans="1:24">
      <c r="A59" t="s">
        <v>5</v>
      </c>
      <c r="B59" t="s">
        <v>6</v>
      </c>
      <c r="C59" t="s">
        <v>7</v>
      </c>
      <c r="D59" s="10">
        <v>20.38</v>
      </c>
      <c r="E59" s="10" t="s">
        <v>42</v>
      </c>
      <c r="F59" s="255"/>
    </row>
  </sheetData>
  <mergeCells count="12">
    <mergeCell ref="F2:F14"/>
    <mergeCell ref="F17:F29"/>
    <mergeCell ref="F33:F45"/>
    <mergeCell ref="F47:F59"/>
    <mergeCell ref="X44:X49"/>
    <mergeCell ref="X51:X56"/>
    <mergeCell ref="X2:X7"/>
    <mergeCell ref="X9:X14"/>
    <mergeCell ref="X16:X21"/>
    <mergeCell ref="X23:X28"/>
    <mergeCell ref="X30:X35"/>
    <mergeCell ref="X37:X42"/>
  </mergeCells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59"/>
  <sheetViews>
    <sheetView zoomScale="40" zoomScaleNormal="40" workbookViewId="0">
      <selection activeCell="H1" sqref="H1"/>
    </sheetView>
  </sheetViews>
  <sheetFormatPr defaultRowHeight="15"/>
  <cols>
    <col min="2" max="2" width="34.140625" customWidth="1"/>
    <col min="5" max="5" width="31.42578125" customWidth="1"/>
    <col min="8" max="8" width="34.28515625" customWidth="1"/>
  </cols>
  <sheetData>
    <row r="2" spans="1:10">
      <c r="D2" s="13"/>
      <c r="E2" s="13"/>
      <c r="F2" s="13"/>
      <c r="G2" s="13"/>
    </row>
    <row r="3" spans="1:10">
      <c r="D3" s="13"/>
      <c r="E3" s="13"/>
      <c r="F3" s="13"/>
      <c r="G3" s="13"/>
    </row>
    <row r="4" spans="1:10" ht="21">
      <c r="B4" s="151" t="s">
        <v>1766</v>
      </c>
      <c r="D4" s="13"/>
      <c r="E4" s="244" t="s">
        <v>1767</v>
      </c>
      <c r="F4" s="43"/>
      <c r="G4" s="13"/>
    </row>
    <row r="5" spans="1:10" ht="15.75">
      <c r="B5" s="4" t="s">
        <v>243</v>
      </c>
      <c r="C5" s="170" t="s">
        <v>1768</v>
      </c>
      <c r="D5" s="13"/>
      <c r="E5" s="86" t="s">
        <v>243</v>
      </c>
      <c r="F5" s="170" t="s">
        <v>1768</v>
      </c>
      <c r="G5" s="13"/>
      <c r="H5" t="s">
        <v>243</v>
      </c>
      <c r="I5" t="s">
        <v>1770</v>
      </c>
      <c r="J5" t="s">
        <v>1771</v>
      </c>
    </row>
    <row r="6" spans="1:10">
      <c r="A6" s="39" t="s">
        <v>2110</v>
      </c>
      <c r="B6" s="8" t="s">
        <v>2111</v>
      </c>
      <c r="C6" s="8">
        <v>39.6</v>
      </c>
      <c r="D6" s="13"/>
      <c r="E6" s="86" t="s">
        <v>2111</v>
      </c>
      <c r="F6" s="86">
        <f t="shared" ref="F6:F29" si="0">$C36/100*C6</f>
        <v>3102000.0000000005</v>
      </c>
      <c r="G6" s="13"/>
      <c r="H6" t="s">
        <v>2111</v>
      </c>
      <c r="I6">
        <v>1.22</v>
      </c>
      <c r="J6">
        <v>0.48</v>
      </c>
    </row>
    <row r="7" spans="1:10">
      <c r="B7" s="8" t="s">
        <v>2112</v>
      </c>
      <c r="C7" s="8">
        <v>36</v>
      </c>
      <c r="D7" s="13"/>
      <c r="E7" s="86" t="s">
        <v>2112</v>
      </c>
      <c r="F7" s="86">
        <f t="shared" si="0"/>
        <v>2952613.9923424996</v>
      </c>
      <c r="G7" s="13"/>
      <c r="H7" t="s">
        <v>2112</v>
      </c>
      <c r="I7">
        <v>0.79</v>
      </c>
      <c r="J7">
        <v>0.28000000000000003</v>
      </c>
    </row>
    <row r="8" spans="1:10">
      <c r="B8" s="8" t="s">
        <v>2113</v>
      </c>
      <c r="C8" s="8">
        <v>39.9</v>
      </c>
      <c r="D8" s="13"/>
      <c r="E8" s="86" t="s">
        <v>2113</v>
      </c>
      <c r="F8" s="86">
        <f t="shared" si="0"/>
        <v>2465474.61928934</v>
      </c>
      <c r="G8" s="13"/>
      <c r="H8" t="s">
        <v>2113</v>
      </c>
      <c r="I8">
        <v>0.87</v>
      </c>
      <c r="J8">
        <v>0.34</v>
      </c>
    </row>
    <row r="9" spans="1:10">
      <c r="B9" s="8" t="s">
        <v>2114</v>
      </c>
      <c r="C9" s="8">
        <v>39.799999999999997</v>
      </c>
      <c r="D9" s="13"/>
      <c r="E9" s="86" t="s">
        <v>2114</v>
      </c>
      <c r="F9" s="86">
        <f t="shared" si="0"/>
        <v>3023150.2590673566</v>
      </c>
      <c r="G9" s="13"/>
      <c r="H9" t="s">
        <v>2114</v>
      </c>
      <c r="I9">
        <v>0.83</v>
      </c>
      <c r="J9">
        <v>0.33</v>
      </c>
    </row>
    <row r="10" spans="1:10">
      <c r="B10" s="8" t="s">
        <v>2115</v>
      </c>
      <c r="C10" s="8">
        <v>37.799999999999997</v>
      </c>
      <c r="D10" s="13"/>
      <c r="E10" s="86" t="s">
        <v>2115</v>
      </c>
      <c r="F10" s="86">
        <f t="shared" si="0"/>
        <v>3472371.561410306</v>
      </c>
      <c r="G10" s="13"/>
      <c r="H10" t="s">
        <v>2115</v>
      </c>
      <c r="I10">
        <v>1.23</v>
      </c>
      <c r="J10">
        <v>0.46</v>
      </c>
    </row>
    <row r="11" spans="1:10">
      <c r="B11" s="8" t="s">
        <v>2116</v>
      </c>
      <c r="C11" s="8">
        <v>40.799999999999997</v>
      </c>
      <c r="D11" s="13"/>
      <c r="E11" s="86" t="s">
        <v>2116</v>
      </c>
      <c r="F11" s="86">
        <f t="shared" si="0"/>
        <v>4596000</v>
      </c>
      <c r="G11" s="13"/>
      <c r="H11" t="s">
        <v>2116</v>
      </c>
      <c r="I11">
        <v>1.44</v>
      </c>
      <c r="J11">
        <v>0.57999999999999996</v>
      </c>
    </row>
    <row r="12" spans="1:10">
      <c r="B12" s="8" t="s">
        <v>2117</v>
      </c>
      <c r="C12" s="8">
        <v>38.9</v>
      </c>
      <c r="D12" s="13"/>
      <c r="E12" s="86" t="s">
        <v>2117</v>
      </c>
      <c r="F12" s="86">
        <f t="shared" si="0"/>
        <v>4883828.9817232378</v>
      </c>
      <c r="G12" s="13"/>
      <c r="H12" t="s">
        <v>2117</v>
      </c>
      <c r="I12">
        <v>1.23</v>
      </c>
      <c r="J12">
        <v>0.47</v>
      </c>
    </row>
    <row r="13" spans="1:10">
      <c r="B13" s="8" t="s">
        <v>2118</v>
      </c>
      <c r="C13" s="8">
        <v>38.5</v>
      </c>
      <c r="D13" s="13"/>
      <c r="E13" s="86" t="s">
        <v>2118</v>
      </c>
      <c r="F13" s="86">
        <f t="shared" si="0"/>
        <v>4156799.5933122449</v>
      </c>
      <c r="G13" s="13"/>
      <c r="H13" t="s">
        <v>2118</v>
      </c>
      <c r="I13">
        <v>1</v>
      </c>
      <c r="J13">
        <v>0.38</v>
      </c>
    </row>
    <row r="14" spans="1:10">
      <c r="B14" s="8" t="s">
        <v>2119</v>
      </c>
      <c r="C14" s="8">
        <v>38.6</v>
      </c>
      <c r="D14" s="13"/>
      <c r="E14" s="86" t="s">
        <v>2119</v>
      </c>
      <c r="F14" s="86">
        <f t="shared" si="0"/>
        <v>4320564.0785781108</v>
      </c>
      <c r="G14" s="13"/>
      <c r="H14" t="s">
        <v>2119</v>
      </c>
      <c r="I14">
        <v>1</v>
      </c>
      <c r="J14">
        <v>0.38</v>
      </c>
    </row>
    <row r="15" spans="1:10">
      <c r="B15" s="8" t="s">
        <v>2120</v>
      </c>
      <c r="C15" s="8">
        <v>37.6</v>
      </c>
      <c r="D15" s="13"/>
      <c r="E15" s="86" t="s">
        <v>2120</v>
      </c>
      <c r="F15" s="86">
        <f t="shared" si="0"/>
        <v>4223074.6128578139</v>
      </c>
      <c r="G15" s="13"/>
      <c r="H15" t="s">
        <v>2120</v>
      </c>
      <c r="I15">
        <v>1.1599999999999999</v>
      </c>
      <c r="J15">
        <v>0.43</v>
      </c>
    </row>
    <row r="16" spans="1:10">
      <c r="B16" s="8" t="s">
        <v>2121</v>
      </c>
      <c r="C16" s="8">
        <v>35.1</v>
      </c>
      <c r="D16" s="13"/>
      <c r="E16" s="86" t="s">
        <v>2121</v>
      </c>
      <c r="F16" s="86">
        <f t="shared" si="0"/>
        <v>3722767.4366948018</v>
      </c>
      <c r="G16" s="13"/>
      <c r="H16" t="s">
        <v>2121</v>
      </c>
      <c r="I16">
        <v>1.3</v>
      </c>
      <c r="J16">
        <v>0.45</v>
      </c>
    </row>
    <row r="17" spans="1:10">
      <c r="B17" s="8" t="s">
        <v>2122</v>
      </c>
      <c r="C17" s="8">
        <v>29.4</v>
      </c>
      <c r="D17" s="13"/>
      <c r="E17" s="86" t="s">
        <v>2122</v>
      </c>
      <c r="F17" s="86">
        <f t="shared" si="0"/>
        <v>3673166.3201663205</v>
      </c>
      <c r="G17" s="13"/>
      <c r="H17" t="s">
        <v>2122</v>
      </c>
      <c r="I17">
        <v>1.1499999999999999</v>
      </c>
      <c r="J17">
        <v>0.33</v>
      </c>
    </row>
    <row r="18" spans="1:10">
      <c r="A18" s="39" t="s">
        <v>2123</v>
      </c>
      <c r="B18" s="153" t="s">
        <v>1792</v>
      </c>
      <c r="C18" s="153">
        <v>13.7</v>
      </c>
      <c r="D18" s="13"/>
      <c r="E18" s="86" t="s">
        <v>1792</v>
      </c>
      <c r="F18" s="86">
        <f t="shared" si="0"/>
        <v>1517148.1481481479</v>
      </c>
      <c r="G18" s="13"/>
      <c r="H18" t="s">
        <v>1792</v>
      </c>
      <c r="I18">
        <v>1.1499999999999999</v>
      </c>
      <c r="J18">
        <v>0.15</v>
      </c>
    </row>
    <row r="19" spans="1:10">
      <c r="B19" s="153" t="s">
        <v>1793</v>
      </c>
      <c r="C19" s="153">
        <v>5.8</v>
      </c>
      <c r="D19" s="13"/>
      <c r="E19" s="86" t="s">
        <v>1793</v>
      </c>
      <c r="F19" s="245">
        <f t="shared" si="0"/>
        <v>455949.8327759197</v>
      </c>
      <c r="G19" s="13"/>
      <c r="H19" t="s">
        <v>1793</v>
      </c>
      <c r="I19">
        <v>0</v>
      </c>
      <c r="J19">
        <v>0</v>
      </c>
    </row>
    <row r="20" spans="1:10">
      <c r="B20" s="153" t="s">
        <v>1794</v>
      </c>
      <c r="C20" s="153">
        <v>13.5</v>
      </c>
      <c r="D20" s="13"/>
      <c r="E20" s="86" t="s">
        <v>1794</v>
      </c>
      <c r="F20" s="86">
        <f t="shared" si="0"/>
        <v>1194182.2429906542</v>
      </c>
      <c r="G20" s="13"/>
      <c r="H20" t="s">
        <v>1794</v>
      </c>
      <c r="I20">
        <v>1.74</v>
      </c>
      <c r="J20">
        <v>0.23</v>
      </c>
    </row>
    <row r="21" spans="1:10">
      <c r="B21" s="153" t="s">
        <v>1795</v>
      </c>
      <c r="C21" s="153">
        <v>13</v>
      </c>
      <c r="D21" s="13"/>
      <c r="E21" s="86" t="s">
        <v>1795</v>
      </c>
      <c r="F21" s="86">
        <f t="shared" si="0"/>
        <v>975000</v>
      </c>
      <c r="G21" s="13"/>
      <c r="H21" t="s">
        <v>1795</v>
      </c>
      <c r="I21">
        <v>1.1200000000000001</v>
      </c>
      <c r="J21">
        <v>0.14000000000000001</v>
      </c>
    </row>
    <row r="22" spans="1:10">
      <c r="B22" s="153" t="s">
        <v>1796</v>
      </c>
      <c r="C22" s="153">
        <v>16.2</v>
      </c>
      <c r="D22" s="13"/>
      <c r="E22" s="86" t="s">
        <v>1796</v>
      </c>
      <c r="F22" s="86">
        <f t="shared" si="0"/>
        <v>945615.96958174906</v>
      </c>
      <c r="G22" s="13"/>
      <c r="H22" t="s">
        <v>1796</v>
      </c>
      <c r="I22">
        <v>1.1499999999999999</v>
      </c>
      <c r="J22">
        <v>0.18</v>
      </c>
    </row>
    <row r="23" spans="1:10">
      <c r="B23" s="153" t="s">
        <v>1797</v>
      </c>
      <c r="C23" s="153">
        <v>12.7</v>
      </c>
      <c r="D23" s="13"/>
      <c r="E23" s="86" t="s">
        <v>1797</v>
      </c>
      <c r="F23" s="86">
        <f t="shared" si="0"/>
        <v>1027565.2920962198</v>
      </c>
      <c r="G23" s="13"/>
      <c r="H23" t="s">
        <v>1797</v>
      </c>
      <c r="I23">
        <v>1.1299999999999999</v>
      </c>
      <c r="J23">
        <v>0.14000000000000001</v>
      </c>
    </row>
    <row r="24" spans="1:10">
      <c r="B24" s="153" t="s">
        <v>1798</v>
      </c>
      <c r="C24" s="153">
        <v>16.100000000000001</v>
      </c>
      <c r="D24" s="13"/>
      <c r="E24" s="86" t="s">
        <v>1798</v>
      </c>
      <c r="F24" s="86">
        <f t="shared" si="0"/>
        <v>754562.24066390039</v>
      </c>
      <c r="G24" s="13"/>
      <c r="H24" t="s">
        <v>1798</v>
      </c>
      <c r="I24">
        <v>1.17</v>
      </c>
      <c r="J24">
        <v>0.18</v>
      </c>
    </row>
    <row r="25" spans="1:10">
      <c r="B25" s="153" t="s">
        <v>1799</v>
      </c>
      <c r="C25" s="153">
        <v>14.6</v>
      </c>
      <c r="D25" s="13"/>
      <c r="E25" s="86" t="s">
        <v>1799</v>
      </c>
      <c r="F25" s="86">
        <f t="shared" si="0"/>
        <v>1053543.2098765431</v>
      </c>
      <c r="G25" s="13"/>
      <c r="H25" t="s">
        <v>1799</v>
      </c>
      <c r="I25">
        <v>1.49</v>
      </c>
      <c r="J25">
        <v>0.21</v>
      </c>
    </row>
    <row r="26" spans="1:10">
      <c r="B26" s="153" t="s">
        <v>1800</v>
      </c>
      <c r="C26" s="153">
        <v>16.2</v>
      </c>
      <c r="D26" s="13"/>
      <c r="E26" s="86" t="s">
        <v>1800</v>
      </c>
      <c r="F26" s="86">
        <f t="shared" si="0"/>
        <v>943020.22756005055</v>
      </c>
      <c r="G26" s="13"/>
      <c r="H26" t="s">
        <v>1800</v>
      </c>
      <c r="I26">
        <v>0.63</v>
      </c>
      <c r="J26">
        <v>9.7000000000000003E-2</v>
      </c>
    </row>
    <row r="27" spans="1:10">
      <c r="B27" s="153" t="s">
        <v>1801</v>
      </c>
      <c r="C27" s="153">
        <v>12.5</v>
      </c>
      <c r="D27" s="13"/>
      <c r="E27" s="86" t="s">
        <v>1801</v>
      </c>
      <c r="F27" s="86">
        <f t="shared" si="0"/>
        <v>1035918.2776801407</v>
      </c>
      <c r="G27" s="13"/>
      <c r="H27" t="s">
        <v>1801</v>
      </c>
      <c r="I27">
        <v>1.19</v>
      </c>
      <c r="J27">
        <v>0.14000000000000001</v>
      </c>
    </row>
    <row r="28" spans="1:10">
      <c r="B28" s="153" t="s">
        <v>1802</v>
      </c>
      <c r="C28" s="153">
        <v>18.600000000000001</v>
      </c>
      <c r="D28" s="13"/>
      <c r="E28" s="86" t="s">
        <v>1802</v>
      </c>
      <c r="F28" s="86">
        <f t="shared" si="0"/>
        <v>1494030.7167235494</v>
      </c>
      <c r="G28" s="13"/>
      <c r="H28" t="s">
        <v>1802</v>
      </c>
      <c r="I28">
        <v>1.1299999999999999</v>
      </c>
      <c r="J28">
        <v>0.2</v>
      </c>
    </row>
    <row r="29" spans="1:10">
      <c r="B29" s="153" t="s">
        <v>1803</v>
      </c>
      <c r="C29" s="153">
        <v>13.6</v>
      </c>
      <c r="D29" s="13"/>
      <c r="E29" s="86" t="s">
        <v>1803</v>
      </c>
      <c r="F29" s="86">
        <f t="shared" si="0"/>
        <v>827915.67852437415</v>
      </c>
      <c r="G29" s="13"/>
      <c r="H29" t="s">
        <v>1803</v>
      </c>
      <c r="I29">
        <v>1.58</v>
      </c>
      <c r="J29">
        <v>0.21</v>
      </c>
    </row>
    <row r="30" spans="1:10" ht="21">
      <c r="B30" s="151" t="s">
        <v>1766</v>
      </c>
      <c r="C30" s="154" t="s">
        <v>1768</v>
      </c>
      <c r="D30" s="13"/>
      <c r="E30" s="244" t="s">
        <v>1767</v>
      </c>
      <c r="F30" s="170" t="s">
        <v>1768</v>
      </c>
      <c r="G30" s="13"/>
      <c r="H30" t="s">
        <v>99</v>
      </c>
      <c r="I30">
        <v>1.22</v>
      </c>
      <c r="J30">
        <v>0.46</v>
      </c>
    </row>
    <row r="31" spans="1:10">
      <c r="D31" s="13"/>
      <c r="E31" s="43"/>
      <c r="F31" s="43"/>
      <c r="G31" s="13"/>
      <c r="H31" t="s">
        <v>182</v>
      </c>
      <c r="I31">
        <v>0.36</v>
      </c>
      <c r="J31">
        <v>0.25</v>
      </c>
    </row>
    <row r="32" spans="1:10">
      <c r="D32" s="13"/>
    </row>
    <row r="34" spans="2:3" ht="21">
      <c r="B34" s="151" t="s">
        <v>1804</v>
      </c>
    </row>
    <row r="35" spans="2:3">
      <c r="B35" s="155" t="s">
        <v>243</v>
      </c>
    </row>
    <row r="36" spans="2:3">
      <c r="B36" s="8" t="s">
        <v>2111</v>
      </c>
      <c r="C36" s="8">
        <v>7833333.333333334</v>
      </c>
    </row>
    <row r="37" spans="2:3">
      <c r="B37" s="8" t="s">
        <v>2112</v>
      </c>
      <c r="C37" s="8">
        <v>8201705.5342847202</v>
      </c>
    </row>
    <row r="38" spans="2:3">
      <c r="B38" s="8" t="s">
        <v>2113</v>
      </c>
      <c r="C38" s="8">
        <v>6179134.3841838101</v>
      </c>
    </row>
    <row r="39" spans="2:3">
      <c r="B39" s="8" t="s">
        <v>2114</v>
      </c>
      <c r="C39" s="8">
        <v>7595854.9222797919</v>
      </c>
    </row>
    <row r="40" spans="2:3">
      <c r="B40" s="8" t="s">
        <v>2115</v>
      </c>
      <c r="C40" s="8">
        <v>9186168.1518791169</v>
      </c>
    </row>
    <row r="41" spans="2:3">
      <c r="B41" s="8" t="s">
        <v>2116</v>
      </c>
      <c r="C41" s="8">
        <v>11264705.882352943</v>
      </c>
    </row>
    <row r="42" spans="2:3">
      <c r="B42" s="8" t="s">
        <v>2117</v>
      </c>
      <c r="C42" s="8">
        <v>12554830.287206266</v>
      </c>
    </row>
    <row r="43" spans="2:3">
      <c r="B43" s="8" t="s">
        <v>2118</v>
      </c>
      <c r="C43" s="8">
        <v>10796882.060551286</v>
      </c>
    </row>
    <row r="44" spans="2:3">
      <c r="B44" s="8" t="s">
        <v>2119</v>
      </c>
      <c r="C44" s="8">
        <v>11193171.188026192</v>
      </c>
    </row>
    <row r="45" spans="2:3">
      <c r="B45" s="8" t="s">
        <v>2120</v>
      </c>
      <c r="C45" s="8">
        <v>11231581.417175036</v>
      </c>
    </row>
    <row r="46" spans="2:3">
      <c r="B46" s="8" t="s">
        <v>2121</v>
      </c>
      <c r="C46" s="8">
        <v>10606175.033318523</v>
      </c>
    </row>
    <row r="47" spans="2:3">
      <c r="B47" s="8" t="s">
        <v>2122</v>
      </c>
      <c r="C47" s="8">
        <v>12493762.993762996</v>
      </c>
    </row>
    <row r="48" spans="2:3">
      <c r="B48" s="153" t="s">
        <v>1792</v>
      </c>
      <c r="C48" s="153">
        <v>11074074.074074073</v>
      </c>
    </row>
    <row r="49" spans="2:3">
      <c r="B49" s="153" t="s">
        <v>1793</v>
      </c>
      <c r="C49" s="153">
        <v>7861204.0133779254</v>
      </c>
    </row>
    <row r="50" spans="2:3">
      <c r="B50" s="153" t="s">
        <v>1794</v>
      </c>
      <c r="C50" s="153">
        <v>8845794.3925233651</v>
      </c>
    </row>
    <row r="51" spans="2:3">
      <c r="B51" s="153" t="s">
        <v>1795</v>
      </c>
      <c r="C51" s="153">
        <v>7500000</v>
      </c>
    </row>
    <row r="52" spans="2:3">
      <c r="B52" s="153" t="s">
        <v>1796</v>
      </c>
      <c r="C52" s="153">
        <v>5837135.6147021549</v>
      </c>
    </row>
    <row r="53" spans="2:3">
      <c r="B53" s="153" t="s">
        <v>1797</v>
      </c>
      <c r="C53" s="153">
        <v>8091065.292096219</v>
      </c>
    </row>
    <row r="54" spans="2:3">
      <c r="B54" s="153" t="s">
        <v>1798</v>
      </c>
      <c r="C54" s="153">
        <v>4686721.9917012444</v>
      </c>
    </row>
    <row r="55" spans="2:3">
      <c r="B55" s="153" t="s">
        <v>1799</v>
      </c>
      <c r="C55" s="153">
        <v>7216049.3827160485</v>
      </c>
    </row>
    <row r="56" spans="2:3">
      <c r="B56" s="153" t="s">
        <v>1800</v>
      </c>
      <c r="C56" s="153">
        <v>5821112.5158027811</v>
      </c>
    </row>
    <row r="57" spans="2:3">
      <c r="B57" s="153" t="s">
        <v>1801</v>
      </c>
      <c r="C57" s="153">
        <v>8287346.2214411246</v>
      </c>
    </row>
    <row r="58" spans="2:3">
      <c r="B58" s="153" t="s">
        <v>1802</v>
      </c>
      <c r="C58" s="153">
        <v>8032423.2081911257</v>
      </c>
    </row>
    <row r="59" spans="2:3">
      <c r="B59" s="153" t="s">
        <v>1803</v>
      </c>
      <c r="C59" s="153">
        <v>6087615.283267457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4"/>
  <sheetViews>
    <sheetView zoomScale="50" zoomScaleNormal="50" workbookViewId="0">
      <selection activeCell="AC34" sqref="AC34"/>
    </sheetView>
  </sheetViews>
  <sheetFormatPr defaultRowHeight="15"/>
  <cols>
    <col min="1" max="1" width="17.28515625" customWidth="1"/>
  </cols>
  <sheetData>
    <row r="1" spans="1:23">
      <c r="A1" s="39" t="s">
        <v>2108</v>
      </c>
      <c r="C1" s="1" t="s">
        <v>99</v>
      </c>
    </row>
    <row r="2" spans="1:23">
      <c r="B2" t="s">
        <v>100</v>
      </c>
      <c r="C2" s="1">
        <f>AVERAGE(D2:W2)</f>
        <v>4.2109499999999995</v>
      </c>
      <c r="D2" s="18">
        <v>6.27</v>
      </c>
      <c r="E2" s="18">
        <v>4.532</v>
      </c>
      <c r="F2" s="18">
        <v>3.839</v>
      </c>
      <c r="G2" s="18">
        <v>3.7</v>
      </c>
      <c r="H2" s="18">
        <v>3.839</v>
      </c>
      <c r="I2" s="18">
        <v>2.8370000000000002</v>
      </c>
      <c r="J2" s="18">
        <v>5.1840000000000002</v>
      </c>
      <c r="K2" s="18">
        <v>4.6539999999999999</v>
      </c>
      <c r="L2" s="18">
        <v>5.2270000000000003</v>
      </c>
      <c r="M2" s="18">
        <v>4.657</v>
      </c>
      <c r="N2" s="18">
        <v>5.4450000000000003</v>
      </c>
      <c r="O2" s="18">
        <v>3.36</v>
      </c>
      <c r="P2" s="18">
        <v>2.8210000000000002</v>
      </c>
      <c r="Q2" s="18">
        <v>4.9909999999999997</v>
      </c>
      <c r="R2" s="18">
        <v>3.6840000000000002</v>
      </c>
      <c r="S2" s="18">
        <v>4.6669999999999998</v>
      </c>
      <c r="T2" s="18">
        <v>3.3889999999999998</v>
      </c>
      <c r="U2" s="18">
        <v>3.327</v>
      </c>
      <c r="V2" s="18">
        <v>3.69</v>
      </c>
      <c r="W2" s="18">
        <v>4.1059999999999999</v>
      </c>
    </row>
    <row r="3" spans="1:23">
      <c r="B3" t="s">
        <v>101</v>
      </c>
      <c r="C3" s="1">
        <f t="shared" ref="C3:C14" si="0">AVERAGE(D3:W3)</f>
        <v>5.4396500000000003</v>
      </c>
      <c r="D3" s="18">
        <v>6.2530000000000001</v>
      </c>
      <c r="E3" s="18">
        <v>6.0810000000000004</v>
      </c>
      <c r="F3" s="18">
        <v>5.9550000000000001</v>
      </c>
      <c r="G3" s="18">
        <v>7.52</v>
      </c>
      <c r="H3" s="18">
        <v>4.7629999999999999</v>
      </c>
      <c r="I3" s="18">
        <v>5.5780000000000003</v>
      </c>
      <c r="J3" s="18">
        <v>4.8090000000000002</v>
      </c>
      <c r="K3" s="18">
        <v>5.44</v>
      </c>
      <c r="L3" s="18">
        <v>3.5430000000000001</v>
      </c>
      <c r="M3" s="18">
        <v>6.2489999999999997</v>
      </c>
      <c r="N3" s="18">
        <v>5.5190000000000001</v>
      </c>
      <c r="O3" s="18">
        <v>4.702</v>
      </c>
      <c r="P3" s="18">
        <v>5.7560000000000002</v>
      </c>
      <c r="Q3" s="18">
        <v>4.2709999999999999</v>
      </c>
      <c r="R3" s="18">
        <v>5.6079999999999997</v>
      </c>
      <c r="S3" s="18">
        <v>5.835</v>
      </c>
      <c r="T3" s="18">
        <v>5.1760000000000002</v>
      </c>
      <c r="U3" s="18">
        <v>5.4470000000000001</v>
      </c>
      <c r="V3" s="18">
        <v>5.1760000000000002</v>
      </c>
      <c r="W3" s="18">
        <v>5.1120000000000001</v>
      </c>
    </row>
    <row r="4" spans="1:23">
      <c r="B4" t="s">
        <v>102</v>
      </c>
      <c r="C4" s="1">
        <f t="shared" si="0"/>
        <v>3.13421052631579</v>
      </c>
      <c r="D4" s="18">
        <v>4.0999999999999996</v>
      </c>
      <c r="E4" s="18">
        <v>3.2349999999999999</v>
      </c>
      <c r="F4" s="18">
        <v>3.851</v>
      </c>
      <c r="G4" s="18">
        <v>1.611</v>
      </c>
      <c r="H4" s="18">
        <v>2.2229999999999999</v>
      </c>
      <c r="I4" s="18">
        <v>2.2610000000000001</v>
      </c>
      <c r="J4" s="18">
        <v>2.319</v>
      </c>
      <c r="K4" s="18">
        <v>1.9350000000000001</v>
      </c>
      <c r="L4" s="18">
        <v>2.2410000000000001</v>
      </c>
      <c r="M4" s="18">
        <v>1.643</v>
      </c>
      <c r="N4" s="18">
        <v>1.958</v>
      </c>
      <c r="O4" s="18">
        <v>5.8010000000000002</v>
      </c>
      <c r="P4" s="18">
        <v>4.0999999999999996</v>
      </c>
      <c r="Q4" s="18">
        <v>5.1150000000000002</v>
      </c>
      <c r="R4" s="18">
        <v>4.1390000000000002</v>
      </c>
      <c r="S4" s="18">
        <v>1.99</v>
      </c>
      <c r="T4" s="18">
        <v>3.621</v>
      </c>
      <c r="U4" s="18">
        <v>4.1399999999999997</v>
      </c>
      <c r="V4" s="18">
        <v>3.2669999999999999</v>
      </c>
      <c r="W4" s="18"/>
    </row>
    <row r="5" spans="1:23">
      <c r="B5" t="s">
        <v>103</v>
      </c>
      <c r="C5" s="1">
        <f t="shared" si="0"/>
        <v>4.1617500000000005</v>
      </c>
      <c r="D5" s="18">
        <v>4.7439999999999998</v>
      </c>
      <c r="E5" s="18">
        <v>4.8079999999999998</v>
      </c>
      <c r="F5" s="18">
        <v>3.19</v>
      </c>
      <c r="G5" s="18">
        <v>2.819</v>
      </c>
      <c r="H5" s="18">
        <v>3.9260000000000002</v>
      </c>
      <c r="I5" s="18">
        <v>3.601</v>
      </c>
      <c r="J5" s="18">
        <v>3.15</v>
      </c>
      <c r="K5" s="18">
        <v>3.831</v>
      </c>
      <c r="L5" s="18">
        <v>4.0739999999999998</v>
      </c>
      <c r="M5" s="18">
        <v>6.2359999999999998</v>
      </c>
      <c r="N5" s="18">
        <v>4.5510000000000002</v>
      </c>
      <c r="O5" s="18">
        <v>2.423</v>
      </c>
      <c r="P5" s="18">
        <v>2.7410000000000001</v>
      </c>
      <c r="Q5" s="18">
        <v>5.7320000000000002</v>
      </c>
      <c r="R5" s="18">
        <v>4.9550000000000001</v>
      </c>
      <c r="S5" s="18">
        <v>3.4239999999999999</v>
      </c>
      <c r="T5" s="18">
        <v>5.4050000000000002</v>
      </c>
      <c r="U5" s="18">
        <v>3.0009999999999999</v>
      </c>
      <c r="V5" s="18">
        <v>5.266</v>
      </c>
      <c r="W5" s="18">
        <v>5.3579999999999997</v>
      </c>
    </row>
    <row r="6" spans="1:23">
      <c r="B6" t="s">
        <v>104</v>
      </c>
      <c r="C6" s="1">
        <f t="shared" si="0"/>
        <v>4.2909499999999996</v>
      </c>
      <c r="D6" s="18">
        <v>2.589</v>
      </c>
      <c r="E6" s="18">
        <v>4.92</v>
      </c>
      <c r="F6" s="18">
        <v>3.302</v>
      </c>
      <c r="G6" s="18">
        <v>4.8840000000000003</v>
      </c>
      <c r="H6" s="18">
        <v>3.9529999999999998</v>
      </c>
      <c r="I6" s="18">
        <v>5.5209999999999999</v>
      </c>
      <c r="J6" s="18">
        <v>5.476</v>
      </c>
      <c r="K6" s="18">
        <v>5.9630000000000001</v>
      </c>
      <c r="L6" s="18">
        <v>5.4290000000000003</v>
      </c>
      <c r="M6" s="18">
        <v>4.4029999999999996</v>
      </c>
      <c r="N6" s="18">
        <v>4.5570000000000004</v>
      </c>
      <c r="O6" s="18">
        <v>3.355</v>
      </c>
      <c r="P6" s="18">
        <v>4.1289999999999996</v>
      </c>
      <c r="Q6" s="18">
        <v>3.54</v>
      </c>
      <c r="R6" s="18">
        <v>5.0389999999999997</v>
      </c>
      <c r="S6" s="18">
        <v>2.9630000000000001</v>
      </c>
      <c r="T6" s="18">
        <v>3.036</v>
      </c>
      <c r="U6" s="18">
        <v>4.1710000000000003</v>
      </c>
      <c r="V6" s="18">
        <v>3.8620000000000001</v>
      </c>
      <c r="W6" s="18">
        <v>4.7270000000000003</v>
      </c>
    </row>
    <row r="7" spans="1:23">
      <c r="B7" t="s">
        <v>105</v>
      </c>
      <c r="C7" s="1">
        <f t="shared" si="0"/>
        <v>2.8605000000000009</v>
      </c>
      <c r="D7" s="18">
        <v>1.6319999999999999</v>
      </c>
      <c r="E7" s="18">
        <v>3.3559999999999999</v>
      </c>
      <c r="F7" s="18">
        <v>4.4749999999999996</v>
      </c>
      <c r="G7" s="18">
        <v>1.962</v>
      </c>
      <c r="H7" s="18">
        <v>3.637</v>
      </c>
      <c r="I7" s="18">
        <v>2.347</v>
      </c>
      <c r="J7" s="18">
        <v>3.4380000000000002</v>
      </c>
      <c r="K7" s="18">
        <v>4.7350000000000003</v>
      </c>
      <c r="L7" s="18">
        <v>2.4750000000000001</v>
      </c>
      <c r="M7" s="18">
        <v>6.1989999999999998</v>
      </c>
      <c r="N7" s="18">
        <v>2.9569999999999999</v>
      </c>
      <c r="O7" s="18">
        <v>1.1930000000000001</v>
      </c>
      <c r="P7" s="18">
        <v>2.2090000000000001</v>
      </c>
      <c r="Q7" s="18">
        <v>1.4910000000000001</v>
      </c>
      <c r="R7" s="18">
        <v>2.8559999999999999</v>
      </c>
      <c r="S7" s="18">
        <v>2.1909999999999998</v>
      </c>
      <c r="T7" s="18">
        <v>2.1850000000000001</v>
      </c>
      <c r="U7" s="18">
        <v>3.8490000000000002</v>
      </c>
      <c r="V7" s="18">
        <v>1.5</v>
      </c>
      <c r="W7" s="18">
        <v>2.5230000000000001</v>
      </c>
    </row>
    <row r="8" spans="1:23">
      <c r="B8" t="s">
        <v>106</v>
      </c>
      <c r="C8" s="1">
        <f t="shared" si="0"/>
        <v>2.7064000000000004</v>
      </c>
      <c r="D8" s="18">
        <v>2.1789999999999998</v>
      </c>
      <c r="E8" s="18">
        <v>2.839</v>
      </c>
      <c r="F8" s="18">
        <v>1.9830000000000001</v>
      </c>
      <c r="G8" s="18">
        <v>2.3639999999999999</v>
      </c>
      <c r="H8" s="18">
        <v>2.855</v>
      </c>
      <c r="I8" s="18">
        <v>2.4039999999999999</v>
      </c>
      <c r="J8" s="18">
        <v>1.0489999999999999</v>
      </c>
      <c r="K8" s="18">
        <v>2.137</v>
      </c>
      <c r="L8" s="18">
        <v>1.7849999999999999</v>
      </c>
      <c r="M8" s="18">
        <v>1.109</v>
      </c>
      <c r="N8" s="18">
        <v>2.597</v>
      </c>
      <c r="O8" s="18">
        <v>3.3140000000000001</v>
      </c>
      <c r="P8" s="18">
        <v>2.8180000000000001</v>
      </c>
      <c r="Q8" s="18">
        <v>3.7530000000000001</v>
      </c>
      <c r="R8" s="18">
        <v>3.1339999999999999</v>
      </c>
      <c r="S8" s="18">
        <v>2.9489999999999998</v>
      </c>
      <c r="T8" s="18">
        <v>4.8040000000000003</v>
      </c>
      <c r="U8" s="18">
        <v>3.7930000000000001</v>
      </c>
      <c r="V8" s="18">
        <v>3.3889999999999998</v>
      </c>
      <c r="W8" s="18">
        <v>2.8730000000000002</v>
      </c>
    </row>
    <row r="9" spans="1:23">
      <c r="B9" t="s">
        <v>107</v>
      </c>
      <c r="C9" s="1">
        <f t="shared" si="0"/>
        <v>5.2940500000000004</v>
      </c>
      <c r="D9" s="18">
        <v>6.8150000000000004</v>
      </c>
      <c r="E9" s="18">
        <v>4.5620000000000003</v>
      </c>
      <c r="F9" s="18">
        <v>3.302</v>
      </c>
      <c r="G9" s="18">
        <v>4.3250000000000002</v>
      </c>
      <c r="H9" s="18">
        <v>5.1920000000000002</v>
      </c>
      <c r="I9" s="18">
        <v>4.6509999999999998</v>
      </c>
      <c r="J9" s="18">
        <v>4.883</v>
      </c>
      <c r="K9" s="18">
        <v>3.593</v>
      </c>
      <c r="L9" s="18">
        <v>4.8499999999999996</v>
      </c>
      <c r="M9" s="18">
        <v>3.4860000000000002</v>
      </c>
      <c r="N9" s="18">
        <v>3.5510000000000002</v>
      </c>
      <c r="O9" s="18">
        <v>9.42</v>
      </c>
      <c r="P9" s="18">
        <v>3.851</v>
      </c>
      <c r="Q9" s="18">
        <v>3.1970000000000001</v>
      </c>
      <c r="R9" s="18">
        <v>6.641</v>
      </c>
      <c r="S9" s="18">
        <v>4.4640000000000004</v>
      </c>
      <c r="T9" s="18">
        <v>5.407</v>
      </c>
      <c r="U9" s="18">
        <v>5.3979999999999997</v>
      </c>
      <c r="V9" s="18">
        <v>8.8780000000000001</v>
      </c>
      <c r="W9" s="18">
        <v>9.4149999999999991</v>
      </c>
    </row>
    <row r="10" spans="1:23">
      <c r="B10" t="s">
        <v>108</v>
      </c>
      <c r="C10" s="1">
        <f t="shared" si="0"/>
        <v>3.4884500000000003</v>
      </c>
      <c r="D10" s="18">
        <v>3.931</v>
      </c>
      <c r="E10" s="18">
        <v>3.7290000000000001</v>
      </c>
      <c r="F10" s="18">
        <v>3.9129999999999998</v>
      </c>
      <c r="G10" s="18">
        <v>3.59</v>
      </c>
      <c r="H10" s="18">
        <v>2.93</v>
      </c>
      <c r="I10" s="18">
        <v>3.6749999999999998</v>
      </c>
      <c r="J10" s="18">
        <v>2.9769999999999999</v>
      </c>
      <c r="K10" s="18">
        <v>2.706</v>
      </c>
      <c r="L10" s="18">
        <v>1.5960000000000001</v>
      </c>
      <c r="M10" s="18">
        <v>1.6220000000000001</v>
      </c>
      <c r="N10" s="18">
        <v>2.2890000000000001</v>
      </c>
      <c r="O10" s="18">
        <v>3.5569999999999999</v>
      </c>
      <c r="P10" s="18">
        <v>4.875</v>
      </c>
      <c r="Q10" s="18">
        <v>3.8109999999999999</v>
      </c>
      <c r="R10" s="18">
        <v>4.4450000000000003</v>
      </c>
      <c r="S10" s="18">
        <v>5.6950000000000003</v>
      </c>
      <c r="T10" s="18">
        <v>4.6859999999999999</v>
      </c>
      <c r="U10" s="18">
        <v>4.8879999999999999</v>
      </c>
      <c r="V10" s="18">
        <v>2.4860000000000002</v>
      </c>
      <c r="W10" s="18">
        <v>2.3679999999999999</v>
      </c>
    </row>
    <row r="11" spans="1:23">
      <c r="B11" t="s">
        <v>109</v>
      </c>
      <c r="C11" s="1">
        <f t="shared" si="0"/>
        <v>4.0701499999999999</v>
      </c>
      <c r="D11" s="18">
        <v>4.8689999999999998</v>
      </c>
      <c r="E11" s="18">
        <v>2.5019999999999998</v>
      </c>
      <c r="F11" s="18">
        <v>3.6469999999999998</v>
      </c>
      <c r="G11" s="18">
        <v>3.5190000000000001</v>
      </c>
      <c r="H11" s="18">
        <v>3.2250000000000001</v>
      </c>
      <c r="I11" s="18">
        <v>2.8050000000000002</v>
      </c>
      <c r="J11" s="18">
        <v>2.952</v>
      </c>
      <c r="K11" s="18">
        <v>3.8069999999999999</v>
      </c>
      <c r="L11" s="18">
        <v>3.9340000000000002</v>
      </c>
      <c r="M11" s="18">
        <v>3.5720000000000001</v>
      </c>
      <c r="N11" s="18">
        <v>8.3460000000000001</v>
      </c>
      <c r="O11" s="18">
        <v>3.4420000000000002</v>
      </c>
      <c r="P11" s="18">
        <v>8.3510000000000009</v>
      </c>
      <c r="Q11" s="18">
        <v>5.2460000000000004</v>
      </c>
      <c r="R11" s="18">
        <v>4.782</v>
      </c>
      <c r="S11" s="18">
        <v>4.9359999999999999</v>
      </c>
      <c r="T11" s="18">
        <v>4</v>
      </c>
      <c r="U11" s="18">
        <v>2.101</v>
      </c>
      <c r="V11" s="18">
        <v>2.23</v>
      </c>
      <c r="W11" s="18">
        <v>3.137</v>
      </c>
    </row>
    <row r="12" spans="1:23">
      <c r="B12" t="s">
        <v>110</v>
      </c>
      <c r="C12" s="1">
        <f t="shared" si="0"/>
        <v>6.3079999999999998</v>
      </c>
      <c r="D12" s="18">
        <v>4.3860000000000001</v>
      </c>
      <c r="E12" s="18">
        <v>8.798</v>
      </c>
      <c r="F12" s="18">
        <v>5.48</v>
      </c>
      <c r="G12" s="18">
        <v>5.0250000000000004</v>
      </c>
      <c r="H12" s="18">
        <v>5.5369999999999999</v>
      </c>
      <c r="I12" s="18">
        <v>5.9809999999999999</v>
      </c>
      <c r="J12" s="18">
        <v>5.5860000000000003</v>
      </c>
      <c r="K12" s="18">
        <v>5.82</v>
      </c>
      <c r="L12" s="18">
        <v>6.1790000000000003</v>
      </c>
      <c r="M12" s="18">
        <v>4.508</v>
      </c>
      <c r="N12" s="18">
        <v>6.1760000000000002</v>
      </c>
      <c r="O12" s="18">
        <v>6.4779999999999998</v>
      </c>
      <c r="P12" s="18">
        <v>6.36</v>
      </c>
      <c r="Q12" s="18">
        <v>5.2460000000000004</v>
      </c>
      <c r="R12" s="18">
        <v>4.5330000000000004</v>
      </c>
      <c r="S12" s="18">
        <v>6.2549999999999999</v>
      </c>
      <c r="T12" s="18">
        <v>10.38</v>
      </c>
      <c r="U12" s="18">
        <v>7.2960000000000003</v>
      </c>
      <c r="V12" s="18">
        <v>6.1</v>
      </c>
      <c r="W12" s="18">
        <v>10.036</v>
      </c>
    </row>
    <row r="13" spans="1:23">
      <c r="B13" t="s">
        <v>111</v>
      </c>
      <c r="C13" s="1">
        <f t="shared" si="0"/>
        <v>6.1873000000000005</v>
      </c>
      <c r="D13" s="18">
        <v>7.9050000000000002</v>
      </c>
      <c r="E13" s="18">
        <v>6.2640000000000002</v>
      </c>
      <c r="F13" s="18">
        <v>4.0339999999999998</v>
      </c>
      <c r="G13" s="18">
        <v>5.6909999999999998</v>
      </c>
      <c r="H13" s="18">
        <v>4.5519999999999996</v>
      </c>
      <c r="I13" s="18">
        <v>3.911</v>
      </c>
      <c r="J13" s="18">
        <v>5.6769999999999996</v>
      </c>
      <c r="K13" s="18">
        <v>5.1040000000000001</v>
      </c>
      <c r="L13" s="18">
        <v>4.45</v>
      </c>
      <c r="M13" s="18">
        <v>5.7990000000000004</v>
      </c>
      <c r="N13" s="18">
        <v>6.1459999999999999</v>
      </c>
      <c r="O13" s="18">
        <v>7.8310000000000004</v>
      </c>
      <c r="P13" s="18">
        <v>6.2539999999999996</v>
      </c>
      <c r="Q13" s="18">
        <v>5.0140000000000002</v>
      </c>
      <c r="R13" s="18">
        <v>6.8339999999999996</v>
      </c>
      <c r="S13" s="18">
        <v>6.5279999999999996</v>
      </c>
      <c r="T13" s="18">
        <v>7.53</v>
      </c>
      <c r="U13" s="18">
        <v>6.9690000000000003</v>
      </c>
      <c r="V13" s="18">
        <v>8.7360000000000007</v>
      </c>
      <c r="W13" s="18">
        <v>8.5169999999999995</v>
      </c>
    </row>
    <row r="14" spans="1:23">
      <c r="B14" t="s">
        <v>112</v>
      </c>
      <c r="C14" s="1">
        <f t="shared" si="0"/>
        <v>4.6151</v>
      </c>
      <c r="D14" s="18">
        <v>6.048</v>
      </c>
      <c r="E14" s="18">
        <v>4.4000000000000004</v>
      </c>
      <c r="F14" s="18">
        <v>3.44</v>
      </c>
      <c r="G14" s="18">
        <v>2.206</v>
      </c>
      <c r="H14" s="18">
        <v>3.3220000000000001</v>
      </c>
      <c r="I14" s="18">
        <v>4.0209999999999999</v>
      </c>
      <c r="J14" s="18">
        <v>4.8330000000000002</v>
      </c>
      <c r="K14" s="18">
        <v>3.47</v>
      </c>
      <c r="L14" s="18">
        <v>2.8730000000000002</v>
      </c>
      <c r="M14" s="18">
        <v>4.056</v>
      </c>
      <c r="N14" s="18">
        <v>4.5060000000000002</v>
      </c>
      <c r="O14" s="18">
        <v>5.8440000000000003</v>
      </c>
      <c r="P14" s="18">
        <v>4.3220000000000001</v>
      </c>
      <c r="Q14" s="18">
        <v>6.9249999999999998</v>
      </c>
      <c r="R14" s="18">
        <v>5.52</v>
      </c>
      <c r="S14" s="18">
        <v>4.4009999999999998</v>
      </c>
      <c r="T14" s="18">
        <v>3.9119999999999999</v>
      </c>
      <c r="U14" s="18">
        <v>6.0149999999999997</v>
      </c>
      <c r="V14" s="18">
        <v>6.819</v>
      </c>
      <c r="W14" s="18">
        <v>5.3689999999999998</v>
      </c>
    </row>
    <row r="15" spans="1:23"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</row>
    <row r="16" spans="1:23">
      <c r="A16" s="39" t="s">
        <v>2109</v>
      </c>
      <c r="B16" s="39"/>
    </row>
    <row r="17" spans="2:23">
      <c r="C17" s="1" t="s">
        <v>99</v>
      </c>
    </row>
    <row r="18" spans="2:23">
      <c r="B18" t="s">
        <v>114</v>
      </c>
      <c r="C18" s="1">
        <f>AVERAGE(D18:W18)</f>
        <v>3.3914000000000009</v>
      </c>
      <c r="D18" s="18">
        <v>4.8070000000000004</v>
      </c>
      <c r="E18" s="18">
        <v>3.9729999999999999</v>
      </c>
      <c r="F18" s="18">
        <v>2.9020000000000001</v>
      </c>
      <c r="G18" s="18">
        <v>2.923</v>
      </c>
      <c r="H18" s="18">
        <v>2.8889999999999998</v>
      </c>
      <c r="I18" s="18">
        <v>3.294</v>
      </c>
      <c r="J18" s="18">
        <v>1.573</v>
      </c>
      <c r="K18" s="18">
        <v>2.7909999999999999</v>
      </c>
      <c r="L18" s="18">
        <v>4.0830000000000002</v>
      </c>
      <c r="M18" s="18">
        <v>5.0209999999999999</v>
      </c>
      <c r="N18" s="18">
        <v>3.7789999999999999</v>
      </c>
      <c r="O18" s="18">
        <v>2.86</v>
      </c>
      <c r="P18" s="18">
        <v>2.1179999999999999</v>
      </c>
      <c r="Q18" s="18">
        <v>3.6240000000000001</v>
      </c>
      <c r="R18" s="18">
        <v>5.0579999999999998</v>
      </c>
      <c r="S18" s="18">
        <v>3.9860000000000002</v>
      </c>
      <c r="T18" s="18">
        <v>4.7530000000000001</v>
      </c>
      <c r="U18" s="18">
        <v>2.1789999999999998</v>
      </c>
      <c r="V18" s="18">
        <v>2.0659999999999998</v>
      </c>
      <c r="W18" s="18">
        <v>3.149</v>
      </c>
    </row>
    <row r="19" spans="2:23">
      <c r="B19" t="s">
        <v>115</v>
      </c>
      <c r="C19" s="1">
        <f t="shared" ref="C19:C34" si="1">AVERAGE(D19:W19)</f>
        <v>4.7722499999999988</v>
      </c>
      <c r="D19" s="18">
        <v>5.6120000000000001</v>
      </c>
      <c r="E19" s="18">
        <v>2.3010000000000002</v>
      </c>
      <c r="F19" s="18">
        <v>3.4820000000000002</v>
      </c>
      <c r="G19" s="18">
        <v>2.649</v>
      </c>
      <c r="H19" s="18">
        <v>4.7750000000000004</v>
      </c>
      <c r="I19" s="18">
        <v>5.4809999999999999</v>
      </c>
      <c r="J19" s="18">
        <v>10.349</v>
      </c>
      <c r="K19" s="18">
        <v>3.931</v>
      </c>
      <c r="L19" s="18">
        <v>4.0350000000000001</v>
      </c>
      <c r="M19" s="18">
        <v>3.6080000000000001</v>
      </c>
      <c r="N19" s="18">
        <v>2.9449999999999998</v>
      </c>
      <c r="O19" s="18">
        <v>4.0830000000000002</v>
      </c>
      <c r="P19" s="18">
        <v>3.65</v>
      </c>
      <c r="Q19" s="18">
        <v>6.3289999999999997</v>
      </c>
      <c r="R19" s="18">
        <v>7.4749999999999996</v>
      </c>
      <c r="S19" s="18">
        <v>6.9160000000000004</v>
      </c>
      <c r="T19" s="18">
        <v>4.5369999999999999</v>
      </c>
      <c r="U19" s="18">
        <v>3.88</v>
      </c>
      <c r="V19" s="18">
        <v>3.5649999999999999</v>
      </c>
      <c r="W19" s="18">
        <v>5.8419999999999996</v>
      </c>
    </row>
    <row r="20" spans="2:23">
      <c r="B20" t="s">
        <v>116</v>
      </c>
      <c r="C20" s="1">
        <f t="shared" si="1"/>
        <v>3.0086000000000004</v>
      </c>
      <c r="D20" s="18">
        <v>1.4650000000000001</v>
      </c>
      <c r="E20" s="18">
        <v>4.13</v>
      </c>
      <c r="F20" s="18">
        <v>2.4660000000000002</v>
      </c>
      <c r="G20" s="18">
        <v>4.0469999999999997</v>
      </c>
      <c r="H20" s="18">
        <v>4.7469999999999999</v>
      </c>
      <c r="I20" s="18">
        <v>6.55</v>
      </c>
      <c r="J20" s="18">
        <v>5.7850000000000001</v>
      </c>
      <c r="K20" s="18">
        <v>2.597</v>
      </c>
      <c r="L20" s="18">
        <v>1.61</v>
      </c>
      <c r="M20" s="18">
        <v>1.06</v>
      </c>
      <c r="N20" s="18">
        <v>3.47</v>
      </c>
      <c r="O20" s="18">
        <v>4.4779999999999998</v>
      </c>
      <c r="P20" s="18">
        <v>3.6259999999999999</v>
      </c>
      <c r="Q20" s="18">
        <v>1.2549999999999999</v>
      </c>
      <c r="R20" s="18">
        <v>1.528</v>
      </c>
      <c r="S20" s="18">
        <v>1.4119999999999999</v>
      </c>
      <c r="T20" s="18">
        <v>2.6779999999999999</v>
      </c>
      <c r="U20" s="18">
        <v>2.6960000000000002</v>
      </c>
      <c r="V20" s="18">
        <v>1.8919999999999999</v>
      </c>
      <c r="W20" s="18">
        <v>2.68</v>
      </c>
    </row>
    <row r="21" spans="2:23">
      <c r="B21" t="s">
        <v>117</v>
      </c>
      <c r="C21" s="1">
        <f t="shared" si="1"/>
        <v>3.3269500000000001</v>
      </c>
      <c r="D21" s="18">
        <v>2.6930000000000001</v>
      </c>
      <c r="E21" s="18">
        <v>3.5110000000000001</v>
      </c>
      <c r="F21" s="18">
        <v>3.121</v>
      </c>
      <c r="G21" s="18">
        <v>4.1280000000000001</v>
      </c>
      <c r="H21" s="18">
        <v>2.7930000000000001</v>
      </c>
      <c r="I21" s="18">
        <v>3.3759999999999999</v>
      </c>
      <c r="J21" s="18">
        <v>3.89</v>
      </c>
      <c r="K21" s="18">
        <v>2.6840000000000002</v>
      </c>
      <c r="L21" s="18">
        <v>1.865</v>
      </c>
      <c r="M21" s="18">
        <v>4.5919999999999996</v>
      </c>
      <c r="N21" s="18">
        <v>2.105</v>
      </c>
      <c r="O21" s="18">
        <v>8.2370000000000001</v>
      </c>
      <c r="P21" s="18">
        <v>1.9450000000000001</v>
      </c>
      <c r="Q21" s="18">
        <v>2.1150000000000002</v>
      </c>
      <c r="R21" s="18">
        <v>3.5640000000000001</v>
      </c>
      <c r="S21" s="18">
        <v>2.0259999999999998</v>
      </c>
      <c r="T21" s="18">
        <v>3.3439999999999999</v>
      </c>
      <c r="U21" s="18">
        <v>5.1139999999999999</v>
      </c>
      <c r="V21" s="18">
        <v>2.9670000000000001</v>
      </c>
      <c r="W21" s="18">
        <v>2.4689999999999999</v>
      </c>
    </row>
    <row r="22" spans="2:23">
      <c r="B22" t="s">
        <v>118</v>
      </c>
      <c r="C22" s="1">
        <f t="shared" si="1"/>
        <v>6.2108500000000006</v>
      </c>
      <c r="D22" s="18">
        <v>6.1349999999999998</v>
      </c>
      <c r="E22" s="18">
        <v>4.9930000000000003</v>
      </c>
      <c r="F22" s="18">
        <v>6.2880000000000003</v>
      </c>
      <c r="G22" s="18">
        <v>5.258</v>
      </c>
      <c r="H22" s="18">
        <v>5.5389999999999997</v>
      </c>
      <c r="I22" s="18">
        <v>8.0939999999999994</v>
      </c>
      <c r="J22" s="18">
        <v>9.4629999999999992</v>
      </c>
      <c r="K22" s="18">
        <v>6.2930000000000001</v>
      </c>
      <c r="L22" s="18">
        <v>5.29</v>
      </c>
      <c r="M22" s="18">
        <v>5.3239999999999998</v>
      </c>
      <c r="N22" s="18">
        <v>5.7889999999999997</v>
      </c>
      <c r="O22" s="18">
        <v>5.7389999999999999</v>
      </c>
      <c r="P22" s="18">
        <v>3.601</v>
      </c>
      <c r="Q22" s="18">
        <v>8.0890000000000004</v>
      </c>
      <c r="R22" s="18">
        <v>7.1849999999999996</v>
      </c>
      <c r="S22" s="18">
        <v>9.5760000000000005</v>
      </c>
      <c r="T22" s="18">
        <v>4.9359999999999999</v>
      </c>
      <c r="U22" s="18">
        <v>6.1239999999999997</v>
      </c>
      <c r="V22" s="18">
        <v>5.3730000000000002</v>
      </c>
      <c r="W22" s="18">
        <v>5.1280000000000001</v>
      </c>
    </row>
    <row r="23" spans="2:23">
      <c r="B23" t="s">
        <v>119</v>
      </c>
      <c r="C23" s="1">
        <f t="shared" si="1"/>
        <v>4.836450000000001</v>
      </c>
      <c r="D23" s="18">
        <v>3.1480000000000001</v>
      </c>
      <c r="E23" s="18">
        <v>5.5730000000000004</v>
      </c>
      <c r="F23" s="18">
        <v>2.4489999999999998</v>
      </c>
      <c r="G23" s="18">
        <v>2.4689999999999999</v>
      </c>
      <c r="H23" s="18">
        <v>2.1080000000000001</v>
      </c>
      <c r="I23" s="18">
        <v>2.774</v>
      </c>
      <c r="J23" s="18">
        <v>6.3689999999999998</v>
      </c>
      <c r="K23" s="18">
        <v>3.944</v>
      </c>
      <c r="L23" s="18">
        <v>3.8490000000000002</v>
      </c>
      <c r="M23" s="18">
        <v>2.63</v>
      </c>
      <c r="N23" s="18">
        <v>3.8260000000000001</v>
      </c>
      <c r="O23" s="18">
        <v>5.4989999999999997</v>
      </c>
      <c r="P23" s="18">
        <v>3.198</v>
      </c>
      <c r="Q23" s="18">
        <v>9.0670000000000002</v>
      </c>
      <c r="R23" s="18">
        <v>3.8719999999999999</v>
      </c>
      <c r="S23" s="18">
        <v>3.5089999999999999</v>
      </c>
      <c r="T23" s="18">
        <v>4.3689999999999998</v>
      </c>
      <c r="U23" s="18">
        <v>11.385</v>
      </c>
      <c r="V23" s="18">
        <v>8.5739999999999998</v>
      </c>
      <c r="W23" s="18">
        <v>8.1170000000000009</v>
      </c>
    </row>
    <row r="24" spans="2:23">
      <c r="B24" t="s">
        <v>120</v>
      </c>
      <c r="C24" s="1">
        <f t="shared" si="1"/>
        <v>6.8012500000000005</v>
      </c>
      <c r="D24" s="18">
        <v>7.8170000000000002</v>
      </c>
      <c r="E24" s="18">
        <v>6.7140000000000004</v>
      </c>
      <c r="F24" s="18">
        <v>4.7990000000000004</v>
      </c>
      <c r="G24" s="18">
        <v>4.3040000000000003</v>
      </c>
      <c r="H24" s="18">
        <v>6.4390000000000001</v>
      </c>
      <c r="I24" s="18">
        <v>4.9690000000000003</v>
      </c>
      <c r="J24" s="18">
        <v>8.5879999999999992</v>
      </c>
      <c r="K24" s="18">
        <v>4.6989999999999998</v>
      </c>
      <c r="L24" s="18">
        <v>5.383</v>
      </c>
      <c r="M24" s="18">
        <v>6.3929999999999998</v>
      </c>
      <c r="N24" s="18">
        <v>5.4550000000000001</v>
      </c>
      <c r="O24" s="18">
        <v>9.2970000000000006</v>
      </c>
      <c r="P24" s="18">
        <v>6.4059999999999997</v>
      </c>
      <c r="Q24" s="18">
        <v>9.51</v>
      </c>
      <c r="R24" s="18">
        <v>10.212999999999999</v>
      </c>
      <c r="S24" s="18">
        <v>9.0630000000000006</v>
      </c>
      <c r="T24" s="18">
        <v>6.8929999999999998</v>
      </c>
      <c r="U24" s="18">
        <v>5.53</v>
      </c>
      <c r="V24" s="18">
        <v>6.7430000000000003</v>
      </c>
      <c r="W24" s="18">
        <v>6.81</v>
      </c>
    </row>
    <row r="25" spans="2:23">
      <c r="B25" t="s">
        <v>121</v>
      </c>
      <c r="C25" s="1">
        <f t="shared" si="1"/>
        <v>4.2188000000000008</v>
      </c>
      <c r="D25" s="18">
        <v>6.133</v>
      </c>
      <c r="E25" s="18">
        <v>4.0220000000000002</v>
      </c>
      <c r="F25" s="18">
        <v>3.5430000000000001</v>
      </c>
      <c r="G25" s="18">
        <v>2.5310000000000001</v>
      </c>
      <c r="H25" s="18">
        <v>4.633</v>
      </c>
      <c r="I25" s="18">
        <v>5.8630000000000004</v>
      </c>
      <c r="J25" s="18">
        <v>2.5099999999999998</v>
      </c>
      <c r="K25" s="18">
        <v>2.625</v>
      </c>
      <c r="L25" s="18">
        <v>3.8780000000000001</v>
      </c>
      <c r="M25" s="18">
        <v>2.585</v>
      </c>
      <c r="N25" s="18">
        <v>4.5030000000000001</v>
      </c>
      <c r="O25" s="18">
        <v>4.9000000000000004</v>
      </c>
      <c r="P25" s="18">
        <v>2.7850000000000001</v>
      </c>
      <c r="Q25" s="18">
        <v>3.6970000000000001</v>
      </c>
      <c r="R25" s="18">
        <v>4.5270000000000001</v>
      </c>
      <c r="S25" s="18">
        <v>6.681</v>
      </c>
      <c r="T25" s="18">
        <v>4.7960000000000003</v>
      </c>
      <c r="U25" s="18">
        <v>4.6289999999999996</v>
      </c>
      <c r="V25" s="18">
        <v>4.6349999999999998</v>
      </c>
      <c r="W25" s="18">
        <v>4.9000000000000004</v>
      </c>
    </row>
    <row r="26" spans="2:23">
      <c r="B26" t="s">
        <v>122</v>
      </c>
      <c r="C26" s="1">
        <f t="shared" si="1"/>
        <v>8.3528500000000019</v>
      </c>
      <c r="D26" s="18">
        <v>7.1470000000000002</v>
      </c>
      <c r="E26" s="18">
        <v>6.0979999999999999</v>
      </c>
      <c r="F26" s="18">
        <v>7.0549999999999997</v>
      </c>
      <c r="G26" s="18">
        <v>7.8220000000000001</v>
      </c>
      <c r="H26" s="18">
        <v>11.335000000000001</v>
      </c>
      <c r="I26" s="18">
        <v>7.4630000000000001</v>
      </c>
      <c r="J26" s="18">
        <v>5.9749999999999996</v>
      </c>
      <c r="K26" s="18">
        <v>8.4019999999999992</v>
      </c>
      <c r="L26" s="18">
        <v>7.5730000000000004</v>
      </c>
      <c r="M26" s="18">
        <v>7.8120000000000003</v>
      </c>
      <c r="N26" s="18">
        <v>7.7750000000000004</v>
      </c>
      <c r="O26" s="18">
        <v>8.2289999999999992</v>
      </c>
      <c r="P26" s="18">
        <v>8.048</v>
      </c>
      <c r="Q26" s="18">
        <v>10.611000000000001</v>
      </c>
      <c r="R26" s="18">
        <v>7.4870000000000001</v>
      </c>
      <c r="S26" s="18">
        <v>11.172000000000001</v>
      </c>
      <c r="T26" s="18">
        <v>10.11</v>
      </c>
      <c r="U26" s="18">
        <v>11.452999999999999</v>
      </c>
      <c r="V26" s="18">
        <v>8.7870000000000008</v>
      </c>
      <c r="W26" s="18">
        <v>6.7030000000000003</v>
      </c>
    </row>
    <row r="27" spans="2:23">
      <c r="B27" t="s">
        <v>123</v>
      </c>
      <c r="C27" s="1">
        <f>AVERAGE(D27:W27)</f>
        <v>5.0340000000000007</v>
      </c>
      <c r="D27" s="13">
        <v>2.468</v>
      </c>
      <c r="E27" s="13">
        <v>3.831</v>
      </c>
      <c r="F27" s="13">
        <v>5.6740000000000004</v>
      </c>
      <c r="G27" s="13">
        <v>10.459</v>
      </c>
      <c r="H27" s="13">
        <v>5.2759999999999998</v>
      </c>
      <c r="I27" s="13">
        <v>8.5429999999999993</v>
      </c>
      <c r="J27" s="13">
        <v>2.82</v>
      </c>
      <c r="K27" s="13">
        <v>3.2610000000000001</v>
      </c>
      <c r="L27" s="13">
        <v>4.0880000000000001</v>
      </c>
      <c r="M27" s="13">
        <v>6.2670000000000003</v>
      </c>
      <c r="N27" s="13">
        <v>4.2830000000000004</v>
      </c>
      <c r="O27" s="13">
        <v>3.0609999999999999</v>
      </c>
      <c r="P27" s="13">
        <v>4.9269999999999996</v>
      </c>
      <c r="Q27" s="13">
        <v>3.0830000000000002</v>
      </c>
      <c r="R27" s="13">
        <v>4.7030000000000003</v>
      </c>
      <c r="S27" s="13">
        <v>5.2690000000000001</v>
      </c>
      <c r="T27" s="13">
        <v>3.12</v>
      </c>
      <c r="U27" s="13">
        <v>4.3879999999999999</v>
      </c>
      <c r="V27" s="13">
        <v>9.0259999999999998</v>
      </c>
      <c r="W27" s="13">
        <v>6.133</v>
      </c>
    </row>
    <row r="28" spans="2:23">
      <c r="B28" t="s">
        <v>124</v>
      </c>
      <c r="C28" s="1">
        <f t="shared" si="1"/>
        <v>7.5770999999999988</v>
      </c>
      <c r="D28" s="18">
        <v>5.5190000000000001</v>
      </c>
      <c r="E28" s="18">
        <v>10.388</v>
      </c>
      <c r="F28" s="18">
        <v>10.069000000000001</v>
      </c>
      <c r="G28" s="18">
        <v>10.813000000000001</v>
      </c>
      <c r="H28" s="18">
        <v>7.1280000000000001</v>
      </c>
      <c r="I28" s="18">
        <v>9.4269999999999996</v>
      </c>
      <c r="J28" s="18">
        <v>4.8620000000000001</v>
      </c>
      <c r="K28" s="18">
        <v>4.4039999999999999</v>
      </c>
      <c r="L28" s="18">
        <v>3.609</v>
      </c>
      <c r="M28" s="18">
        <v>6.7889999999999997</v>
      </c>
      <c r="N28" s="18">
        <v>7.95</v>
      </c>
      <c r="O28" s="18">
        <v>8.6720000000000006</v>
      </c>
      <c r="P28" s="18">
        <v>8.4320000000000004</v>
      </c>
      <c r="Q28" s="18">
        <v>7.5640000000000001</v>
      </c>
      <c r="R28" s="18">
        <v>8.9969999999999999</v>
      </c>
      <c r="S28" s="18">
        <v>6.7370000000000001</v>
      </c>
      <c r="T28" s="18">
        <v>9.2460000000000004</v>
      </c>
      <c r="U28" s="18">
        <v>4.7380000000000004</v>
      </c>
      <c r="V28" s="18">
        <v>5.5339999999999998</v>
      </c>
      <c r="W28" s="18">
        <v>10.664</v>
      </c>
    </row>
    <row r="29" spans="2:23">
      <c r="B29" t="s">
        <v>125</v>
      </c>
      <c r="C29" s="1">
        <f t="shared" si="1"/>
        <v>7.4456500000000005</v>
      </c>
      <c r="D29" s="18">
        <v>8.3689999999999998</v>
      </c>
      <c r="E29" s="18">
        <v>16.068000000000001</v>
      </c>
      <c r="F29" s="18">
        <v>7.8209999999999997</v>
      </c>
      <c r="G29" s="18">
        <v>6.3650000000000002</v>
      </c>
      <c r="H29" s="18">
        <v>5.0069999999999997</v>
      </c>
      <c r="I29" s="18">
        <v>5.37</v>
      </c>
      <c r="J29" s="18">
        <v>6.641</v>
      </c>
      <c r="K29" s="18">
        <v>7.4960000000000004</v>
      </c>
      <c r="L29" s="18">
        <v>5.2939999999999996</v>
      </c>
      <c r="M29" s="18">
        <v>7.5640000000000001</v>
      </c>
      <c r="N29" s="18">
        <v>5.47</v>
      </c>
      <c r="O29" s="18">
        <v>8.4990000000000006</v>
      </c>
      <c r="P29" s="18">
        <v>5.0949999999999998</v>
      </c>
      <c r="Q29" s="18">
        <v>7.641</v>
      </c>
      <c r="R29" s="18">
        <v>7.8929999999999998</v>
      </c>
      <c r="S29" s="18">
        <v>6.5119999999999996</v>
      </c>
      <c r="T29" s="18">
        <v>7.3010000000000002</v>
      </c>
      <c r="U29" s="18">
        <v>8.6790000000000003</v>
      </c>
      <c r="V29" s="18">
        <v>9.9700000000000006</v>
      </c>
      <c r="W29" s="18">
        <v>5.8579999999999997</v>
      </c>
    </row>
    <row r="30" spans="2:23">
      <c r="B30" t="s">
        <v>126</v>
      </c>
      <c r="C30" s="1">
        <f t="shared" si="1"/>
        <v>5.9356000000000009</v>
      </c>
      <c r="D30" s="18">
        <v>3.9969999999999999</v>
      </c>
      <c r="E30" s="18">
        <v>12.949</v>
      </c>
      <c r="F30" s="18">
        <v>5.1109999999999998</v>
      </c>
      <c r="G30" s="18">
        <v>7.0910000000000002</v>
      </c>
      <c r="H30" s="18">
        <v>5.0990000000000002</v>
      </c>
      <c r="I30" s="18">
        <v>5.0350000000000001</v>
      </c>
      <c r="J30" s="18">
        <v>3.895</v>
      </c>
      <c r="K30" s="18">
        <v>7.8019999999999996</v>
      </c>
      <c r="L30" s="18">
        <v>11.311999999999999</v>
      </c>
      <c r="M30" s="18">
        <v>5.492</v>
      </c>
      <c r="N30" s="18">
        <v>5.3120000000000003</v>
      </c>
      <c r="O30" s="18">
        <v>11.144</v>
      </c>
      <c r="P30" s="18">
        <v>3.5310000000000001</v>
      </c>
      <c r="Q30" s="18">
        <v>2.698</v>
      </c>
      <c r="R30" s="18">
        <v>3.262</v>
      </c>
      <c r="S30" s="18">
        <v>3.8130000000000002</v>
      </c>
      <c r="T30" s="18">
        <v>5.8550000000000004</v>
      </c>
      <c r="U30" s="18">
        <v>5.6029999999999998</v>
      </c>
      <c r="V30" s="18">
        <v>6.0279999999999996</v>
      </c>
      <c r="W30" s="18">
        <v>3.6829999999999998</v>
      </c>
    </row>
    <row r="31" spans="2:23">
      <c r="B31" t="s">
        <v>127</v>
      </c>
      <c r="C31" s="1">
        <f t="shared" si="1"/>
        <v>10.484950000000001</v>
      </c>
      <c r="D31" s="18">
        <v>9.6340000000000003</v>
      </c>
      <c r="E31" s="18">
        <v>8.3230000000000004</v>
      </c>
      <c r="F31" s="18">
        <v>11.125999999999999</v>
      </c>
      <c r="G31" s="18">
        <v>9.5820000000000007</v>
      </c>
      <c r="H31" s="18">
        <v>6.0019999999999998</v>
      </c>
      <c r="I31" s="18">
        <v>11.388999999999999</v>
      </c>
      <c r="J31" s="18">
        <v>9.7100000000000009</v>
      </c>
      <c r="K31" s="18">
        <v>8.4440000000000008</v>
      </c>
      <c r="L31" s="18">
        <v>18.128</v>
      </c>
      <c r="M31" s="18">
        <v>7.9509999999999996</v>
      </c>
      <c r="N31" s="18">
        <v>10.878</v>
      </c>
      <c r="O31" s="18">
        <v>6.694</v>
      </c>
      <c r="P31" s="18">
        <v>12.048999999999999</v>
      </c>
      <c r="Q31" s="18">
        <v>13.163</v>
      </c>
      <c r="R31" s="18">
        <v>13.246</v>
      </c>
      <c r="S31" s="18">
        <v>9.577</v>
      </c>
      <c r="T31" s="18">
        <v>10.364000000000001</v>
      </c>
      <c r="U31" s="18">
        <v>11.659000000000001</v>
      </c>
      <c r="V31" s="18">
        <v>12.627000000000001</v>
      </c>
      <c r="W31" s="18">
        <v>9.1530000000000005</v>
      </c>
    </row>
    <row r="32" spans="2:23">
      <c r="B32" t="s">
        <v>128</v>
      </c>
      <c r="C32" s="1">
        <f t="shared" si="1"/>
        <v>16.955700000000004</v>
      </c>
      <c r="D32" s="18">
        <v>13.329000000000001</v>
      </c>
      <c r="E32" s="18">
        <v>27.43</v>
      </c>
      <c r="F32" s="18">
        <v>12.347</v>
      </c>
      <c r="G32" s="18">
        <v>11.644</v>
      </c>
      <c r="H32" s="18">
        <v>19.533999999999999</v>
      </c>
      <c r="I32" s="18">
        <v>22.071999999999999</v>
      </c>
      <c r="J32" s="18">
        <v>16.707000000000001</v>
      </c>
      <c r="K32" s="18">
        <v>10.401</v>
      </c>
      <c r="L32" s="18">
        <v>19.085000000000001</v>
      </c>
      <c r="M32" s="18">
        <v>13.877000000000001</v>
      </c>
      <c r="N32" s="18">
        <v>21.934000000000001</v>
      </c>
      <c r="O32" s="18">
        <v>20.577999999999999</v>
      </c>
      <c r="P32" s="18">
        <v>18.154</v>
      </c>
      <c r="Q32" s="18">
        <v>18.37</v>
      </c>
      <c r="R32" s="18">
        <v>11.308</v>
      </c>
      <c r="S32" s="18">
        <v>10.673</v>
      </c>
      <c r="T32" s="18">
        <v>17.231999999999999</v>
      </c>
      <c r="U32" s="18">
        <v>22.222999999999999</v>
      </c>
      <c r="V32" s="18">
        <v>13.61</v>
      </c>
      <c r="W32" s="18">
        <v>18.606000000000002</v>
      </c>
    </row>
    <row r="33" spans="2:23">
      <c r="B33" t="s">
        <v>129</v>
      </c>
      <c r="C33" s="1">
        <f t="shared" si="1"/>
        <v>15.382450000000002</v>
      </c>
      <c r="D33" s="18">
        <v>18.106000000000002</v>
      </c>
      <c r="E33" s="18">
        <v>17.443000000000001</v>
      </c>
      <c r="F33" s="18">
        <v>15.053000000000001</v>
      </c>
      <c r="G33" s="18">
        <v>14.823</v>
      </c>
      <c r="H33" s="18">
        <v>15.532999999999999</v>
      </c>
      <c r="I33" s="18">
        <v>12.263999999999999</v>
      </c>
      <c r="J33" s="18">
        <v>13.961</v>
      </c>
      <c r="K33" s="18">
        <v>14.625</v>
      </c>
      <c r="L33" s="18">
        <v>8.6620000000000008</v>
      </c>
      <c r="M33" s="18">
        <v>12.579000000000001</v>
      </c>
      <c r="N33" s="18">
        <v>18.533999999999999</v>
      </c>
      <c r="O33" s="18">
        <v>15.445</v>
      </c>
      <c r="P33" s="18">
        <v>12.765000000000001</v>
      </c>
      <c r="Q33" s="18">
        <v>15.324999999999999</v>
      </c>
      <c r="R33" s="18">
        <v>16.606999999999999</v>
      </c>
      <c r="S33" s="18">
        <v>12.753</v>
      </c>
      <c r="T33" s="18">
        <v>15.102</v>
      </c>
      <c r="U33" s="18">
        <v>26.225999999999999</v>
      </c>
      <c r="V33" s="18">
        <v>15.992000000000001</v>
      </c>
      <c r="W33" s="18">
        <v>15.851000000000001</v>
      </c>
    </row>
    <row r="34" spans="2:23">
      <c r="B34" t="s">
        <v>130</v>
      </c>
      <c r="C34" s="1">
        <f t="shared" si="1"/>
        <v>6.0584000000000007</v>
      </c>
      <c r="D34" s="18">
        <v>4.7350000000000003</v>
      </c>
      <c r="E34" s="18">
        <v>4.9279999999999999</v>
      </c>
      <c r="F34" s="18">
        <v>4.5720000000000001</v>
      </c>
      <c r="G34" s="18">
        <v>5.835</v>
      </c>
      <c r="H34" s="18">
        <v>4.1609999999999996</v>
      </c>
      <c r="I34" s="18">
        <v>4.7190000000000003</v>
      </c>
      <c r="J34" s="18">
        <v>7.7039999999999997</v>
      </c>
      <c r="K34" s="18">
        <v>5.5350000000000001</v>
      </c>
      <c r="L34" s="18">
        <v>5.6440000000000001</v>
      </c>
      <c r="M34" s="18">
        <v>5.12</v>
      </c>
      <c r="N34" s="18">
        <v>4.6159999999999997</v>
      </c>
      <c r="O34" s="18">
        <v>6.5460000000000003</v>
      </c>
      <c r="P34" s="18">
        <v>6.1319999999999997</v>
      </c>
      <c r="Q34" s="18">
        <v>7.2489999999999997</v>
      </c>
      <c r="R34" s="18">
        <v>7.4550000000000001</v>
      </c>
      <c r="S34" s="18">
        <v>4.798</v>
      </c>
      <c r="T34" s="18">
        <v>5.3860000000000001</v>
      </c>
      <c r="U34" s="18">
        <v>7.6440000000000001</v>
      </c>
      <c r="V34" s="18">
        <v>8.1059999999999999</v>
      </c>
      <c r="W34" s="18">
        <v>10.282999999999999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zoomScale="30" zoomScaleNormal="30" workbookViewId="0">
      <selection activeCell="U28" sqref="U28"/>
    </sheetView>
  </sheetViews>
  <sheetFormatPr defaultRowHeight="15"/>
  <sheetData>
    <row r="1" spans="1:4">
      <c r="A1" s="19" t="s">
        <v>131</v>
      </c>
      <c r="B1" s="20"/>
      <c r="C1" s="21"/>
    </row>
    <row r="2" spans="1:4">
      <c r="A2" s="22" t="s">
        <v>132</v>
      </c>
      <c r="B2" s="23"/>
      <c r="C2" s="21"/>
    </row>
    <row r="3" spans="1:4">
      <c r="A3" s="22" t="s">
        <v>133</v>
      </c>
      <c r="B3" s="23"/>
      <c r="C3" s="21"/>
    </row>
    <row r="4" spans="1:4">
      <c r="B4" s="24"/>
      <c r="C4" s="21"/>
    </row>
    <row r="5" spans="1:4" ht="30">
      <c r="A5" s="25" t="s">
        <v>134</v>
      </c>
      <c r="B5" s="26" t="s">
        <v>135</v>
      </c>
      <c r="C5" s="27" t="s">
        <v>136</v>
      </c>
      <c r="D5" s="28"/>
    </row>
    <row r="6" spans="1:4" ht="30">
      <c r="A6" s="29">
        <v>1</v>
      </c>
      <c r="B6" s="30" t="s">
        <v>137</v>
      </c>
      <c r="C6" s="31">
        <v>104.03</v>
      </c>
    </row>
    <row r="7" spans="1:4" ht="30">
      <c r="A7" s="29">
        <v>2</v>
      </c>
      <c r="B7" s="32" t="s">
        <v>138</v>
      </c>
      <c r="C7" s="31">
        <v>44.03</v>
      </c>
    </row>
    <row r="8" spans="1:4" ht="30">
      <c r="A8" s="29">
        <v>3</v>
      </c>
      <c r="B8" s="32" t="s">
        <v>139</v>
      </c>
      <c r="C8" s="31">
        <v>67.12</v>
      </c>
    </row>
    <row r="9" spans="1:4" ht="30">
      <c r="A9" s="29">
        <v>4</v>
      </c>
      <c r="B9" s="32" t="s">
        <v>140</v>
      </c>
      <c r="C9" s="31">
        <v>71.12</v>
      </c>
    </row>
    <row r="10" spans="1:4" ht="30">
      <c r="A10" s="29">
        <v>5</v>
      </c>
      <c r="B10" s="32" t="s">
        <v>141</v>
      </c>
      <c r="C10" s="31">
        <v>111.7</v>
      </c>
    </row>
    <row r="11" spans="1:4" ht="30">
      <c r="A11" s="29">
        <v>6</v>
      </c>
      <c r="B11" s="32" t="s">
        <v>142</v>
      </c>
      <c r="C11" s="31">
        <v>91</v>
      </c>
    </row>
    <row r="12" spans="1:4" ht="30">
      <c r="A12" s="29">
        <v>7</v>
      </c>
      <c r="B12" s="32" t="s">
        <v>143</v>
      </c>
      <c r="C12" s="31">
        <v>124.83</v>
      </c>
    </row>
    <row r="13" spans="1:4" ht="30">
      <c r="A13" s="29">
        <v>8</v>
      </c>
      <c r="B13" s="32" t="s">
        <v>144</v>
      </c>
      <c r="C13" s="31">
        <v>138.56</v>
      </c>
    </row>
    <row r="14" spans="1:4" ht="30">
      <c r="A14" s="29">
        <v>9</v>
      </c>
      <c r="B14" s="32" t="s">
        <v>145</v>
      </c>
      <c r="C14" s="31">
        <v>245.29</v>
      </c>
    </row>
    <row r="15" spans="1:4" ht="30">
      <c r="A15" s="29">
        <v>10</v>
      </c>
      <c r="B15" s="32" t="s">
        <v>146</v>
      </c>
      <c r="C15" s="31">
        <v>221.91</v>
      </c>
    </row>
    <row r="16" spans="1:4" ht="30">
      <c r="A16" s="29">
        <v>11</v>
      </c>
      <c r="B16" s="32" t="s">
        <v>147</v>
      </c>
      <c r="C16" s="31">
        <v>79.62</v>
      </c>
    </row>
    <row r="17" spans="1:3" ht="30">
      <c r="A17" s="29">
        <v>12</v>
      </c>
      <c r="B17" s="32" t="s">
        <v>148</v>
      </c>
      <c r="C17" s="31">
        <v>79.72</v>
      </c>
    </row>
    <row r="18" spans="1:3" ht="30">
      <c r="A18" s="29">
        <v>13</v>
      </c>
      <c r="B18" s="30" t="s">
        <v>149</v>
      </c>
      <c r="C18" s="31">
        <v>60.73</v>
      </c>
    </row>
    <row r="19" spans="1:3" ht="30">
      <c r="A19" s="29">
        <v>14</v>
      </c>
      <c r="B19" s="30" t="s">
        <v>150</v>
      </c>
      <c r="C19" s="31">
        <v>54.43</v>
      </c>
    </row>
    <row r="20" spans="1:3" ht="30">
      <c r="A20" s="29">
        <v>15</v>
      </c>
      <c r="B20" s="30" t="s">
        <v>151</v>
      </c>
      <c r="C20" s="31">
        <v>82.95</v>
      </c>
    </row>
    <row r="21" spans="1:3" ht="30">
      <c r="A21" s="29">
        <v>16</v>
      </c>
      <c r="B21" s="30" t="s">
        <v>152</v>
      </c>
      <c r="C21" s="31">
        <v>83.44</v>
      </c>
    </row>
    <row r="22" spans="1:3" ht="30">
      <c r="A22" s="29">
        <v>17</v>
      </c>
      <c r="B22" s="32" t="s">
        <v>153</v>
      </c>
      <c r="C22" s="31">
        <v>95.88</v>
      </c>
    </row>
    <row r="23" spans="1:3" ht="30">
      <c r="A23" s="29">
        <v>18</v>
      </c>
      <c r="B23" s="32" t="s">
        <v>154</v>
      </c>
      <c r="C23" s="31">
        <v>81.72</v>
      </c>
    </row>
    <row r="24" spans="1:3" ht="30">
      <c r="A24" s="29">
        <v>19</v>
      </c>
      <c r="B24" s="32" t="s">
        <v>155</v>
      </c>
      <c r="C24" s="31">
        <v>86.15</v>
      </c>
    </row>
    <row r="25" spans="1:3" ht="30">
      <c r="A25" s="29">
        <v>20</v>
      </c>
      <c r="B25" s="32" t="s">
        <v>156</v>
      </c>
      <c r="C25" s="31">
        <v>74.040000000000006</v>
      </c>
    </row>
    <row r="26" spans="1:3" ht="30">
      <c r="A26" s="29">
        <v>21</v>
      </c>
      <c r="B26" s="32" t="s">
        <v>157</v>
      </c>
      <c r="C26" s="31">
        <v>63.58</v>
      </c>
    </row>
    <row r="27" spans="1:3" ht="30">
      <c r="A27" s="29">
        <v>22</v>
      </c>
      <c r="B27" s="32" t="s">
        <v>158</v>
      </c>
      <c r="C27" s="31">
        <v>95.7</v>
      </c>
    </row>
    <row r="28" spans="1:3" ht="30">
      <c r="A28" s="29">
        <v>23</v>
      </c>
      <c r="B28" s="32" t="s">
        <v>159</v>
      </c>
      <c r="C28" s="31">
        <v>86.82</v>
      </c>
    </row>
    <row r="29" spans="1:3" ht="30">
      <c r="A29" s="29">
        <v>24</v>
      </c>
      <c r="B29" s="32" t="s">
        <v>160</v>
      </c>
      <c r="C29" s="31">
        <v>96.93</v>
      </c>
    </row>
    <row r="30" spans="1:3" ht="30">
      <c r="A30" s="29">
        <v>25</v>
      </c>
      <c r="B30" s="32" t="s">
        <v>161</v>
      </c>
      <c r="C30" s="31">
        <v>65.53</v>
      </c>
    </row>
    <row r="31" spans="1:3" ht="30">
      <c r="A31" s="29">
        <v>26</v>
      </c>
      <c r="B31" s="32" t="s">
        <v>162</v>
      </c>
      <c r="C31" s="31">
        <v>78.290000000000006</v>
      </c>
    </row>
    <row r="32" spans="1:3" ht="30">
      <c r="A32" s="29">
        <v>27</v>
      </c>
      <c r="B32" s="30" t="s">
        <v>163</v>
      </c>
      <c r="C32" s="31">
        <v>65.709999999999994</v>
      </c>
    </row>
    <row r="33" spans="1:3" ht="30">
      <c r="A33" s="29">
        <v>28</v>
      </c>
      <c r="B33" s="30" t="s">
        <v>164</v>
      </c>
      <c r="C33" s="31">
        <v>84.64</v>
      </c>
    </row>
    <row r="34" spans="1:3" ht="30">
      <c r="A34" s="29">
        <v>29</v>
      </c>
      <c r="B34" s="30" t="s">
        <v>165</v>
      </c>
      <c r="C34" s="31">
        <v>61.94</v>
      </c>
    </row>
    <row r="35" spans="1:3" ht="30">
      <c r="A35" s="29">
        <v>30</v>
      </c>
      <c r="B35" s="30" t="s">
        <v>166</v>
      </c>
      <c r="C35" s="31">
        <v>89.33</v>
      </c>
    </row>
    <row r="36" spans="1:3" ht="30">
      <c r="A36" s="29">
        <v>31</v>
      </c>
      <c r="B36" s="30" t="s">
        <v>167</v>
      </c>
      <c r="C36" s="31">
        <v>93.06</v>
      </c>
    </row>
    <row r="38" spans="1:3">
      <c r="A38" t="s">
        <v>168</v>
      </c>
    </row>
    <row r="40" spans="1:3">
      <c r="A40" s="39" t="s">
        <v>2108</v>
      </c>
      <c r="B40" s="39"/>
    </row>
    <row r="41" spans="1:3">
      <c r="A41" s="39" t="s">
        <v>2109</v>
      </c>
      <c r="B41" s="39"/>
      <c r="C41" s="39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49"/>
  <sheetViews>
    <sheetView topLeftCell="A2" zoomScale="20" zoomScaleNormal="20" workbookViewId="0">
      <selection activeCell="C100" sqref="C100:J100"/>
    </sheetView>
  </sheetViews>
  <sheetFormatPr defaultRowHeight="15"/>
  <sheetData>
    <row r="1" spans="1:35" ht="15" hidden="1" customHeight="1">
      <c r="A1" t="s">
        <v>169</v>
      </c>
      <c r="C1" t="s">
        <v>170</v>
      </c>
      <c r="D1" t="s">
        <v>99</v>
      </c>
      <c r="E1" t="s">
        <v>171</v>
      </c>
      <c r="F1" t="s">
        <v>172</v>
      </c>
      <c r="G1" t="s">
        <v>173</v>
      </c>
      <c r="H1" t="s">
        <v>174</v>
      </c>
      <c r="I1" s="33" t="s">
        <v>175</v>
      </c>
      <c r="J1" s="33" t="s">
        <v>176</v>
      </c>
      <c r="S1" t="s">
        <v>113</v>
      </c>
      <c r="U1" t="s">
        <v>170</v>
      </c>
      <c r="V1" t="s">
        <v>99</v>
      </c>
      <c r="W1" t="s">
        <v>171</v>
      </c>
      <c r="X1" t="s">
        <v>172</v>
      </c>
      <c r="Y1" t="s">
        <v>173</v>
      </c>
      <c r="Z1" t="s">
        <v>174</v>
      </c>
      <c r="AA1" s="33" t="s">
        <v>175</v>
      </c>
      <c r="AB1" s="33" t="s">
        <v>176</v>
      </c>
    </row>
    <row r="2" spans="1:35" ht="15" customHeight="1">
      <c r="A2" s="39" t="s">
        <v>2108</v>
      </c>
      <c r="B2" s="39"/>
      <c r="I2" s="33"/>
      <c r="J2" s="33"/>
      <c r="S2" s="39" t="s">
        <v>2109</v>
      </c>
      <c r="T2" s="39"/>
      <c r="U2" s="39"/>
      <c r="AA2" s="33"/>
      <c r="AB2" s="33"/>
    </row>
    <row r="3" spans="1:35">
      <c r="A3" t="s">
        <v>177</v>
      </c>
      <c r="B3">
        <v>1</v>
      </c>
      <c r="D3">
        <v>131.35400000000001</v>
      </c>
      <c r="E3">
        <v>15.27</v>
      </c>
      <c r="F3">
        <v>91.997</v>
      </c>
      <c r="G3">
        <v>190.68700000000001</v>
      </c>
      <c r="H3">
        <v>-91.688000000000002</v>
      </c>
      <c r="I3">
        <v>2240.7779999999998</v>
      </c>
      <c r="J3" t="s">
        <v>178</v>
      </c>
      <c r="L3" t="s">
        <v>205</v>
      </c>
      <c r="P3" t="s">
        <v>206</v>
      </c>
      <c r="S3" t="s">
        <v>193</v>
      </c>
      <c r="T3">
        <v>1</v>
      </c>
      <c r="V3">
        <v>157.41300000000001</v>
      </c>
      <c r="W3">
        <v>43.122</v>
      </c>
      <c r="X3">
        <v>48.475999999999999</v>
      </c>
      <c r="Y3">
        <v>226.39500000000001</v>
      </c>
      <c r="Z3">
        <v>3.8319999999999999</v>
      </c>
      <c r="AA3">
        <v>920.40599999999995</v>
      </c>
      <c r="AB3" t="s">
        <v>194</v>
      </c>
      <c r="AE3" t="s">
        <v>205</v>
      </c>
      <c r="AI3" t="s">
        <v>206</v>
      </c>
    </row>
    <row r="4" spans="1:35">
      <c r="A4" t="s">
        <v>179</v>
      </c>
      <c r="B4">
        <v>2</v>
      </c>
      <c r="D4">
        <v>131.03800000000001</v>
      </c>
      <c r="E4">
        <v>15.221</v>
      </c>
      <c r="F4">
        <v>74.111999999999995</v>
      </c>
      <c r="G4">
        <v>188.852</v>
      </c>
      <c r="H4">
        <v>-68.513000000000005</v>
      </c>
      <c r="I4">
        <v>1935.6179999999999</v>
      </c>
      <c r="J4" t="s">
        <v>180</v>
      </c>
      <c r="L4" t="s">
        <v>207</v>
      </c>
      <c r="M4" t="s">
        <v>180</v>
      </c>
      <c r="N4" t="s">
        <v>181</v>
      </c>
      <c r="O4" t="s">
        <v>195</v>
      </c>
      <c r="S4" t="s">
        <v>179</v>
      </c>
      <c r="T4">
        <v>2</v>
      </c>
      <c r="V4">
        <v>169.54900000000001</v>
      </c>
      <c r="W4">
        <v>36.191000000000003</v>
      </c>
      <c r="X4">
        <v>112.015</v>
      </c>
      <c r="Y4">
        <v>232.12899999999999</v>
      </c>
      <c r="Z4">
        <v>24.033000000000001</v>
      </c>
      <c r="AA4">
        <v>911.22500000000002</v>
      </c>
      <c r="AB4" t="s">
        <v>195</v>
      </c>
      <c r="AE4" t="s">
        <v>207</v>
      </c>
      <c r="AF4" t="s">
        <v>180</v>
      </c>
      <c r="AG4" t="s">
        <v>181</v>
      </c>
      <c r="AH4" t="s">
        <v>195</v>
      </c>
    </row>
    <row r="5" spans="1:35">
      <c r="B5">
        <v>3</v>
      </c>
      <c r="D5">
        <v>141.33500000000001</v>
      </c>
      <c r="E5">
        <v>18.026</v>
      </c>
      <c r="F5">
        <v>97.819000000000003</v>
      </c>
      <c r="G5">
        <v>208.541</v>
      </c>
      <c r="H5">
        <v>-119.46599999999999</v>
      </c>
      <c r="I5">
        <v>2021.915</v>
      </c>
      <c r="J5" t="s">
        <v>178</v>
      </c>
      <c r="L5">
        <v>3</v>
      </c>
      <c r="M5">
        <v>41</v>
      </c>
      <c r="N5">
        <v>20</v>
      </c>
      <c r="O5">
        <v>0</v>
      </c>
      <c r="P5">
        <v>64</v>
      </c>
      <c r="T5">
        <v>3</v>
      </c>
      <c r="V5">
        <v>152.61099999999999</v>
      </c>
      <c r="W5">
        <v>12.763999999999999</v>
      </c>
      <c r="X5">
        <v>121.072</v>
      </c>
      <c r="Y5">
        <v>188.93299999999999</v>
      </c>
      <c r="Z5">
        <v>24.018000000000001</v>
      </c>
      <c r="AA5">
        <v>463.64100000000002</v>
      </c>
      <c r="AB5" t="s">
        <v>180</v>
      </c>
      <c r="AE5">
        <v>0</v>
      </c>
      <c r="AF5">
        <v>29</v>
      </c>
      <c r="AG5">
        <v>49</v>
      </c>
      <c r="AH5">
        <v>24</v>
      </c>
      <c r="AI5">
        <v>102</v>
      </c>
    </row>
    <row r="6" spans="1:35">
      <c r="B6">
        <v>4</v>
      </c>
      <c r="D6">
        <v>126.7</v>
      </c>
      <c r="E6">
        <v>9.9009999999999998</v>
      </c>
      <c r="F6">
        <v>98.352000000000004</v>
      </c>
      <c r="G6">
        <v>148.46100000000001</v>
      </c>
      <c r="H6">
        <v>-95.111999999999995</v>
      </c>
      <c r="I6">
        <v>691.49099999999999</v>
      </c>
      <c r="J6" t="s">
        <v>181</v>
      </c>
      <c r="K6" t="s">
        <v>208</v>
      </c>
      <c r="L6">
        <v>4.7</v>
      </c>
      <c r="M6">
        <v>64</v>
      </c>
      <c r="N6">
        <v>31.3</v>
      </c>
      <c r="O6">
        <v>0</v>
      </c>
      <c r="T6">
        <v>4</v>
      </c>
      <c r="V6">
        <v>156.94399999999999</v>
      </c>
      <c r="W6">
        <v>17.288</v>
      </c>
      <c r="X6">
        <v>117.607</v>
      </c>
      <c r="Y6">
        <v>207.78200000000001</v>
      </c>
      <c r="Z6">
        <v>40.023000000000003</v>
      </c>
      <c r="AA6">
        <v>1039.327</v>
      </c>
      <c r="AB6" t="s">
        <v>181</v>
      </c>
      <c r="AD6" t="s">
        <v>208</v>
      </c>
      <c r="AE6">
        <v>0</v>
      </c>
      <c r="AF6">
        <v>28.4</v>
      </c>
      <c r="AG6">
        <v>48</v>
      </c>
      <c r="AH6">
        <v>23.6</v>
      </c>
    </row>
    <row r="7" spans="1:35">
      <c r="B7">
        <v>5</v>
      </c>
      <c r="D7">
        <v>112.629</v>
      </c>
      <c r="E7">
        <v>12.319000000000001</v>
      </c>
      <c r="F7">
        <v>77.983000000000004</v>
      </c>
      <c r="G7">
        <v>148.98099999999999</v>
      </c>
      <c r="H7">
        <v>-101.34399999999999</v>
      </c>
      <c r="I7">
        <v>1430.847</v>
      </c>
      <c r="J7" t="s">
        <v>180</v>
      </c>
      <c r="T7">
        <v>5</v>
      </c>
      <c r="V7">
        <v>150.92400000000001</v>
      </c>
      <c r="W7">
        <v>18.114000000000001</v>
      </c>
      <c r="X7">
        <v>113.148</v>
      </c>
      <c r="Y7">
        <v>220.98599999999999</v>
      </c>
      <c r="Z7">
        <v>37.902999999999999</v>
      </c>
      <c r="AA7">
        <v>1170.604</v>
      </c>
      <c r="AB7" t="s">
        <v>194</v>
      </c>
    </row>
    <row r="8" spans="1:35">
      <c r="B8">
        <v>6</v>
      </c>
      <c r="C8" s="43" t="s">
        <v>99</v>
      </c>
      <c r="D8" s="43">
        <v>128.61099999999999</v>
      </c>
      <c r="E8" s="43">
        <v>14.147</v>
      </c>
      <c r="F8" s="43">
        <v>88.052999999999997</v>
      </c>
      <c r="G8" s="43">
        <v>177.10400000000001</v>
      </c>
      <c r="H8" s="43">
        <v>-95.224999999999994</v>
      </c>
      <c r="I8" s="43">
        <v>1664.13</v>
      </c>
      <c r="J8" s="43"/>
      <c r="T8">
        <v>6</v>
      </c>
      <c r="V8">
        <v>163.65600000000001</v>
      </c>
      <c r="W8">
        <v>23.277000000000001</v>
      </c>
      <c r="X8">
        <v>103.565</v>
      </c>
      <c r="Y8">
        <v>222.119</v>
      </c>
      <c r="Z8">
        <v>39.018999999999998</v>
      </c>
      <c r="AA8">
        <v>656.57899999999995</v>
      </c>
      <c r="AB8" t="s">
        <v>181</v>
      </c>
    </row>
    <row r="9" spans="1:35">
      <c r="B9">
        <v>7</v>
      </c>
      <c r="C9" t="s">
        <v>182</v>
      </c>
      <c r="D9">
        <v>10.420999999999999</v>
      </c>
      <c r="E9">
        <v>3.1160000000000001</v>
      </c>
      <c r="F9">
        <v>11.321999999999999</v>
      </c>
      <c r="G9">
        <v>27.027999999999999</v>
      </c>
      <c r="H9">
        <v>18.379000000000001</v>
      </c>
      <c r="I9">
        <v>619.41200000000003</v>
      </c>
      <c r="T9">
        <v>7</v>
      </c>
      <c r="V9">
        <v>150.322</v>
      </c>
      <c r="W9">
        <v>16.591000000000001</v>
      </c>
      <c r="X9">
        <v>105.816</v>
      </c>
      <c r="Y9">
        <v>182.661</v>
      </c>
      <c r="Z9">
        <v>-49.067999999999998</v>
      </c>
      <c r="AA9">
        <v>701.71100000000001</v>
      </c>
      <c r="AB9" t="s">
        <v>195</v>
      </c>
    </row>
    <row r="10" spans="1:35">
      <c r="B10">
        <v>8</v>
      </c>
      <c r="C10" t="s">
        <v>172</v>
      </c>
      <c r="D10">
        <v>112.629</v>
      </c>
      <c r="E10">
        <v>9.9009999999999998</v>
      </c>
      <c r="F10">
        <v>74.111999999999995</v>
      </c>
      <c r="G10">
        <v>148.46100000000001</v>
      </c>
      <c r="H10">
        <v>-119.46599999999999</v>
      </c>
      <c r="I10">
        <v>691.49099999999999</v>
      </c>
      <c r="T10">
        <v>8</v>
      </c>
      <c r="V10">
        <v>157.453</v>
      </c>
      <c r="W10">
        <v>29.937000000000001</v>
      </c>
      <c r="X10">
        <v>90.561999999999998</v>
      </c>
      <c r="Y10">
        <v>229.13399999999999</v>
      </c>
      <c r="Z10">
        <v>-24.623999999999999</v>
      </c>
      <c r="AA10">
        <v>696.29300000000001</v>
      </c>
      <c r="AB10" t="s">
        <v>195</v>
      </c>
    </row>
    <row r="11" spans="1:35">
      <c r="B11">
        <v>9</v>
      </c>
      <c r="C11" t="s">
        <v>173</v>
      </c>
      <c r="D11">
        <v>141.33500000000001</v>
      </c>
      <c r="E11">
        <v>18.026</v>
      </c>
      <c r="F11">
        <v>98.352000000000004</v>
      </c>
      <c r="G11">
        <v>208.541</v>
      </c>
      <c r="H11">
        <v>-68.513000000000005</v>
      </c>
      <c r="I11">
        <v>2240.7779999999998</v>
      </c>
      <c r="T11">
        <v>9</v>
      </c>
      <c r="U11" s="43" t="s">
        <v>99</v>
      </c>
      <c r="V11" s="43">
        <v>157.35900000000001</v>
      </c>
      <c r="W11" s="43">
        <v>24.66</v>
      </c>
      <c r="X11" s="43">
        <v>101.533</v>
      </c>
      <c r="Y11" s="43">
        <v>213.767</v>
      </c>
      <c r="Z11" s="43">
        <v>11.891999999999999</v>
      </c>
      <c r="AA11" s="43">
        <v>819.97299999999996</v>
      </c>
    </row>
    <row r="12" spans="1:35">
      <c r="T12">
        <v>10</v>
      </c>
      <c r="U12" t="s">
        <v>182</v>
      </c>
      <c r="V12">
        <v>6.5670000000000002</v>
      </c>
      <c r="W12">
        <v>10.74</v>
      </c>
      <c r="X12">
        <v>23.43</v>
      </c>
      <c r="Y12">
        <v>18.803000000000001</v>
      </c>
      <c r="Z12">
        <v>32.978000000000002</v>
      </c>
      <c r="AA12">
        <v>230.65899999999999</v>
      </c>
    </row>
    <row r="13" spans="1:35">
      <c r="A13" t="s">
        <v>183</v>
      </c>
      <c r="B13">
        <v>1</v>
      </c>
      <c r="D13">
        <v>132.09700000000001</v>
      </c>
      <c r="E13">
        <v>12.541</v>
      </c>
      <c r="F13">
        <v>96.870999999999995</v>
      </c>
      <c r="G13">
        <v>165.43199999999999</v>
      </c>
      <c r="H13">
        <v>-118.215</v>
      </c>
      <c r="I13">
        <v>990.70299999999997</v>
      </c>
      <c r="J13" t="s">
        <v>180</v>
      </c>
      <c r="T13">
        <v>11</v>
      </c>
      <c r="U13" t="s">
        <v>172</v>
      </c>
      <c r="V13">
        <v>150.322</v>
      </c>
      <c r="W13">
        <v>12.763999999999999</v>
      </c>
      <c r="X13">
        <v>48.475999999999999</v>
      </c>
      <c r="Y13">
        <v>182.661</v>
      </c>
      <c r="Z13">
        <v>-49.067999999999998</v>
      </c>
      <c r="AA13">
        <v>463.64100000000002</v>
      </c>
    </row>
    <row r="14" spans="1:35">
      <c r="A14" t="s">
        <v>179</v>
      </c>
      <c r="B14">
        <v>2</v>
      </c>
      <c r="D14">
        <v>150.815</v>
      </c>
      <c r="E14">
        <v>16.117000000000001</v>
      </c>
      <c r="F14">
        <v>114.527</v>
      </c>
      <c r="G14">
        <v>217.292</v>
      </c>
      <c r="H14">
        <v>-122.96899999999999</v>
      </c>
      <c r="I14">
        <v>1940.1849999999999</v>
      </c>
      <c r="J14" t="s">
        <v>180</v>
      </c>
      <c r="T14">
        <v>12</v>
      </c>
      <c r="U14" t="s">
        <v>173</v>
      </c>
      <c r="V14">
        <v>169.54900000000001</v>
      </c>
      <c r="W14">
        <v>43.122</v>
      </c>
      <c r="X14">
        <v>121.072</v>
      </c>
      <c r="Y14">
        <v>232.12899999999999</v>
      </c>
      <c r="Z14">
        <v>40.023000000000003</v>
      </c>
      <c r="AA14">
        <v>1170.604</v>
      </c>
    </row>
    <row r="15" spans="1:35">
      <c r="B15">
        <v>3</v>
      </c>
      <c r="D15">
        <v>127.569</v>
      </c>
      <c r="E15">
        <v>10.972</v>
      </c>
      <c r="F15">
        <v>98.078000000000003</v>
      </c>
      <c r="G15">
        <v>159.20099999999999</v>
      </c>
      <c r="H15">
        <v>-96.555000000000007</v>
      </c>
      <c r="I15">
        <v>713.86599999999999</v>
      </c>
      <c r="J15" t="s">
        <v>181</v>
      </c>
    </row>
    <row r="16" spans="1:35">
      <c r="B16">
        <v>4</v>
      </c>
      <c r="D16">
        <v>140.64500000000001</v>
      </c>
      <c r="E16">
        <v>19.649000000000001</v>
      </c>
      <c r="F16">
        <v>64.009</v>
      </c>
      <c r="G16">
        <v>188.904</v>
      </c>
      <c r="H16">
        <v>-52.451000000000001</v>
      </c>
      <c r="I16">
        <v>778.62599999999998</v>
      </c>
      <c r="J16" t="s">
        <v>181</v>
      </c>
      <c r="S16" t="s">
        <v>196</v>
      </c>
      <c r="T16">
        <v>1</v>
      </c>
      <c r="V16">
        <v>176.351</v>
      </c>
      <c r="W16">
        <v>13.268000000000001</v>
      </c>
      <c r="X16">
        <v>142.584</v>
      </c>
      <c r="Y16">
        <v>214.15299999999999</v>
      </c>
      <c r="Z16">
        <v>34.548000000000002</v>
      </c>
      <c r="AA16">
        <v>1790.242</v>
      </c>
      <c r="AB16" t="s">
        <v>180</v>
      </c>
    </row>
    <row r="17" spans="1:28">
      <c r="B17">
        <v>5</v>
      </c>
      <c r="D17">
        <v>142.58099999999999</v>
      </c>
      <c r="E17">
        <v>10.923</v>
      </c>
      <c r="F17">
        <v>115.4</v>
      </c>
      <c r="G17">
        <v>177.57499999999999</v>
      </c>
      <c r="H17">
        <v>-90.629000000000005</v>
      </c>
      <c r="I17">
        <v>1403.145</v>
      </c>
      <c r="J17" t="s">
        <v>180</v>
      </c>
      <c r="S17" t="s">
        <v>179</v>
      </c>
      <c r="T17">
        <v>2</v>
      </c>
      <c r="V17">
        <v>175.56800000000001</v>
      </c>
      <c r="W17">
        <v>38.023000000000003</v>
      </c>
      <c r="X17">
        <v>13.851000000000001</v>
      </c>
      <c r="Y17">
        <v>237.71299999999999</v>
      </c>
      <c r="Z17">
        <v>-37.343000000000004</v>
      </c>
      <c r="AA17">
        <v>2719.4639999999999</v>
      </c>
      <c r="AB17" t="s">
        <v>181</v>
      </c>
    </row>
    <row r="18" spans="1:28">
      <c r="B18">
        <v>6</v>
      </c>
      <c r="D18">
        <v>142.58099999999999</v>
      </c>
      <c r="E18">
        <v>15.173999999999999</v>
      </c>
      <c r="F18">
        <v>58.923000000000002</v>
      </c>
      <c r="G18">
        <v>183.773</v>
      </c>
      <c r="H18">
        <v>41.335000000000001</v>
      </c>
      <c r="I18">
        <v>1507.556</v>
      </c>
      <c r="J18" t="s">
        <v>180</v>
      </c>
      <c r="T18">
        <v>3</v>
      </c>
      <c r="V18">
        <v>174.12700000000001</v>
      </c>
      <c r="W18">
        <v>12.811999999999999</v>
      </c>
      <c r="X18">
        <v>146.78200000000001</v>
      </c>
      <c r="Y18">
        <v>208.79900000000001</v>
      </c>
      <c r="Z18">
        <v>-56.804000000000002</v>
      </c>
      <c r="AA18">
        <v>707.548</v>
      </c>
      <c r="AB18" t="s">
        <v>180</v>
      </c>
    </row>
    <row r="19" spans="1:28">
      <c r="B19">
        <v>7</v>
      </c>
      <c r="D19">
        <v>144.631</v>
      </c>
      <c r="E19">
        <v>15.669</v>
      </c>
      <c r="F19">
        <v>110.288</v>
      </c>
      <c r="G19">
        <v>184.06</v>
      </c>
      <c r="H19">
        <v>-65.033000000000001</v>
      </c>
      <c r="I19">
        <v>917.58799999999997</v>
      </c>
      <c r="J19" t="s">
        <v>180</v>
      </c>
      <c r="T19">
        <v>4</v>
      </c>
      <c r="V19">
        <v>171.72800000000001</v>
      </c>
      <c r="W19">
        <v>11.433</v>
      </c>
      <c r="X19">
        <v>134.58199999999999</v>
      </c>
      <c r="Y19">
        <v>198.30199999999999</v>
      </c>
      <c r="Z19">
        <v>25.568999999999999</v>
      </c>
      <c r="AA19">
        <v>565.93600000000004</v>
      </c>
      <c r="AB19" t="s">
        <v>181</v>
      </c>
    </row>
    <row r="20" spans="1:28">
      <c r="B20">
        <v>8</v>
      </c>
      <c r="D20">
        <v>134.69900000000001</v>
      </c>
      <c r="E20">
        <v>14.32</v>
      </c>
      <c r="F20">
        <v>100.57299999999999</v>
      </c>
      <c r="G20">
        <v>185.405</v>
      </c>
      <c r="H20">
        <v>-72.668999999999997</v>
      </c>
      <c r="I20">
        <v>1624.99</v>
      </c>
      <c r="J20" t="s">
        <v>180</v>
      </c>
      <c r="T20">
        <v>5</v>
      </c>
      <c r="U20" s="43" t="s">
        <v>99</v>
      </c>
      <c r="V20" s="43">
        <v>174.44300000000001</v>
      </c>
      <c r="W20" s="43">
        <v>18.884</v>
      </c>
      <c r="X20" s="43">
        <v>109.45</v>
      </c>
      <c r="Y20" s="43">
        <v>214.74199999999999</v>
      </c>
      <c r="Z20" s="43">
        <v>-8.5069999999999997</v>
      </c>
      <c r="AA20" s="43">
        <v>1445.798</v>
      </c>
    </row>
    <row r="21" spans="1:28">
      <c r="B21">
        <v>9</v>
      </c>
      <c r="C21" s="43" t="s">
        <v>99</v>
      </c>
      <c r="D21" s="43">
        <v>139.452</v>
      </c>
      <c r="E21" s="43">
        <v>14.420999999999999</v>
      </c>
      <c r="F21" s="43">
        <v>94.834000000000003</v>
      </c>
      <c r="G21" s="43">
        <v>182.70500000000001</v>
      </c>
      <c r="H21" s="43">
        <v>-72.147999999999996</v>
      </c>
      <c r="I21" s="43">
        <v>1234.5820000000001</v>
      </c>
      <c r="J21" s="43"/>
      <c r="T21">
        <v>6</v>
      </c>
      <c r="U21" t="s">
        <v>182</v>
      </c>
      <c r="V21">
        <v>2.0310000000000001</v>
      </c>
      <c r="W21">
        <v>12.782999999999999</v>
      </c>
      <c r="X21">
        <v>63.933</v>
      </c>
      <c r="Y21">
        <v>16.669</v>
      </c>
      <c r="Z21">
        <v>45.384</v>
      </c>
      <c r="AA21">
        <v>1009.957</v>
      </c>
    </row>
    <row r="22" spans="1:28">
      <c r="B22">
        <v>10</v>
      </c>
      <c r="C22" t="s">
        <v>182</v>
      </c>
      <c r="D22">
        <v>7.51</v>
      </c>
      <c r="E22">
        <v>2.9279999999999999</v>
      </c>
      <c r="F22">
        <v>21.834</v>
      </c>
      <c r="G22">
        <v>17.411000000000001</v>
      </c>
      <c r="H22">
        <v>52.042999999999999</v>
      </c>
      <c r="I22">
        <v>445.97</v>
      </c>
      <c r="T22">
        <v>7</v>
      </c>
      <c r="U22" t="s">
        <v>172</v>
      </c>
      <c r="V22">
        <v>171.72800000000001</v>
      </c>
      <c r="W22">
        <v>11.433</v>
      </c>
      <c r="X22">
        <v>13.851000000000001</v>
      </c>
      <c r="Y22">
        <v>198.30199999999999</v>
      </c>
      <c r="Z22">
        <v>-56.804000000000002</v>
      </c>
      <c r="AA22">
        <v>565.93600000000004</v>
      </c>
    </row>
    <row r="23" spans="1:28">
      <c r="B23">
        <v>11</v>
      </c>
      <c r="C23" t="s">
        <v>172</v>
      </c>
      <c r="D23">
        <v>127.569</v>
      </c>
      <c r="E23">
        <v>10.923</v>
      </c>
      <c r="F23">
        <v>58.923000000000002</v>
      </c>
      <c r="G23">
        <v>159.20099999999999</v>
      </c>
      <c r="H23">
        <v>-122.96899999999999</v>
      </c>
      <c r="I23">
        <v>713.86599999999999</v>
      </c>
      <c r="T23">
        <v>8</v>
      </c>
      <c r="U23" t="s">
        <v>173</v>
      </c>
      <c r="V23">
        <v>176.351</v>
      </c>
      <c r="W23">
        <v>38.023000000000003</v>
      </c>
      <c r="X23">
        <v>146.78200000000001</v>
      </c>
      <c r="Y23">
        <v>237.71299999999999</v>
      </c>
      <c r="Z23">
        <v>34.548000000000002</v>
      </c>
      <c r="AA23">
        <v>2719.4639999999999</v>
      </c>
    </row>
    <row r="24" spans="1:28">
      <c r="B24">
        <v>12</v>
      </c>
      <c r="C24" t="s">
        <v>173</v>
      </c>
      <c r="D24">
        <v>150.815</v>
      </c>
      <c r="E24">
        <v>19.649000000000001</v>
      </c>
      <c r="F24">
        <v>115.4</v>
      </c>
      <c r="G24">
        <v>217.292</v>
      </c>
      <c r="H24">
        <v>41.335000000000001</v>
      </c>
      <c r="I24">
        <v>1940.1849999999999</v>
      </c>
    </row>
    <row r="25" spans="1:28">
      <c r="S25" t="s">
        <v>197</v>
      </c>
      <c r="T25">
        <v>1</v>
      </c>
      <c r="V25">
        <v>130.99600000000001</v>
      </c>
      <c r="W25">
        <v>25.757999999999999</v>
      </c>
      <c r="X25">
        <v>39.581000000000003</v>
      </c>
      <c r="Y25">
        <v>193.053</v>
      </c>
      <c r="Z25">
        <v>159.816</v>
      </c>
      <c r="AA25">
        <v>1228.3630000000001</v>
      </c>
      <c r="AB25" t="s">
        <v>195</v>
      </c>
    </row>
    <row r="26" spans="1:28">
      <c r="A26" t="s">
        <v>184</v>
      </c>
      <c r="B26">
        <v>1</v>
      </c>
      <c r="D26">
        <v>125.649</v>
      </c>
      <c r="E26">
        <v>12.833</v>
      </c>
      <c r="F26">
        <v>77.36</v>
      </c>
      <c r="G26">
        <v>180.95500000000001</v>
      </c>
      <c r="H26">
        <v>57.411999999999999</v>
      </c>
      <c r="I26">
        <v>3267.7890000000002</v>
      </c>
      <c r="J26" t="s">
        <v>180</v>
      </c>
      <c r="S26" t="s">
        <v>179</v>
      </c>
      <c r="T26">
        <v>2</v>
      </c>
      <c r="V26">
        <v>135.96799999999999</v>
      </c>
      <c r="W26">
        <v>33.207999999999998</v>
      </c>
      <c r="X26">
        <v>52.179000000000002</v>
      </c>
      <c r="Y26">
        <v>229.04400000000001</v>
      </c>
      <c r="Z26">
        <v>-30.527999999999999</v>
      </c>
      <c r="AA26">
        <v>1337.912</v>
      </c>
      <c r="AB26" t="s">
        <v>180</v>
      </c>
    </row>
    <row r="27" spans="1:28">
      <c r="A27" t="s">
        <v>179</v>
      </c>
      <c r="B27">
        <v>2</v>
      </c>
      <c r="D27">
        <v>121.035</v>
      </c>
      <c r="E27">
        <v>14.173</v>
      </c>
      <c r="F27">
        <v>53.871000000000002</v>
      </c>
      <c r="G27">
        <v>163.41499999999999</v>
      </c>
      <c r="H27">
        <v>-97.447000000000003</v>
      </c>
      <c r="I27">
        <v>2057.355</v>
      </c>
      <c r="J27" t="s">
        <v>180</v>
      </c>
      <c r="T27">
        <v>3</v>
      </c>
      <c r="V27">
        <v>125.264</v>
      </c>
      <c r="W27">
        <v>20.815999999999999</v>
      </c>
      <c r="X27">
        <v>92.631</v>
      </c>
      <c r="Y27">
        <v>202.15600000000001</v>
      </c>
      <c r="Z27">
        <v>-76.185000000000002</v>
      </c>
      <c r="AA27">
        <v>551.89400000000001</v>
      </c>
      <c r="AB27" t="s">
        <v>181</v>
      </c>
    </row>
    <row r="28" spans="1:28">
      <c r="B28">
        <v>3</v>
      </c>
      <c r="D28">
        <v>132.161</v>
      </c>
      <c r="E28">
        <v>11.194000000000001</v>
      </c>
      <c r="F28">
        <v>101.801</v>
      </c>
      <c r="G28">
        <v>175.845</v>
      </c>
      <c r="H28">
        <v>-108.735</v>
      </c>
      <c r="I28">
        <v>2013.3440000000001</v>
      </c>
      <c r="J28" t="s">
        <v>180</v>
      </c>
      <c r="T28">
        <v>4</v>
      </c>
      <c r="V28">
        <v>131.50399999999999</v>
      </c>
      <c r="W28">
        <v>20.169</v>
      </c>
      <c r="X28">
        <v>86.753</v>
      </c>
      <c r="Y28">
        <v>170.131</v>
      </c>
      <c r="Z28">
        <v>-47.314</v>
      </c>
      <c r="AA28">
        <v>306.84399999999999</v>
      </c>
      <c r="AB28" t="s">
        <v>181</v>
      </c>
    </row>
    <row r="29" spans="1:28">
      <c r="B29">
        <v>4</v>
      </c>
      <c r="D29">
        <v>123.535</v>
      </c>
      <c r="E29">
        <v>11.702999999999999</v>
      </c>
      <c r="F29">
        <v>79.067999999999998</v>
      </c>
      <c r="G29">
        <v>156.75</v>
      </c>
      <c r="H29">
        <v>-114.52</v>
      </c>
      <c r="I29">
        <v>1252.9960000000001</v>
      </c>
      <c r="J29" t="s">
        <v>180</v>
      </c>
      <c r="T29">
        <v>5</v>
      </c>
      <c r="V29">
        <v>125.627</v>
      </c>
      <c r="W29">
        <v>28.518000000000001</v>
      </c>
      <c r="X29">
        <v>71.775999999999996</v>
      </c>
      <c r="Y29">
        <v>197.04400000000001</v>
      </c>
      <c r="Z29">
        <v>-40.387</v>
      </c>
      <c r="AA29">
        <v>636.95899999999995</v>
      </c>
      <c r="AB29" t="s">
        <v>195</v>
      </c>
    </row>
    <row r="30" spans="1:28">
      <c r="B30">
        <v>5</v>
      </c>
      <c r="D30">
        <v>131.863</v>
      </c>
      <c r="E30">
        <v>9.8409999999999993</v>
      </c>
      <c r="F30">
        <v>102.307</v>
      </c>
      <c r="G30">
        <v>168.381</v>
      </c>
      <c r="H30">
        <v>-14.036</v>
      </c>
      <c r="I30">
        <v>1072.0070000000001</v>
      </c>
      <c r="J30" t="s">
        <v>181</v>
      </c>
      <c r="T30">
        <v>6</v>
      </c>
      <c r="U30" s="43" t="s">
        <v>99</v>
      </c>
      <c r="V30" s="43">
        <v>129.87200000000001</v>
      </c>
      <c r="W30" s="43">
        <v>25.693999999999999</v>
      </c>
      <c r="X30" s="43">
        <v>68.584000000000003</v>
      </c>
      <c r="Y30" s="43">
        <v>198.285</v>
      </c>
      <c r="Z30" s="43">
        <v>-6.92</v>
      </c>
      <c r="AA30" s="43">
        <v>812.39400000000001</v>
      </c>
    </row>
    <row r="31" spans="1:28">
      <c r="B31">
        <v>6</v>
      </c>
      <c r="D31">
        <v>129.51900000000001</v>
      </c>
      <c r="E31">
        <v>10.461</v>
      </c>
      <c r="F31">
        <v>105.623</v>
      </c>
      <c r="G31">
        <v>178.501</v>
      </c>
      <c r="H31">
        <v>-113.881</v>
      </c>
      <c r="I31">
        <v>955.10299999999995</v>
      </c>
      <c r="J31" t="s">
        <v>180</v>
      </c>
      <c r="T31">
        <v>7</v>
      </c>
      <c r="U31" t="s">
        <v>182</v>
      </c>
      <c r="V31">
        <v>4.4820000000000002</v>
      </c>
      <c r="W31">
        <v>5.4489999999999998</v>
      </c>
      <c r="X31">
        <v>22.521999999999998</v>
      </c>
      <c r="Y31">
        <v>21.111000000000001</v>
      </c>
      <c r="Z31">
        <v>94.745999999999995</v>
      </c>
      <c r="AA31">
        <v>448.16800000000001</v>
      </c>
    </row>
    <row r="32" spans="1:28">
      <c r="B32">
        <v>7</v>
      </c>
      <c r="C32" s="43" t="s">
        <v>99</v>
      </c>
      <c r="D32" s="43">
        <v>127.294</v>
      </c>
      <c r="E32" s="43">
        <v>11.701000000000001</v>
      </c>
      <c r="F32" s="43">
        <v>86.671999999999997</v>
      </c>
      <c r="G32" s="43">
        <v>170.64099999999999</v>
      </c>
      <c r="H32" s="43">
        <v>-65.200999999999993</v>
      </c>
      <c r="I32" s="43">
        <v>1769.7660000000001</v>
      </c>
      <c r="J32" s="43"/>
      <c r="T32">
        <v>8</v>
      </c>
      <c r="U32" t="s">
        <v>172</v>
      </c>
      <c r="V32">
        <v>125.264</v>
      </c>
      <c r="W32">
        <v>20.169</v>
      </c>
      <c r="X32">
        <v>39.581000000000003</v>
      </c>
      <c r="Y32">
        <v>170.131</v>
      </c>
      <c r="Z32">
        <v>-76.185000000000002</v>
      </c>
      <c r="AA32">
        <v>306.84399999999999</v>
      </c>
    </row>
    <row r="33" spans="1:28">
      <c r="B33">
        <v>8</v>
      </c>
      <c r="C33" t="s">
        <v>182</v>
      </c>
      <c r="D33">
        <v>4.5940000000000003</v>
      </c>
      <c r="E33">
        <v>1.59</v>
      </c>
      <c r="F33">
        <v>20.263000000000002</v>
      </c>
      <c r="G33">
        <v>9.4390000000000001</v>
      </c>
      <c r="H33">
        <v>71.259</v>
      </c>
      <c r="I33">
        <v>872.20500000000004</v>
      </c>
      <c r="T33">
        <v>9</v>
      </c>
      <c r="U33" t="s">
        <v>173</v>
      </c>
      <c r="V33">
        <v>135.96799999999999</v>
      </c>
      <c r="W33">
        <v>33.207999999999998</v>
      </c>
      <c r="X33">
        <v>92.631</v>
      </c>
      <c r="Y33">
        <v>229.04400000000001</v>
      </c>
      <c r="Z33">
        <v>159.816</v>
      </c>
      <c r="AA33">
        <v>1337.912</v>
      </c>
    </row>
    <row r="34" spans="1:28">
      <c r="B34">
        <v>9</v>
      </c>
      <c r="C34" t="s">
        <v>172</v>
      </c>
      <c r="D34">
        <v>121.035</v>
      </c>
      <c r="E34">
        <v>9.8409999999999993</v>
      </c>
      <c r="F34">
        <v>53.871000000000002</v>
      </c>
      <c r="G34">
        <v>156.75</v>
      </c>
      <c r="H34">
        <v>-114.52</v>
      </c>
      <c r="I34">
        <v>955.10299999999995</v>
      </c>
    </row>
    <row r="35" spans="1:28">
      <c r="B35">
        <v>10</v>
      </c>
      <c r="C35" t="s">
        <v>173</v>
      </c>
      <c r="D35">
        <v>132.161</v>
      </c>
      <c r="E35">
        <v>14.173</v>
      </c>
      <c r="F35">
        <v>105.623</v>
      </c>
      <c r="G35">
        <v>180.95500000000001</v>
      </c>
      <c r="H35">
        <v>57.411999999999999</v>
      </c>
      <c r="I35">
        <v>3267.7890000000002</v>
      </c>
      <c r="S35" t="s">
        <v>198</v>
      </c>
      <c r="T35">
        <v>1</v>
      </c>
      <c r="V35">
        <v>149.71199999999999</v>
      </c>
      <c r="W35">
        <v>26.965</v>
      </c>
      <c r="X35">
        <v>70.081999999999994</v>
      </c>
      <c r="Y35">
        <v>229.55199999999999</v>
      </c>
      <c r="Z35">
        <v>-94.909000000000006</v>
      </c>
      <c r="AA35">
        <v>1438.893</v>
      </c>
      <c r="AB35" t="s">
        <v>195</v>
      </c>
    </row>
    <row r="36" spans="1:28">
      <c r="S36" t="s">
        <v>179</v>
      </c>
      <c r="T36">
        <v>2</v>
      </c>
      <c r="V36">
        <v>173.209</v>
      </c>
      <c r="W36">
        <v>25.55</v>
      </c>
      <c r="X36">
        <v>111.80200000000001</v>
      </c>
      <c r="Y36">
        <v>233.988</v>
      </c>
      <c r="Z36">
        <v>-82.293000000000006</v>
      </c>
      <c r="AA36">
        <v>1179.0239999999999</v>
      </c>
      <c r="AB36" t="s">
        <v>195</v>
      </c>
    </row>
    <row r="37" spans="1:28">
      <c r="A37" t="s">
        <v>185</v>
      </c>
      <c r="B37">
        <v>1</v>
      </c>
      <c r="D37">
        <v>163.67400000000001</v>
      </c>
      <c r="E37">
        <v>12.865</v>
      </c>
      <c r="F37">
        <v>114.727</v>
      </c>
      <c r="G37">
        <v>196.76499999999999</v>
      </c>
      <c r="H37">
        <v>42.082999999999998</v>
      </c>
      <c r="I37">
        <v>2351.62</v>
      </c>
      <c r="J37" t="s">
        <v>186</v>
      </c>
      <c r="T37">
        <v>3</v>
      </c>
      <c r="V37">
        <v>168.03299999999999</v>
      </c>
      <c r="W37">
        <v>19.277000000000001</v>
      </c>
      <c r="X37">
        <v>127.777</v>
      </c>
      <c r="Y37">
        <v>219.66800000000001</v>
      </c>
      <c r="Z37">
        <v>-85.072999999999993</v>
      </c>
      <c r="AA37">
        <v>768.17499999999995</v>
      </c>
      <c r="AB37" t="s">
        <v>180</v>
      </c>
    </row>
    <row r="38" spans="1:28">
      <c r="A38" t="s">
        <v>179</v>
      </c>
      <c r="B38">
        <v>2</v>
      </c>
      <c r="D38">
        <v>169.054</v>
      </c>
      <c r="E38">
        <v>12.36</v>
      </c>
      <c r="F38">
        <v>134.93199999999999</v>
      </c>
      <c r="G38">
        <v>216.304</v>
      </c>
      <c r="H38">
        <v>53.587000000000003</v>
      </c>
      <c r="I38">
        <v>1324.537</v>
      </c>
      <c r="J38" t="s">
        <v>180</v>
      </c>
      <c r="T38">
        <v>4</v>
      </c>
      <c r="V38">
        <v>158.77500000000001</v>
      </c>
      <c r="W38">
        <v>19.446000000000002</v>
      </c>
      <c r="X38">
        <v>114.56100000000001</v>
      </c>
      <c r="Y38">
        <v>211.77600000000001</v>
      </c>
      <c r="Z38">
        <v>-65.444999999999993</v>
      </c>
      <c r="AA38">
        <v>561.59500000000003</v>
      </c>
      <c r="AB38" t="s">
        <v>195</v>
      </c>
    </row>
    <row r="39" spans="1:28">
      <c r="B39">
        <v>3</v>
      </c>
      <c r="D39">
        <v>158.29900000000001</v>
      </c>
      <c r="E39">
        <v>13.195</v>
      </c>
      <c r="F39">
        <v>124.006</v>
      </c>
      <c r="G39">
        <v>195.82</v>
      </c>
      <c r="H39">
        <v>133.554</v>
      </c>
      <c r="I39">
        <v>801.19899999999996</v>
      </c>
      <c r="J39" t="s">
        <v>180</v>
      </c>
      <c r="T39">
        <v>5</v>
      </c>
      <c r="V39">
        <v>161.46100000000001</v>
      </c>
      <c r="W39">
        <v>19.812000000000001</v>
      </c>
      <c r="X39">
        <v>100.527</v>
      </c>
      <c r="Y39">
        <v>212.584</v>
      </c>
      <c r="Z39">
        <v>-96.659000000000006</v>
      </c>
      <c r="AA39">
        <v>436.66399999999999</v>
      </c>
      <c r="AB39" t="s">
        <v>180</v>
      </c>
    </row>
    <row r="40" spans="1:28">
      <c r="B40">
        <v>4</v>
      </c>
      <c r="D40">
        <v>159.14599999999999</v>
      </c>
      <c r="E40">
        <v>12.956</v>
      </c>
      <c r="F40">
        <v>126.31399999999999</v>
      </c>
      <c r="G40">
        <v>205.83799999999999</v>
      </c>
      <c r="H40">
        <v>32.747</v>
      </c>
      <c r="I40">
        <v>667.97799999999995</v>
      </c>
      <c r="J40" t="s">
        <v>180</v>
      </c>
      <c r="T40">
        <v>6</v>
      </c>
      <c r="V40">
        <v>166.108</v>
      </c>
      <c r="W40">
        <v>22.652000000000001</v>
      </c>
      <c r="X40">
        <v>108.05200000000001</v>
      </c>
      <c r="Y40">
        <v>220.90600000000001</v>
      </c>
      <c r="Z40">
        <v>-98.686000000000007</v>
      </c>
      <c r="AA40">
        <v>479.83600000000001</v>
      </c>
      <c r="AB40" t="s">
        <v>180</v>
      </c>
    </row>
    <row r="41" spans="1:28">
      <c r="B41">
        <v>5</v>
      </c>
      <c r="D41">
        <v>161.971</v>
      </c>
      <c r="E41">
        <v>11.077</v>
      </c>
      <c r="F41">
        <v>135.453</v>
      </c>
      <c r="G41">
        <v>198.239</v>
      </c>
      <c r="H41">
        <v>-40.770000000000003</v>
      </c>
      <c r="I41">
        <v>484.774</v>
      </c>
      <c r="J41" t="s">
        <v>180</v>
      </c>
      <c r="T41">
        <v>7</v>
      </c>
      <c r="V41">
        <v>160.60499999999999</v>
      </c>
      <c r="W41">
        <v>23.402999999999999</v>
      </c>
      <c r="X41">
        <v>107.52500000000001</v>
      </c>
      <c r="Y41">
        <v>233.798</v>
      </c>
      <c r="Z41">
        <v>-83.677999999999997</v>
      </c>
      <c r="AA41">
        <v>759.50199999999995</v>
      </c>
      <c r="AB41" t="s">
        <v>195</v>
      </c>
    </row>
    <row r="42" spans="1:28">
      <c r="B42">
        <v>6</v>
      </c>
      <c r="C42" s="43" t="s">
        <v>99</v>
      </c>
      <c r="D42" s="43">
        <v>162.429</v>
      </c>
      <c r="E42" s="43">
        <v>12.491</v>
      </c>
      <c r="F42" s="43">
        <v>127.086</v>
      </c>
      <c r="G42" s="43">
        <v>202.59299999999999</v>
      </c>
      <c r="H42" s="43">
        <v>44.24</v>
      </c>
      <c r="I42" s="43">
        <v>1126.0219999999999</v>
      </c>
      <c r="J42" s="43"/>
      <c r="T42">
        <v>8</v>
      </c>
      <c r="V42">
        <v>169.65899999999999</v>
      </c>
      <c r="W42">
        <v>27.099</v>
      </c>
      <c r="X42">
        <v>110.831</v>
      </c>
      <c r="Y42">
        <v>222.06</v>
      </c>
      <c r="Z42">
        <v>-119.773</v>
      </c>
      <c r="AA42">
        <v>564.48500000000001</v>
      </c>
      <c r="AB42" t="s">
        <v>195</v>
      </c>
    </row>
    <row r="43" spans="1:28">
      <c r="B43">
        <v>7</v>
      </c>
      <c r="C43" t="s">
        <v>182</v>
      </c>
      <c r="D43">
        <v>4.2859999999999996</v>
      </c>
      <c r="E43">
        <v>0.84699999999999998</v>
      </c>
      <c r="F43">
        <v>8.5790000000000006</v>
      </c>
      <c r="G43">
        <v>8.6210000000000004</v>
      </c>
      <c r="H43">
        <v>62.104999999999997</v>
      </c>
      <c r="I43">
        <v>752.99599999999998</v>
      </c>
      <c r="T43">
        <v>9</v>
      </c>
      <c r="V43">
        <v>173.81</v>
      </c>
      <c r="W43">
        <v>28.456</v>
      </c>
      <c r="X43">
        <v>75.504000000000005</v>
      </c>
      <c r="Y43">
        <v>241.50700000000001</v>
      </c>
      <c r="Z43">
        <v>-116.277</v>
      </c>
      <c r="AA43">
        <v>978.86099999999999</v>
      </c>
      <c r="AB43" t="s">
        <v>195</v>
      </c>
    </row>
    <row r="44" spans="1:28">
      <c r="B44">
        <v>8</v>
      </c>
      <c r="C44" t="s">
        <v>172</v>
      </c>
      <c r="D44">
        <v>158.29900000000001</v>
      </c>
      <c r="E44">
        <v>11.077</v>
      </c>
      <c r="F44">
        <v>114.727</v>
      </c>
      <c r="G44">
        <v>195.82</v>
      </c>
      <c r="H44">
        <v>-40.770000000000003</v>
      </c>
      <c r="I44">
        <v>484.774</v>
      </c>
      <c r="T44">
        <v>10</v>
      </c>
      <c r="V44">
        <v>158.565</v>
      </c>
      <c r="W44">
        <v>26.523</v>
      </c>
      <c r="X44">
        <v>100.068</v>
      </c>
      <c r="Y44">
        <v>220.637</v>
      </c>
      <c r="Z44">
        <v>-108.572</v>
      </c>
      <c r="AA44">
        <v>580.827</v>
      </c>
      <c r="AB44" t="s">
        <v>190</v>
      </c>
    </row>
    <row r="45" spans="1:28">
      <c r="B45">
        <v>9</v>
      </c>
      <c r="C45" t="s">
        <v>173</v>
      </c>
      <c r="D45">
        <v>169.054</v>
      </c>
      <c r="E45">
        <v>13.195</v>
      </c>
      <c r="F45">
        <v>135.453</v>
      </c>
      <c r="G45">
        <v>216.304</v>
      </c>
      <c r="H45">
        <v>133.554</v>
      </c>
      <c r="I45">
        <v>2351.62</v>
      </c>
      <c r="T45">
        <v>11</v>
      </c>
      <c r="U45" s="43" t="s">
        <v>99</v>
      </c>
      <c r="V45" s="43">
        <v>163.994</v>
      </c>
      <c r="W45" s="43">
        <v>23.917999999999999</v>
      </c>
      <c r="X45" s="43">
        <v>102.673</v>
      </c>
      <c r="Y45" s="43">
        <v>224.648</v>
      </c>
      <c r="Z45" s="43">
        <v>-95.135999999999996</v>
      </c>
      <c r="AA45" s="43">
        <v>774.78599999999994</v>
      </c>
    </row>
    <row r="46" spans="1:28">
      <c r="T46">
        <v>12</v>
      </c>
      <c r="U46" t="s">
        <v>182</v>
      </c>
      <c r="V46">
        <v>7.548</v>
      </c>
      <c r="W46">
        <v>3.4910000000000001</v>
      </c>
      <c r="X46">
        <v>17.593</v>
      </c>
      <c r="Y46">
        <v>9.73</v>
      </c>
      <c r="Z46">
        <v>16.760999999999999</v>
      </c>
      <c r="AA46">
        <v>329.13799999999998</v>
      </c>
    </row>
    <row r="47" spans="1:28">
      <c r="A47" t="s">
        <v>187</v>
      </c>
      <c r="B47">
        <v>1</v>
      </c>
      <c r="D47">
        <v>147.57499999999999</v>
      </c>
      <c r="E47">
        <v>16.052</v>
      </c>
      <c r="F47">
        <v>56.539000000000001</v>
      </c>
      <c r="G47">
        <v>190.428</v>
      </c>
      <c r="H47">
        <v>-103.563</v>
      </c>
      <c r="I47">
        <v>1611.1869999999999</v>
      </c>
      <c r="J47" t="s">
        <v>180</v>
      </c>
      <c r="T47">
        <v>13</v>
      </c>
      <c r="U47" t="s">
        <v>172</v>
      </c>
      <c r="V47">
        <v>149.71199999999999</v>
      </c>
      <c r="W47">
        <v>19.277000000000001</v>
      </c>
      <c r="X47">
        <v>70.081999999999994</v>
      </c>
      <c r="Y47">
        <v>211.77600000000001</v>
      </c>
      <c r="Z47">
        <v>-119.773</v>
      </c>
      <c r="AA47">
        <v>436.66399999999999</v>
      </c>
    </row>
    <row r="48" spans="1:28">
      <c r="A48" t="s">
        <v>179</v>
      </c>
      <c r="B48">
        <v>2</v>
      </c>
      <c r="D48">
        <v>141.18899999999999</v>
      </c>
      <c r="E48">
        <v>9.4619999999999997</v>
      </c>
      <c r="F48">
        <v>115.178</v>
      </c>
      <c r="G48">
        <v>167.31899999999999</v>
      </c>
      <c r="H48">
        <v>-35.159999999999997</v>
      </c>
      <c r="I48">
        <v>736.05700000000002</v>
      </c>
      <c r="J48" t="s">
        <v>180</v>
      </c>
      <c r="T48">
        <v>14</v>
      </c>
      <c r="U48" t="s">
        <v>173</v>
      </c>
      <c r="V48">
        <v>173.81</v>
      </c>
      <c r="W48">
        <v>28.456</v>
      </c>
      <c r="X48">
        <v>127.777</v>
      </c>
      <c r="Y48">
        <v>241.50700000000001</v>
      </c>
      <c r="Z48">
        <v>-65.444999999999993</v>
      </c>
      <c r="AA48">
        <v>1438.893</v>
      </c>
    </row>
    <row r="49" spans="1:28">
      <c r="B49">
        <v>3</v>
      </c>
      <c r="D49">
        <v>143.25200000000001</v>
      </c>
      <c r="E49">
        <v>13.95</v>
      </c>
      <c r="F49">
        <v>112.093</v>
      </c>
      <c r="G49">
        <v>174.845</v>
      </c>
      <c r="H49">
        <v>86.897000000000006</v>
      </c>
      <c r="I49">
        <v>730.73299999999995</v>
      </c>
      <c r="J49" t="s">
        <v>180</v>
      </c>
    </row>
    <row r="50" spans="1:28">
      <c r="B50">
        <v>4</v>
      </c>
      <c r="D50">
        <v>146.07400000000001</v>
      </c>
      <c r="E50">
        <v>9.2639999999999993</v>
      </c>
      <c r="F50">
        <v>115.50700000000001</v>
      </c>
      <c r="G50">
        <v>173.339</v>
      </c>
      <c r="H50">
        <v>96.808000000000007</v>
      </c>
      <c r="I50">
        <v>1726.3910000000001</v>
      </c>
      <c r="J50" t="s">
        <v>180</v>
      </c>
      <c r="S50" t="s">
        <v>199</v>
      </c>
      <c r="T50">
        <v>1</v>
      </c>
      <c r="V50">
        <v>172.17699999999999</v>
      </c>
      <c r="W50">
        <v>31.82</v>
      </c>
      <c r="X50">
        <v>106.29300000000001</v>
      </c>
      <c r="Y50">
        <v>226.98400000000001</v>
      </c>
      <c r="Z50">
        <v>-105.145</v>
      </c>
      <c r="AA50">
        <v>798.30200000000002</v>
      </c>
      <c r="AB50" t="s">
        <v>195</v>
      </c>
    </row>
    <row r="51" spans="1:28">
      <c r="B51">
        <v>5</v>
      </c>
      <c r="C51" s="43" t="s">
        <v>99</v>
      </c>
      <c r="D51" s="43">
        <v>144.523</v>
      </c>
      <c r="E51" s="43">
        <v>12.182</v>
      </c>
      <c r="F51" s="43">
        <v>99.828999999999994</v>
      </c>
      <c r="G51" s="43">
        <v>176.483</v>
      </c>
      <c r="H51" s="43">
        <v>11.244999999999999</v>
      </c>
      <c r="I51" s="43">
        <v>1201.0920000000001</v>
      </c>
      <c r="J51" s="43"/>
      <c r="S51" t="s">
        <v>179</v>
      </c>
      <c r="T51">
        <v>2</v>
      </c>
      <c r="V51">
        <v>167.00399999999999</v>
      </c>
      <c r="W51">
        <v>20.218</v>
      </c>
      <c r="X51">
        <v>126.32</v>
      </c>
      <c r="Y51">
        <v>211.03700000000001</v>
      </c>
      <c r="Z51">
        <v>-69.063000000000002</v>
      </c>
      <c r="AA51">
        <v>813.93100000000004</v>
      </c>
      <c r="AB51" t="s">
        <v>190</v>
      </c>
    </row>
    <row r="52" spans="1:28">
      <c r="B52">
        <v>6</v>
      </c>
      <c r="C52" t="s">
        <v>182</v>
      </c>
      <c r="D52">
        <v>2.855</v>
      </c>
      <c r="E52">
        <v>3.367</v>
      </c>
      <c r="F52">
        <v>28.901</v>
      </c>
      <c r="G52">
        <v>9.8490000000000002</v>
      </c>
      <c r="H52">
        <v>97.26</v>
      </c>
      <c r="I52">
        <v>542.09900000000005</v>
      </c>
      <c r="T52">
        <v>3</v>
      </c>
      <c r="V52">
        <v>156.77199999999999</v>
      </c>
      <c r="W52">
        <v>17.352</v>
      </c>
      <c r="X52">
        <v>118.90900000000001</v>
      </c>
      <c r="Y52">
        <v>197.24</v>
      </c>
      <c r="Z52">
        <v>-48.384999999999998</v>
      </c>
      <c r="AA52">
        <v>1105.8610000000001</v>
      </c>
      <c r="AB52" t="s">
        <v>180</v>
      </c>
    </row>
    <row r="53" spans="1:28">
      <c r="B53">
        <v>7</v>
      </c>
      <c r="C53" t="s">
        <v>172</v>
      </c>
      <c r="D53">
        <v>141.18899999999999</v>
      </c>
      <c r="E53">
        <v>9.2639999999999993</v>
      </c>
      <c r="F53">
        <v>56.539000000000001</v>
      </c>
      <c r="G53">
        <v>167.31899999999999</v>
      </c>
      <c r="H53">
        <v>-103.563</v>
      </c>
      <c r="I53">
        <v>730.73299999999995</v>
      </c>
      <c r="T53">
        <v>4</v>
      </c>
      <c r="V53">
        <v>150.68899999999999</v>
      </c>
      <c r="W53">
        <v>12.754</v>
      </c>
      <c r="X53">
        <v>123.00700000000001</v>
      </c>
      <c r="Y53">
        <v>192.87299999999999</v>
      </c>
      <c r="Z53">
        <v>-34.804000000000002</v>
      </c>
      <c r="AA53">
        <v>659.56600000000003</v>
      </c>
      <c r="AB53" t="s">
        <v>181</v>
      </c>
    </row>
    <row r="54" spans="1:28">
      <c r="B54">
        <v>8</v>
      </c>
      <c r="C54" t="s">
        <v>173</v>
      </c>
      <c r="D54">
        <v>147.57499999999999</v>
      </c>
      <c r="E54">
        <v>16.052</v>
      </c>
      <c r="F54">
        <v>115.50700000000001</v>
      </c>
      <c r="G54">
        <v>190.428</v>
      </c>
      <c r="H54">
        <v>96.808000000000007</v>
      </c>
      <c r="I54">
        <v>1726.3910000000001</v>
      </c>
      <c r="T54">
        <v>5</v>
      </c>
      <c r="V54">
        <v>154.44200000000001</v>
      </c>
      <c r="W54">
        <v>11.036</v>
      </c>
      <c r="X54">
        <v>128.011</v>
      </c>
      <c r="Y54">
        <v>186.25</v>
      </c>
      <c r="Z54">
        <v>-67.629000000000005</v>
      </c>
      <c r="AA54">
        <v>739.02099999999996</v>
      </c>
      <c r="AB54" t="s">
        <v>195</v>
      </c>
    </row>
    <row r="55" spans="1:28">
      <c r="T55">
        <v>6</v>
      </c>
      <c r="V55">
        <v>195.18100000000001</v>
      </c>
      <c r="W55">
        <v>21.638000000000002</v>
      </c>
      <c r="X55">
        <v>136.89099999999999</v>
      </c>
      <c r="Y55">
        <v>230.01900000000001</v>
      </c>
      <c r="Z55">
        <v>-84.549000000000007</v>
      </c>
      <c r="AA55">
        <v>579.25599999999997</v>
      </c>
      <c r="AB55" t="s">
        <v>190</v>
      </c>
    </row>
    <row r="56" spans="1:28">
      <c r="A56" t="s">
        <v>188</v>
      </c>
      <c r="B56">
        <v>1</v>
      </c>
      <c r="D56">
        <v>117.86199999999999</v>
      </c>
      <c r="E56">
        <v>17.225999999999999</v>
      </c>
      <c r="F56">
        <v>84.679000000000002</v>
      </c>
      <c r="G56">
        <v>188.35599999999999</v>
      </c>
      <c r="H56">
        <v>-110.41800000000001</v>
      </c>
      <c r="I56">
        <v>994.23500000000001</v>
      </c>
      <c r="J56" t="s">
        <v>180</v>
      </c>
      <c r="T56">
        <v>7</v>
      </c>
      <c r="V56">
        <v>159.42099999999999</v>
      </c>
      <c r="W56">
        <v>11.754</v>
      </c>
      <c r="X56">
        <v>130.05199999999999</v>
      </c>
      <c r="Y56">
        <v>191.01400000000001</v>
      </c>
      <c r="Z56">
        <v>-114.123</v>
      </c>
      <c r="AA56">
        <v>877.03200000000004</v>
      </c>
      <c r="AB56" t="s">
        <v>195</v>
      </c>
    </row>
    <row r="57" spans="1:28">
      <c r="A57" t="s">
        <v>179</v>
      </c>
      <c r="B57">
        <v>2</v>
      </c>
      <c r="D57">
        <v>140.636</v>
      </c>
      <c r="E57">
        <v>18.456</v>
      </c>
      <c r="F57">
        <v>92.299000000000007</v>
      </c>
      <c r="G57">
        <v>194.03899999999999</v>
      </c>
      <c r="H57">
        <v>-55.713000000000001</v>
      </c>
      <c r="I57">
        <v>905.09500000000003</v>
      </c>
      <c r="J57" t="s">
        <v>180</v>
      </c>
      <c r="T57">
        <v>8</v>
      </c>
      <c r="V57">
        <v>162.928</v>
      </c>
      <c r="W57">
        <v>24.297999999999998</v>
      </c>
      <c r="X57">
        <v>66.510999999999996</v>
      </c>
      <c r="Y57">
        <v>219.761</v>
      </c>
      <c r="Z57">
        <v>-90.430999999999997</v>
      </c>
      <c r="AA57">
        <v>877.56600000000003</v>
      </c>
      <c r="AB57" t="s">
        <v>195</v>
      </c>
    </row>
    <row r="58" spans="1:28">
      <c r="B58">
        <v>3</v>
      </c>
      <c r="D58">
        <v>133.06899999999999</v>
      </c>
      <c r="E58">
        <v>14.042999999999999</v>
      </c>
      <c r="F58">
        <v>81.93</v>
      </c>
      <c r="G58">
        <v>164.869</v>
      </c>
      <c r="H58">
        <v>-123.44499999999999</v>
      </c>
      <c r="I58">
        <v>737.18</v>
      </c>
      <c r="J58" t="s">
        <v>180</v>
      </c>
      <c r="T58">
        <v>9</v>
      </c>
      <c r="V58">
        <v>180.18899999999999</v>
      </c>
      <c r="W58">
        <v>22.960999999999999</v>
      </c>
      <c r="X58">
        <v>134.19300000000001</v>
      </c>
      <c r="Y58">
        <v>232.00800000000001</v>
      </c>
      <c r="Z58">
        <v>-96.314999999999998</v>
      </c>
      <c r="AA58">
        <v>559.48199999999997</v>
      </c>
      <c r="AB58" t="s">
        <v>181</v>
      </c>
    </row>
    <row r="59" spans="1:28">
      <c r="B59">
        <v>4</v>
      </c>
      <c r="D59">
        <v>133.482</v>
      </c>
      <c r="E59">
        <v>12.563000000000001</v>
      </c>
      <c r="F59">
        <v>75.262</v>
      </c>
      <c r="G59">
        <v>177.06100000000001</v>
      </c>
      <c r="H59">
        <v>-32.887</v>
      </c>
      <c r="I59">
        <v>1077.4059999999999</v>
      </c>
      <c r="J59" t="s">
        <v>180</v>
      </c>
      <c r="T59">
        <v>10</v>
      </c>
      <c r="V59">
        <v>170.36699999999999</v>
      </c>
      <c r="W59">
        <v>50.427</v>
      </c>
      <c r="X59">
        <v>37.883000000000003</v>
      </c>
      <c r="Y59">
        <v>237.75299999999999</v>
      </c>
      <c r="Z59">
        <v>-108.569</v>
      </c>
      <c r="AA59">
        <v>1189.0820000000001</v>
      </c>
      <c r="AB59" t="s">
        <v>181</v>
      </c>
    </row>
    <row r="60" spans="1:28">
      <c r="B60">
        <v>5</v>
      </c>
      <c r="D60">
        <v>137.089</v>
      </c>
      <c r="E60">
        <v>14.134</v>
      </c>
      <c r="F60">
        <v>101.066</v>
      </c>
      <c r="G60">
        <v>174.327</v>
      </c>
      <c r="H60">
        <v>-65.197999999999993</v>
      </c>
      <c r="I60">
        <v>1681.3789999999999</v>
      </c>
      <c r="J60" t="s">
        <v>180</v>
      </c>
      <c r="T60">
        <v>11</v>
      </c>
      <c r="U60" s="43" t="s">
        <v>99</v>
      </c>
      <c r="V60" s="43">
        <v>166.917</v>
      </c>
      <c r="W60" s="43">
        <v>22.425999999999998</v>
      </c>
      <c r="X60" s="43">
        <v>110.807</v>
      </c>
      <c r="Y60" s="43">
        <v>212.494</v>
      </c>
      <c r="Z60" s="43">
        <v>-81.900999999999996</v>
      </c>
      <c r="AA60" s="43">
        <v>819.91</v>
      </c>
    </row>
    <row r="61" spans="1:28">
      <c r="B61">
        <v>6</v>
      </c>
      <c r="D61">
        <v>121.41500000000001</v>
      </c>
      <c r="E61">
        <v>18.925000000000001</v>
      </c>
      <c r="F61">
        <v>66.620999999999995</v>
      </c>
      <c r="G61">
        <v>186.631</v>
      </c>
      <c r="H61">
        <v>-19.504000000000001</v>
      </c>
      <c r="I61">
        <v>1809.4929999999999</v>
      </c>
      <c r="J61" t="s">
        <v>180</v>
      </c>
      <c r="T61">
        <v>12</v>
      </c>
      <c r="U61" t="s">
        <v>182</v>
      </c>
      <c r="V61">
        <v>13.369</v>
      </c>
      <c r="W61">
        <v>11.759</v>
      </c>
      <c r="X61">
        <v>32.744</v>
      </c>
      <c r="Y61">
        <v>19.318000000000001</v>
      </c>
      <c r="Z61">
        <v>26.431000000000001</v>
      </c>
      <c r="AA61">
        <v>206.327</v>
      </c>
    </row>
    <row r="62" spans="1:28">
      <c r="B62">
        <v>7</v>
      </c>
      <c r="D62">
        <v>142.17099999999999</v>
      </c>
      <c r="E62">
        <v>17.245999999999999</v>
      </c>
      <c r="F62">
        <v>89.597999999999999</v>
      </c>
      <c r="G62">
        <v>185.346</v>
      </c>
      <c r="H62">
        <v>46.036000000000001</v>
      </c>
      <c r="I62">
        <v>621.61</v>
      </c>
      <c r="J62" t="s">
        <v>181</v>
      </c>
      <c r="T62">
        <v>13</v>
      </c>
      <c r="U62" t="s">
        <v>172</v>
      </c>
      <c r="V62">
        <v>150.68899999999999</v>
      </c>
      <c r="W62">
        <v>11.036</v>
      </c>
      <c r="X62">
        <v>37.883000000000003</v>
      </c>
      <c r="Y62">
        <v>186.25</v>
      </c>
      <c r="Z62">
        <v>-114.123</v>
      </c>
      <c r="AA62">
        <v>559.48199999999997</v>
      </c>
    </row>
    <row r="63" spans="1:28">
      <c r="B63">
        <v>8</v>
      </c>
      <c r="C63" s="43" t="s">
        <v>99</v>
      </c>
      <c r="D63" s="43">
        <v>132.24600000000001</v>
      </c>
      <c r="E63" s="43">
        <v>16.085000000000001</v>
      </c>
      <c r="F63" s="43">
        <v>84.492999999999995</v>
      </c>
      <c r="G63" s="43">
        <v>181.518</v>
      </c>
      <c r="H63" s="43">
        <v>-51.59</v>
      </c>
      <c r="I63" s="43">
        <v>1118.057</v>
      </c>
      <c r="J63" s="43"/>
      <c r="T63">
        <v>14</v>
      </c>
      <c r="U63" t="s">
        <v>173</v>
      </c>
      <c r="V63">
        <v>195.18100000000001</v>
      </c>
      <c r="W63">
        <v>50.427</v>
      </c>
      <c r="X63">
        <v>136.89099999999999</v>
      </c>
      <c r="Y63">
        <v>237.75299999999999</v>
      </c>
      <c r="Z63">
        <v>-34.804000000000002</v>
      </c>
      <c r="AA63">
        <v>1189.0820000000001</v>
      </c>
    </row>
    <row r="64" spans="1:28">
      <c r="B64">
        <v>9</v>
      </c>
      <c r="C64" t="s">
        <v>182</v>
      </c>
      <c r="D64">
        <v>9.298</v>
      </c>
      <c r="E64">
        <v>2.4740000000000002</v>
      </c>
      <c r="F64">
        <v>11.349</v>
      </c>
      <c r="G64">
        <v>9.9420000000000002</v>
      </c>
      <c r="H64">
        <v>57.353000000000002</v>
      </c>
      <c r="I64">
        <v>456.30399999999997</v>
      </c>
    </row>
    <row r="65" spans="1:28">
      <c r="B65">
        <v>10</v>
      </c>
      <c r="C65" t="s">
        <v>172</v>
      </c>
      <c r="D65">
        <v>117.86199999999999</v>
      </c>
      <c r="E65">
        <v>12.563000000000001</v>
      </c>
      <c r="F65">
        <v>66.620999999999995</v>
      </c>
      <c r="G65">
        <v>164.869</v>
      </c>
      <c r="H65">
        <v>-123.44499999999999</v>
      </c>
      <c r="I65">
        <v>621.61</v>
      </c>
      <c r="S65" t="s">
        <v>200</v>
      </c>
      <c r="T65">
        <v>1</v>
      </c>
      <c r="V65">
        <v>150.107</v>
      </c>
      <c r="W65">
        <v>23.210999999999999</v>
      </c>
      <c r="X65">
        <v>92.088999999999999</v>
      </c>
      <c r="Y65">
        <v>213.85400000000001</v>
      </c>
      <c r="Z65">
        <v>0.46600000000000003</v>
      </c>
      <c r="AA65">
        <v>1352.079</v>
      </c>
      <c r="AB65" t="s">
        <v>180</v>
      </c>
    </row>
    <row r="66" spans="1:28">
      <c r="B66">
        <v>11</v>
      </c>
      <c r="C66" t="s">
        <v>173</v>
      </c>
      <c r="D66">
        <v>142.17099999999999</v>
      </c>
      <c r="E66">
        <v>18.925000000000001</v>
      </c>
      <c r="F66">
        <v>101.066</v>
      </c>
      <c r="G66">
        <v>194.03899999999999</v>
      </c>
      <c r="H66">
        <v>46.036000000000001</v>
      </c>
      <c r="I66">
        <v>1809.4929999999999</v>
      </c>
      <c r="S66" t="s">
        <v>179</v>
      </c>
      <c r="T66">
        <v>2</v>
      </c>
      <c r="V66">
        <v>150.01499999999999</v>
      </c>
      <c r="W66">
        <v>21.242000000000001</v>
      </c>
      <c r="X66">
        <v>97.641999999999996</v>
      </c>
      <c r="Y66">
        <v>207.09700000000001</v>
      </c>
      <c r="Z66">
        <v>-100.07</v>
      </c>
      <c r="AA66">
        <v>1056.8989999999999</v>
      </c>
      <c r="AB66" t="s">
        <v>180</v>
      </c>
    </row>
    <row r="67" spans="1:28">
      <c r="T67">
        <v>3</v>
      </c>
      <c r="V67">
        <v>169.68100000000001</v>
      </c>
      <c r="W67">
        <v>16.207000000000001</v>
      </c>
      <c r="X67">
        <v>110.66500000000001</v>
      </c>
      <c r="Y67">
        <v>210.63499999999999</v>
      </c>
      <c r="Z67">
        <v>-113.82</v>
      </c>
      <c r="AA67">
        <v>719.55100000000004</v>
      </c>
      <c r="AB67" t="s">
        <v>195</v>
      </c>
    </row>
    <row r="68" spans="1:28">
      <c r="A68" t="s">
        <v>189</v>
      </c>
      <c r="B68">
        <v>1</v>
      </c>
      <c r="D68">
        <v>115.367</v>
      </c>
      <c r="E68">
        <v>22.795000000000002</v>
      </c>
      <c r="F68">
        <v>16.102</v>
      </c>
      <c r="G68">
        <v>157.49199999999999</v>
      </c>
      <c r="H68">
        <v>-16.837</v>
      </c>
      <c r="I68">
        <v>1382.077</v>
      </c>
      <c r="J68" t="s">
        <v>180</v>
      </c>
      <c r="T68">
        <v>4</v>
      </c>
      <c r="V68">
        <v>150.96799999999999</v>
      </c>
      <c r="W68">
        <v>21.635999999999999</v>
      </c>
      <c r="X68">
        <v>96.325000000000003</v>
      </c>
      <c r="Y68">
        <v>219.53399999999999</v>
      </c>
      <c r="Z68">
        <v>-102.27500000000001</v>
      </c>
      <c r="AA68">
        <v>1075.8050000000001</v>
      </c>
      <c r="AB68" t="s">
        <v>181</v>
      </c>
    </row>
    <row r="69" spans="1:28">
      <c r="A69" t="s">
        <v>179</v>
      </c>
      <c r="B69">
        <v>2</v>
      </c>
      <c r="D69">
        <v>122.116</v>
      </c>
      <c r="E69">
        <v>13.013</v>
      </c>
      <c r="F69">
        <v>77.355000000000004</v>
      </c>
      <c r="G69">
        <v>159.18799999999999</v>
      </c>
      <c r="H69">
        <v>-115.876</v>
      </c>
      <c r="I69">
        <v>1700.8879999999999</v>
      </c>
      <c r="J69" t="s">
        <v>190</v>
      </c>
      <c r="T69">
        <v>5</v>
      </c>
      <c r="V69">
        <v>157.756</v>
      </c>
      <c r="W69">
        <v>28.931000000000001</v>
      </c>
      <c r="X69">
        <v>69.936999999999998</v>
      </c>
      <c r="Y69">
        <v>221.88200000000001</v>
      </c>
      <c r="Z69">
        <v>64.388999999999996</v>
      </c>
      <c r="AA69">
        <v>769.05499999999995</v>
      </c>
      <c r="AB69" t="s">
        <v>195</v>
      </c>
    </row>
    <row r="70" spans="1:28">
      <c r="B70">
        <v>3</v>
      </c>
      <c r="D70">
        <v>117.71299999999999</v>
      </c>
      <c r="E70">
        <v>9.1669999999999998</v>
      </c>
      <c r="F70">
        <v>90.200999999999993</v>
      </c>
      <c r="G70">
        <v>142.93899999999999</v>
      </c>
      <c r="H70">
        <v>-20.983000000000001</v>
      </c>
      <c r="I70">
        <v>821.66600000000005</v>
      </c>
      <c r="J70" t="s">
        <v>180</v>
      </c>
      <c r="T70">
        <v>6</v>
      </c>
      <c r="V70">
        <v>150.63499999999999</v>
      </c>
      <c r="W70">
        <v>20.260999999999999</v>
      </c>
      <c r="X70">
        <v>97.4</v>
      </c>
      <c r="Y70">
        <v>212.922</v>
      </c>
      <c r="Z70">
        <v>-111.09399999999999</v>
      </c>
      <c r="AA70">
        <v>793.05100000000004</v>
      </c>
      <c r="AB70" t="s">
        <v>181</v>
      </c>
    </row>
    <row r="71" spans="1:28">
      <c r="B71">
        <v>4</v>
      </c>
      <c r="D71">
        <v>126.27500000000001</v>
      </c>
      <c r="E71">
        <v>13.677</v>
      </c>
      <c r="F71">
        <v>83.373000000000005</v>
      </c>
      <c r="G71">
        <v>165.59100000000001</v>
      </c>
      <c r="H71">
        <v>-124.998</v>
      </c>
      <c r="I71">
        <v>1639.2919999999999</v>
      </c>
      <c r="J71" t="s">
        <v>190</v>
      </c>
      <c r="T71">
        <v>7</v>
      </c>
      <c r="V71">
        <v>144.23400000000001</v>
      </c>
      <c r="W71">
        <v>18.209</v>
      </c>
      <c r="X71">
        <v>106.867</v>
      </c>
      <c r="Y71">
        <v>194.74799999999999</v>
      </c>
      <c r="Z71">
        <v>-30.428000000000001</v>
      </c>
      <c r="AA71">
        <v>686.03</v>
      </c>
      <c r="AB71" t="s">
        <v>181</v>
      </c>
    </row>
    <row r="72" spans="1:28">
      <c r="B72">
        <v>5</v>
      </c>
      <c r="D72">
        <v>127.121</v>
      </c>
      <c r="E72">
        <v>12.438000000000001</v>
      </c>
      <c r="F72">
        <v>95.572999999999993</v>
      </c>
      <c r="G72">
        <v>162.23500000000001</v>
      </c>
      <c r="H72">
        <v>-72.739000000000004</v>
      </c>
      <c r="I72">
        <v>1041.556</v>
      </c>
      <c r="J72" t="s">
        <v>181</v>
      </c>
      <c r="T72">
        <v>8</v>
      </c>
      <c r="V72">
        <v>160.85300000000001</v>
      </c>
      <c r="W72">
        <v>23.853000000000002</v>
      </c>
      <c r="X72">
        <v>117.307</v>
      </c>
      <c r="Y72">
        <v>217.94499999999999</v>
      </c>
      <c r="Z72">
        <v>-11.454000000000001</v>
      </c>
      <c r="AA72">
        <v>687.41399999999999</v>
      </c>
      <c r="AB72" t="s">
        <v>181</v>
      </c>
    </row>
    <row r="73" spans="1:28">
      <c r="B73">
        <v>6</v>
      </c>
      <c r="D73">
        <v>118.379</v>
      </c>
      <c r="E73">
        <v>12.715</v>
      </c>
      <c r="F73">
        <v>85.043000000000006</v>
      </c>
      <c r="G73">
        <v>145.51300000000001</v>
      </c>
      <c r="H73">
        <v>-102.694</v>
      </c>
      <c r="I73">
        <v>900.59199999999998</v>
      </c>
      <c r="J73" t="s">
        <v>181</v>
      </c>
      <c r="T73">
        <v>9</v>
      </c>
      <c r="V73">
        <v>141.745</v>
      </c>
      <c r="W73">
        <v>11.032999999999999</v>
      </c>
      <c r="X73">
        <v>118.315</v>
      </c>
      <c r="Y73">
        <v>175.71299999999999</v>
      </c>
      <c r="Z73">
        <v>24.297999999999998</v>
      </c>
      <c r="AA73">
        <v>570.88199999999995</v>
      </c>
      <c r="AB73" t="s">
        <v>181</v>
      </c>
    </row>
    <row r="74" spans="1:28">
      <c r="B74">
        <v>7</v>
      </c>
      <c r="D74">
        <v>124.84</v>
      </c>
      <c r="E74">
        <v>11.324999999999999</v>
      </c>
      <c r="F74">
        <v>96.450999999999993</v>
      </c>
      <c r="G74">
        <v>166.215</v>
      </c>
      <c r="H74">
        <v>-109.06</v>
      </c>
      <c r="I74">
        <v>945.53800000000001</v>
      </c>
      <c r="J74" t="s">
        <v>181</v>
      </c>
      <c r="T74">
        <v>10</v>
      </c>
      <c r="U74" s="43" t="s">
        <v>99</v>
      </c>
      <c r="V74" s="43">
        <v>152.88800000000001</v>
      </c>
      <c r="W74" s="43">
        <v>20.509</v>
      </c>
      <c r="X74" s="43">
        <v>100.72799999999999</v>
      </c>
      <c r="Y74" s="43">
        <v>208.25899999999999</v>
      </c>
      <c r="Z74" s="43">
        <v>-42.220999999999997</v>
      </c>
      <c r="AA74" s="43">
        <v>856.75199999999995</v>
      </c>
    </row>
    <row r="75" spans="1:28">
      <c r="B75">
        <v>8</v>
      </c>
      <c r="D75">
        <v>126.967</v>
      </c>
      <c r="E75">
        <v>15.289</v>
      </c>
      <c r="F75">
        <v>89.447999999999993</v>
      </c>
      <c r="G75">
        <v>168.405</v>
      </c>
      <c r="H75">
        <v>-91.370999999999995</v>
      </c>
      <c r="I75">
        <v>818.43100000000004</v>
      </c>
      <c r="J75" t="s">
        <v>181</v>
      </c>
      <c r="T75">
        <v>11</v>
      </c>
      <c r="U75" t="s">
        <v>182</v>
      </c>
      <c r="V75">
        <v>8.609</v>
      </c>
      <c r="W75">
        <v>5.0609999999999999</v>
      </c>
      <c r="X75">
        <v>14.93</v>
      </c>
      <c r="Y75">
        <v>14.613</v>
      </c>
      <c r="Z75">
        <v>66.634</v>
      </c>
      <c r="AA75">
        <v>250.875</v>
      </c>
    </row>
    <row r="76" spans="1:28">
      <c r="B76">
        <v>9</v>
      </c>
      <c r="C76" s="43" t="s">
        <v>99</v>
      </c>
      <c r="D76" s="43">
        <v>122.34699999999999</v>
      </c>
      <c r="E76" s="43">
        <v>13.802</v>
      </c>
      <c r="F76" s="43">
        <v>79.192999999999998</v>
      </c>
      <c r="G76" s="43">
        <v>158.447</v>
      </c>
      <c r="H76" s="43">
        <v>-81.819999999999993</v>
      </c>
      <c r="I76" s="43">
        <v>1156.2550000000001</v>
      </c>
      <c r="J76" s="43"/>
      <c r="T76">
        <v>12</v>
      </c>
      <c r="U76" t="s">
        <v>172</v>
      </c>
      <c r="V76">
        <v>141.745</v>
      </c>
      <c r="W76">
        <v>11.032999999999999</v>
      </c>
      <c r="X76">
        <v>69.936999999999998</v>
      </c>
      <c r="Y76">
        <v>175.71299999999999</v>
      </c>
      <c r="Z76">
        <v>-113.82</v>
      </c>
      <c r="AA76">
        <v>570.88199999999995</v>
      </c>
    </row>
    <row r="77" spans="1:28">
      <c r="B77">
        <v>10</v>
      </c>
      <c r="C77" t="s">
        <v>182</v>
      </c>
      <c r="D77">
        <v>4.6559999999999997</v>
      </c>
      <c r="E77">
        <v>4.0419999999999998</v>
      </c>
      <c r="F77">
        <v>26.262</v>
      </c>
      <c r="G77">
        <v>9.5180000000000007</v>
      </c>
      <c r="H77">
        <v>41.917000000000002</v>
      </c>
      <c r="I77">
        <v>364.48399999999998</v>
      </c>
      <c r="T77">
        <v>13</v>
      </c>
      <c r="U77" t="s">
        <v>173</v>
      </c>
      <c r="V77">
        <v>169.68100000000001</v>
      </c>
      <c r="W77">
        <v>28.931000000000001</v>
      </c>
      <c r="X77">
        <v>118.315</v>
      </c>
      <c r="Y77">
        <v>221.88200000000001</v>
      </c>
      <c r="Z77">
        <v>64.388999999999996</v>
      </c>
      <c r="AA77">
        <v>1352.079</v>
      </c>
    </row>
    <row r="78" spans="1:28">
      <c r="B78">
        <v>11</v>
      </c>
      <c r="C78" t="s">
        <v>172</v>
      </c>
      <c r="D78">
        <v>115.367</v>
      </c>
      <c r="E78">
        <v>9.1669999999999998</v>
      </c>
      <c r="F78">
        <v>16.102</v>
      </c>
      <c r="G78">
        <v>142.93899999999999</v>
      </c>
      <c r="H78">
        <v>-124.998</v>
      </c>
      <c r="I78">
        <v>818.43100000000004</v>
      </c>
    </row>
    <row r="79" spans="1:28">
      <c r="B79">
        <v>12</v>
      </c>
      <c r="C79" t="s">
        <v>173</v>
      </c>
      <c r="D79">
        <v>127.121</v>
      </c>
      <c r="E79">
        <v>22.795000000000002</v>
      </c>
      <c r="F79">
        <v>96.450999999999993</v>
      </c>
      <c r="G79">
        <v>168.405</v>
      </c>
      <c r="H79">
        <v>-16.837</v>
      </c>
      <c r="I79">
        <v>1700.8879999999999</v>
      </c>
      <c r="S79" t="s">
        <v>201</v>
      </c>
      <c r="T79">
        <v>1</v>
      </c>
      <c r="V79">
        <v>172.714</v>
      </c>
      <c r="W79">
        <v>20.817</v>
      </c>
      <c r="X79">
        <v>113.08499999999999</v>
      </c>
      <c r="Y79">
        <v>227.643</v>
      </c>
      <c r="Z79">
        <v>41.667999999999999</v>
      </c>
      <c r="AA79">
        <v>614.36699999999996</v>
      </c>
      <c r="AB79" t="s">
        <v>181</v>
      </c>
    </row>
    <row r="80" spans="1:28">
      <c r="S80" t="s">
        <v>179</v>
      </c>
      <c r="T80">
        <v>2</v>
      </c>
      <c r="V80">
        <v>159.453</v>
      </c>
      <c r="W80">
        <v>25.812999999999999</v>
      </c>
      <c r="X80">
        <v>80.709000000000003</v>
      </c>
      <c r="Y80">
        <v>221.33500000000001</v>
      </c>
      <c r="Z80">
        <v>-91.313000000000002</v>
      </c>
      <c r="AA80">
        <v>1536.13</v>
      </c>
      <c r="AB80" t="s">
        <v>195</v>
      </c>
    </row>
    <row r="81" spans="1:28">
      <c r="A81" t="s">
        <v>191</v>
      </c>
      <c r="B81">
        <v>1</v>
      </c>
      <c r="D81">
        <v>123.48399999999999</v>
      </c>
      <c r="E81">
        <v>10.422000000000001</v>
      </c>
      <c r="F81">
        <v>97.664000000000001</v>
      </c>
      <c r="G81">
        <v>157.78100000000001</v>
      </c>
      <c r="H81">
        <v>-68.138999999999996</v>
      </c>
      <c r="I81">
        <v>792.05</v>
      </c>
      <c r="J81" t="s">
        <v>190</v>
      </c>
      <c r="T81">
        <v>3</v>
      </c>
      <c r="V81">
        <v>152.28200000000001</v>
      </c>
      <c r="W81">
        <v>15.539</v>
      </c>
      <c r="X81">
        <v>115.758</v>
      </c>
      <c r="Y81">
        <v>193.12899999999999</v>
      </c>
      <c r="Z81">
        <v>-31.062999999999999</v>
      </c>
      <c r="AA81">
        <v>1304.617</v>
      </c>
      <c r="AB81" t="s">
        <v>180</v>
      </c>
    </row>
    <row r="82" spans="1:28">
      <c r="A82" t="s">
        <v>179</v>
      </c>
      <c r="B82">
        <v>2</v>
      </c>
      <c r="D82">
        <v>117.124</v>
      </c>
      <c r="E82">
        <v>13.066000000000001</v>
      </c>
      <c r="F82">
        <v>87.507000000000005</v>
      </c>
      <c r="G82">
        <v>155.553</v>
      </c>
      <c r="H82">
        <v>-8.7059999999999995</v>
      </c>
      <c r="I82">
        <v>712.18700000000001</v>
      </c>
      <c r="J82" t="s">
        <v>190</v>
      </c>
      <c r="T82">
        <v>4</v>
      </c>
      <c r="V82">
        <v>168.059</v>
      </c>
      <c r="W82">
        <v>22.626999999999999</v>
      </c>
      <c r="X82">
        <v>125.414</v>
      </c>
      <c r="Y82">
        <v>226.70599999999999</v>
      </c>
      <c r="Z82">
        <v>-79.442999999999998</v>
      </c>
      <c r="AA82">
        <v>1115.7619999999999</v>
      </c>
      <c r="AB82" t="s">
        <v>180</v>
      </c>
    </row>
    <row r="83" spans="1:28">
      <c r="B83">
        <v>3</v>
      </c>
      <c r="D83">
        <v>137.69499999999999</v>
      </c>
      <c r="E83">
        <v>15.712999999999999</v>
      </c>
      <c r="F83">
        <v>92.344999999999999</v>
      </c>
      <c r="G83">
        <v>186.642</v>
      </c>
      <c r="H83">
        <v>21.376999999999999</v>
      </c>
      <c r="I83">
        <v>827.12900000000002</v>
      </c>
      <c r="J83" t="s">
        <v>181</v>
      </c>
      <c r="T83">
        <v>5</v>
      </c>
      <c r="V83">
        <v>174.71100000000001</v>
      </c>
      <c r="W83">
        <v>22.530999999999999</v>
      </c>
      <c r="X83">
        <v>123.304</v>
      </c>
      <c r="Y83">
        <v>231.35900000000001</v>
      </c>
      <c r="Z83">
        <v>8.0489999999999995</v>
      </c>
      <c r="AA83">
        <v>659.48699999999997</v>
      </c>
      <c r="AB83" t="s">
        <v>181</v>
      </c>
    </row>
    <row r="84" spans="1:28">
      <c r="B84">
        <v>4</v>
      </c>
      <c r="D84">
        <v>131.51300000000001</v>
      </c>
      <c r="E84">
        <v>11.301</v>
      </c>
      <c r="F84">
        <v>101.267</v>
      </c>
      <c r="G84">
        <v>161.67599999999999</v>
      </c>
      <c r="H84">
        <v>-5.2919999999999998</v>
      </c>
      <c r="I84">
        <v>1168.1890000000001</v>
      </c>
      <c r="J84" t="s">
        <v>180</v>
      </c>
      <c r="T84">
        <v>6</v>
      </c>
      <c r="V84">
        <v>163.756</v>
      </c>
      <c r="W84">
        <v>20.146000000000001</v>
      </c>
      <c r="X84">
        <v>115.417</v>
      </c>
      <c r="Y84">
        <v>221.31299999999999</v>
      </c>
      <c r="Z84">
        <v>-40.534999999999997</v>
      </c>
      <c r="AA84">
        <v>618.69500000000005</v>
      </c>
      <c r="AB84" t="s">
        <v>180</v>
      </c>
    </row>
    <row r="85" spans="1:28">
      <c r="B85">
        <v>5</v>
      </c>
      <c r="D85">
        <v>122.339</v>
      </c>
      <c r="E85">
        <v>11.454000000000001</v>
      </c>
      <c r="F85">
        <v>86.698999999999998</v>
      </c>
      <c r="G85">
        <v>160.40799999999999</v>
      </c>
      <c r="H85">
        <v>-57.027999999999999</v>
      </c>
      <c r="I85">
        <v>1313.278</v>
      </c>
      <c r="J85" t="s">
        <v>180</v>
      </c>
      <c r="T85">
        <v>7</v>
      </c>
      <c r="V85">
        <v>154.28</v>
      </c>
      <c r="W85">
        <v>22.2</v>
      </c>
      <c r="X85">
        <v>106.642</v>
      </c>
      <c r="Y85">
        <v>203.59399999999999</v>
      </c>
      <c r="Z85">
        <v>-34.734999999999999</v>
      </c>
      <c r="AA85">
        <v>1403.989</v>
      </c>
      <c r="AB85" t="s">
        <v>180</v>
      </c>
    </row>
    <row r="86" spans="1:28">
      <c r="B86">
        <v>6</v>
      </c>
      <c r="D86">
        <v>124.21899999999999</v>
      </c>
      <c r="E86">
        <v>12.526</v>
      </c>
      <c r="F86">
        <v>91.66</v>
      </c>
      <c r="G86">
        <v>159.03700000000001</v>
      </c>
      <c r="H86">
        <v>-28.51</v>
      </c>
      <c r="I86">
        <v>1102.6669999999999</v>
      </c>
      <c r="J86" t="s">
        <v>181</v>
      </c>
      <c r="T86">
        <v>8</v>
      </c>
      <c r="V86">
        <v>172.83</v>
      </c>
      <c r="W86">
        <v>23.507999999999999</v>
      </c>
      <c r="X86">
        <v>112.765</v>
      </c>
      <c r="Y86">
        <v>240.268</v>
      </c>
      <c r="Z86">
        <v>-79.86</v>
      </c>
      <c r="AA86">
        <v>1160.9359999999999</v>
      </c>
      <c r="AB86" t="s">
        <v>181</v>
      </c>
    </row>
    <row r="87" spans="1:28">
      <c r="B87">
        <v>7</v>
      </c>
      <c r="C87" s="43" t="s">
        <v>99</v>
      </c>
      <c r="D87" s="43">
        <v>126.063</v>
      </c>
      <c r="E87" s="43">
        <v>12.414</v>
      </c>
      <c r="F87" s="43">
        <v>92.856999999999999</v>
      </c>
      <c r="G87" s="43">
        <v>163.51599999999999</v>
      </c>
      <c r="H87" s="43">
        <v>-24.382999999999999</v>
      </c>
      <c r="I87" s="43">
        <v>985.91600000000005</v>
      </c>
      <c r="J87" s="43"/>
      <c r="T87">
        <v>9</v>
      </c>
      <c r="U87" s="43" t="s">
        <v>99</v>
      </c>
      <c r="V87" s="43">
        <v>164.761</v>
      </c>
      <c r="W87" s="43">
        <v>21.648</v>
      </c>
      <c r="X87" s="43">
        <v>111.637</v>
      </c>
      <c r="Y87" s="43">
        <v>220.66800000000001</v>
      </c>
      <c r="Z87" s="43">
        <v>-38.404000000000003</v>
      </c>
      <c r="AA87" s="43">
        <v>1051.748</v>
      </c>
    </row>
    <row r="88" spans="1:28">
      <c r="B88">
        <v>8</v>
      </c>
      <c r="C88" t="s">
        <v>182</v>
      </c>
      <c r="D88">
        <v>7.3330000000000002</v>
      </c>
      <c r="E88">
        <v>1.8680000000000001</v>
      </c>
      <c r="F88">
        <v>5.694</v>
      </c>
      <c r="G88">
        <v>11.526</v>
      </c>
      <c r="H88">
        <v>33.768999999999998</v>
      </c>
      <c r="I88">
        <v>241.55500000000001</v>
      </c>
      <c r="T88">
        <v>10</v>
      </c>
      <c r="U88" t="s">
        <v>182</v>
      </c>
      <c r="V88">
        <v>8.7260000000000009</v>
      </c>
      <c r="W88">
        <v>3.0030000000000001</v>
      </c>
      <c r="X88">
        <v>13.846</v>
      </c>
      <c r="Y88">
        <v>15.28</v>
      </c>
      <c r="Z88">
        <v>46.048999999999999</v>
      </c>
      <c r="AA88">
        <v>372.51400000000001</v>
      </c>
    </row>
    <row r="89" spans="1:28">
      <c r="B89">
        <v>9</v>
      </c>
      <c r="C89" t="s">
        <v>172</v>
      </c>
      <c r="D89">
        <v>117.124</v>
      </c>
      <c r="E89">
        <v>10.422000000000001</v>
      </c>
      <c r="F89">
        <v>86.698999999999998</v>
      </c>
      <c r="G89">
        <v>155.553</v>
      </c>
      <c r="H89">
        <v>-68.138999999999996</v>
      </c>
      <c r="I89">
        <v>712.18700000000001</v>
      </c>
      <c r="T89">
        <v>11</v>
      </c>
      <c r="U89" t="s">
        <v>172</v>
      </c>
      <c r="V89">
        <v>152.28200000000001</v>
      </c>
      <c r="W89">
        <v>15.539</v>
      </c>
      <c r="X89">
        <v>80.709000000000003</v>
      </c>
      <c r="Y89">
        <v>193.12899999999999</v>
      </c>
      <c r="Z89">
        <v>-91.313000000000002</v>
      </c>
      <c r="AA89">
        <v>614.36699999999996</v>
      </c>
    </row>
    <row r="90" spans="1:28">
      <c r="B90">
        <v>10</v>
      </c>
      <c r="C90" t="s">
        <v>173</v>
      </c>
      <c r="D90">
        <v>137.69499999999999</v>
      </c>
      <c r="E90">
        <v>15.712999999999999</v>
      </c>
      <c r="F90">
        <v>101.267</v>
      </c>
      <c r="G90">
        <v>186.642</v>
      </c>
      <c r="H90">
        <v>21.376999999999999</v>
      </c>
      <c r="I90">
        <v>1313.278</v>
      </c>
      <c r="T90">
        <v>12</v>
      </c>
      <c r="U90" t="s">
        <v>173</v>
      </c>
      <c r="V90">
        <v>174.71100000000001</v>
      </c>
      <c r="W90">
        <v>25.812999999999999</v>
      </c>
      <c r="X90">
        <v>125.414</v>
      </c>
      <c r="Y90">
        <v>240.268</v>
      </c>
      <c r="Z90">
        <v>41.667999999999999</v>
      </c>
      <c r="AA90">
        <v>1536.13</v>
      </c>
    </row>
    <row r="92" spans="1:28">
      <c r="A92" t="s">
        <v>192</v>
      </c>
      <c r="B92">
        <v>1</v>
      </c>
      <c r="D92">
        <v>113.092</v>
      </c>
      <c r="E92">
        <v>15.502000000000001</v>
      </c>
      <c r="F92">
        <v>78.185000000000002</v>
      </c>
      <c r="G92">
        <v>186.90700000000001</v>
      </c>
      <c r="H92">
        <v>131.74299999999999</v>
      </c>
      <c r="I92">
        <v>1149.0809999999999</v>
      </c>
      <c r="J92" t="s">
        <v>180</v>
      </c>
      <c r="S92" t="s">
        <v>202</v>
      </c>
      <c r="T92">
        <v>1</v>
      </c>
      <c r="V92">
        <v>130.404</v>
      </c>
      <c r="W92">
        <v>18.920999999999999</v>
      </c>
      <c r="X92">
        <v>90.897999999999996</v>
      </c>
      <c r="Y92">
        <v>174.90299999999999</v>
      </c>
      <c r="Z92">
        <v>-24.733000000000001</v>
      </c>
      <c r="AA92">
        <v>848.303</v>
      </c>
      <c r="AB92" t="s">
        <v>180</v>
      </c>
    </row>
    <row r="93" spans="1:28">
      <c r="A93" t="s">
        <v>179</v>
      </c>
      <c r="B93">
        <v>2</v>
      </c>
      <c r="D93">
        <v>138.89699999999999</v>
      </c>
      <c r="E93">
        <v>17.067</v>
      </c>
      <c r="F93">
        <v>73.713999999999999</v>
      </c>
      <c r="G93">
        <v>195.37200000000001</v>
      </c>
      <c r="H93">
        <v>86.224999999999994</v>
      </c>
      <c r="I93">
        <v>1702.683</v>
      </c>
      <c r="J93" t="s">
        <v>190</v>
      </c>
      <c r="S93" t="s">
        <v>179</v>
      </c>
      <c r="T93">
        <v>2</v>
      </c>
      <c r="V93">
        <v>130.38499999999999</v>
      </c>
      <c r="W93">
        <v>17.919</v>
      </c>
      <c r="X93">
        <v>92.26</v>
      </c>
      <c r="Y93">
        <v>173.44399999999999</v>
      </c>
      <c r="Z93">
        <v>-3.3109999999999999</v>
      </c>
      <c r="AA93">
        <v>542.56700000000001</v>
      </c>
      <c r="AB93" t="s">
        <v>180</v>
      </c>
    </row>
    <row r="94" spans="1:28">
      <c r="B94">
        <v>3</v>
      </c>
      <c r="D94">
        <v>131.958</v>
      </c>
      <c r="E94">
        <v>19.399000000000001</v>
      </c>
      <c r="F94">
        <v>70.123999999999995</v>
      </c>
      <c r="G94">
        <v>190.339</v>
      </c>
      <c r="H94">
        <v>-58.142000000000003</v>
      </c>
      <c r="I94">
        <v>2078.36</v>
      </c>
      <c r="J94" t="s">
        <v>181</v>
      </c>
      <c r="T94">
        <v>3</v>
      </c>
      <c r="V94">
        <v>145.14599999999999</v>
      </c>
      <c r="W94">
        <v>14.992000000000001</v>
      </c>
      <c r="X94">
        <v>110.366</v>
      </c>
      <c r="Y94">
        <v>182.77099999999999</v>
      </c>
      <c r="Z94">
        <v>15.971</v>
      </c>
      <c r="AA94">
        <v>677.50400000000002</v>
      </c>
      <c r="AB94" t="s">
        <v>180</v>
      </c>
    </row>
    <row r="95" spans="1:28">
      <c r="B95">
        <v>4</v>
      </c>
      <c r="D95">
        <v>149.37700000000001</v>
      </c>
      <c r="E95">
        <v>16.984000000000002</v>
      </c>
      <c r="F95">
        <v>76.456000000000003</v>
      </c>
      <c r="G95">
        <v>214.446</v>
      </c>
      <c r="H95">
        <v>-82.825999999999993</v>
      </c>
      <c r="I95">
        <v>1918.11</v>
      </c>
      <c r="J95" t="s">
        <v>181</v>
      </c>
      <c r="T95">
        <v>4</v>
      </c>
      <c r="V95">
        <v>139.88</v>
      </c>
      <c r="W95">
        <v>16.940999999999999</v>
      </c>
      <c r="X95">
        <v>109.096</v>
      </c>
      <c r="Y95">
        <v>181.358</v>
      </c>
      <c r="Z95">
        <v>34.720999999999997</v>
      </c>
      <c r="AA95">
        <v>310.62799999999999</v>
      </c>
      <c r="AB95" t="s">
        <v>180</v>
      </c>
    </row>
    <row r="96" spans="1:28">
      <c r="B96">
        <v>5</v>
      </c>
      <c r="D96">
        <v>132.70099999999999</v>
      </c>
      <c r="E96">
        <v>15.568</v>
      </c>
      <c r="F96">
        <v>85.182000000000002</v>
      </c>
      <c r="G96">
        <v>181.441</v>
      </c>
      <c r="H96">
        <v>86.793000000000006</v>
      </c>
      <c r="I96">
        <v>1809.0029999999999</v>
      </c>
      <c r="J96" t="s">
        <v>180</v>
      </c>
      <c r="T96">
        <v>5</v>
      </c>
      <c r="V96">
        <v>133.322</v>
      </c>
      <c r="W96">
        <v>18.324000000000002</v>
      </c>
      <c r="X96">
        <v>100.09</v>
      </c>
      <c r="Y96">
        <v>191.14599999999999</v>
      </c>
      <c r="Z96">
        <v>25.045999999999999</v>
      </c>
      <c r="AA96">
        <v>528.92200000000003</v>
      </c>
      <c r="AB96" t="s">
        <v>181</v>
      </c>
    </row>
    <row r="97" spans="2:28">
      <c r="B97">
        <v>6</v>
      </c>
      <c r="D97">
        <v>139.946</v>
      </c>
      <c r="E97">
        <v>19.341000000000001</v>
      </c>
      <c r="F97">
        <v>79.811999999999998</v>
      </c>
      <c r="G97">
        <v>210.37899999999999</v>
      </c>
      <c r="H97">
        <v>93.703999999999994</v>
      </c>
      <c r="I97">
        <v>1973.5139999999999</v>
      </c>
      <c r="J97" t="s">
        <v>180</v>
      </c>
      <c r="T97">
        <v>6</v>
      </c>
      <c r="V97">
        <v>138.90799999999999</v>
      </c>
      <c r="W97">
        <v>18.298999999999999</v>
      </c>
      <c r="X97">
        <v>104.43</v>
      </c>
      <c r="Y97">
        <v>199.22300000000001</v>
      </c>
      <c r="Z97">
        <v>-6.3570000000000002</v>
      </c>
      <c r="AA97">
        <v>833.41499999999996</v>
      </c>
      <c r="AB97" t="s">
        <v>181</v>
      </c>
    </row>
    <row r="98" spans="2:28">
      <c r="B98">
        <v>7</v>
      </c>
      <c r="D98">
        <v>129.15899999999999</v>
      </c>
      <c r="E98">
        <v>21.632000000000001</v>
      </c>
      <c r="F98">
        <v>71.313999999999993</v>
      </c>
      <c r="G98">
        <v>211.595</v>
      </c>
      <c r="H98">
        <v>66.822000000000003</v>
      </c>
      <c r="I98">
        <v>2447.9270000000001</v>
      </c>
      <c r="J98" t="s">
        <v>181</v>
      </c>
      <c r="T98">
        <v>7</v>
      </c>
      <c r="V98">
        <v>152.178</v>
      </c>
      <c r="W98">
        <v>28.128</v>
      </c>
      <c r="X98">
        <v>102.3</v>
      </c>
      <c r="Y98">
        <v>224.29900000000001</v>
      </c>
      <c r="Z98">
        <v>14.992000000000001</v>
      </c>
      <c r="AA98">
        <v>684.75199999999995</v>
      </c>
      <c r="AB98" t="s">
        <v>195</v>
      </c>
    </row>
    <row r="99" spans="2:28">
      <c r="B99">
        <v>8</v>
      </c>
      <c r="D99">
        <v>145.905</v>
      </c>
      <c r="E99">
        <v>19.327999999999999</v>
      </c>
      <c r="F99">
        <v>90.551000000000002</v>
      </c>
      <c r="G99">
        <v>202.53700000000001</v>
      </c>
      <c r="H99">
        <v>62.744999999999997</v>
      </c>
      <c r="I99">
        <v>1469.529</v>
      </c>
      <c r="J99" t="s">
        <v>190</v>
      </c>
      <c r="T99">
        <v>8</v>
      </c>
      <c r="V99">
        <v>123.462</v>
      </c>
      <c r="W99">
        <v>13.109</v>
      </c>
      <c r="X99">
        <v>89.04</v>
      </c>
      <c r="Y99">
        <v>161.01599999999999</v>
      </c>
      <c r="Z99">
        <v>4.1059999999999999</v>
      </c>
      <c r="AA99">
        <v>438.61500000000001</v>
      </c>
      <c r="AB99" t="s">
        <v>181</v>
      </c>
    </row>
    <row r="100" spans="2:28">
      <c r="B100">
        <v>9</v>
      </c>
      <c r="C100" s="43" t="s">
        <v>99</v>
      </c>
      <c r="D100" s="43">
        <v>135.12899999999999</v>
      </c>
      <c r="E100" s="43">
        <v>18.103000000000002</v>
      </c>
      <c r="F100" s="43">
        <v>78.167000000000002</v>
      </c>
      <c r="G100" s="43">
        <v>199.12700000000001</v>
      </c>
      <c r="H100" s="43">
        <v>48.383000000000003</v>
      </c>
      <c r="I100" s="43">
        <v>1818.5260000000001</v>
      </c>
      <c r="J100" s="43"/>
      <c r="T100">
        <v>9</v>
      </c>
      <c r="V100">
        <v>144.44300000000001</v>
      </c>
      <c r="W100">
        <v>14.340999999999999</v>
      </c>
      <c r="X100">
        <v>111.17400000000001</v>
      </c>
      <c r="Y100">
        <v>189.411</v>
      </c>
      <c r="Z100">
        <v>3.93</v>
      </c>
      <c r="AA100">
        <v>590.01499999999999</v>
      </c>
      <c r="AB100" t="s">
        <v>181</v>
      </c>
    </row>
    <row r="101" spans="2:28">
      <c r="B101">
        <v>10</v>
      </c>
      <c r="C101" t="s">
        <v>182</v>
      </c>
      <c r="D101">
        <v>11.298999999999999</v>
      </c>
      <c r="E101">
        <v>2.161</v>
      </c>
      <c r="F101">
        <v>6.9660000000000002</v>
      </c>
      <c r="G101">
        <v>12.432</v>
      </c>
      <c r="H101">
        <v>76.551000000000002</v>
      </c>
      <c r="I101">
        <v>392.98500000000001</v>
      </c>
      <c r="T101">
        <v>10</v>
      </c>
      <c r="V101">
        <v>140.27699999999999</v>
      </c>
      <c r="W101">
        <v>17.614000000000001</v>
      </c>
      <c r="X101">
        <v>100.245</v>
      </c>
      <c r="Y101">
        <v>187.82499999999999</v>
      </c>
      <c r="Z101">
        <v>9.7219999999999995</v>
      </c>
      <c r="AA101">
        <v>649.89499999999998</v>
      </c>
      <c r="AB101" t="s">
        <v>180</v>
      </c>
    </row>
    <row r="102" spans="2:28">
      <c r="B102">
        <v>11</v>
      </c>
      <c r="C102" t="s">
        <v>172</v>
      </c>
      <c r="D102">
        <v>113.092</v>
      </c>
      <c r="E102">
        <v>15.502000000000001</v>
      </c>
      <c r="F102">
        <v>70.123999999999995</v>
      </c>
      <c r="G102">
        <v>181.441</v>
      </c>
      <c r="H102">
        <v>-82.825999999999993</v>
      </c>
      <c r="I102">
        <v>1149.0809999999999</v>
      </c>
      <c r="T102">
        <v>11</v>
      </c>
      <c r="V102">
        <v>140.61000000000001</v>
      </c>
      <c r="W102">
        <v>13.778</v>
      </c>
      <c r="X102">
        <v>111.524</v>
      </c>
      <c r="Y102">
        <v>177.61600000000001</v>
      </c>
      <c r="Z102">
        <v>-6.5960000000000001</v>
      </c>
      <c r="AA102">
        <v>723.56500000000005</v>
      </c>
      <c r="AB102" t="s">
        <v>181</v>
      </c>
    </row>
    <row r="103" spans="2:28">
      <c r="B103">
        <v>12</v>
      </c>
      <c r="C103" t="s">
        <v>173</v>
      </c>
      <c r="D103">
        <v>149.37700000000001</v>
      </c>
      <c r="E103">
        <v>21.632000000000001</v>
      </c>
      <c r="F103">
        <v>90.551000000000002</v>
      </c>
      <c r="G103">
        <v>214.446</v>
      </c>
      <c r="H103">
        <v>131.74299999999999</v>
      </c>
      <c r="I103">
        <v>2447.9270000000001</v>
      </c>
      <c r="T103">
        <v>12</v>
      </c>
      <c r="V103">
        <v>140.642</v>
      </c>
      <c r="W103">
        <v>17.829999999999998</v>
      </c>
      <c r="X103">
        <v>96.917000000000002</v>
      </c>
      <c r="Y103">
        <v>187.892</v>
      </c>
      <c r="Z103">
        <v>23.882999999999999</v>
      </c>
      <c r="AA103">
        <v>986.26099999999997</v>
      </c>
      <c r="AB103" t="s">
        <v>181</v>
      </c>
    </row>
    <row r="104" spans="2:28">
      <c r="T104">
        <v>13</v>
      </c>
      <c r="V104">
        <v>136.262</v>
      </c>
      <c r="W104">
        <v>16.151</v>
      </c>
      <c r="X104">
        <v>92.716999999999999</v>
      </c>
      <c r="Y104">
        <v>175.06299999999999</v>
      </c>
      <c r="Z104">
        <v>53.801000000000002</v>
      </c>
      <c r="AA104">
        <v>883.40800000000002</v>
      </c>
      <c r="AB104" t="s">
        <v>180</v>
      </c>
    </row>
    <row r="105" spans="2:28">
      <c r="T105">
        <v>14</v>
      </c>
      <c r="V105">
        <v>133.64599999999999</v>
      </c>
      <c r="W105">
        <v>15.641</v>
      </c>
      <c r="X105">
        <v>86.031000000000006</v>
      </c>
      <c r="Y105">
        <v>166.84700000000001</v>
      </c>
      <c r="Z105">
        <v>60.576999999999998</v>
      </c>
      <c r="AA105">
        <v>646.02200000000005</v>
      </c>
      <c r="AB105" t="s">
        <v>180</v>
      </c>
    </row>
    <row r="106" spans="2:28">
      <c r="T106">
        <v>15</v>
      </c>
      <c r="V106">
        <v>139.143</v>
      </c>
      <c r="W106">
        <v>11.861000000000001</v>
      </c>
      <c r="X106">
        <v>112.154</v>
      </c>
      <c r="Y106">
        <v>170.756</v>
      </c>
      <c r="Z106">
        <v>69.471000000000004</v>
      </c>
      <c r="AA106">
        <v>562.04200000000003</v>
      </c>
      <c r="AB106" t="s">
        <v>180</v>
      </c>
    </row>
    <row r="107" spans="2:28">
      <c r="T107">
        <v>16</v>
      </c>
      <c r="U107" s="43" t="s">
        <v>99</v>
      </c>
      <c r="V107" s="43">
        <v>137.91399999999999</v>
      </c>
      <c r="W107" s="43">
        <v>16.922999999999998</v>
      </c>
      <c r="X107" s="43">
        <v>100.616</v>
      </c>
      <c r="Y107" s="43">
        <v>182.905</v>
      </c>
      <c r="Z107" s="43">
        <v>18.347999999999999</v>
      </c>
      <c r="AA107" s="43">
        <v>660.39400000000001</v>
      </c>
    </row>
    <row r="108" spans="2:28">
      <c r="T108">
        <v>17</v>
      </c>
      <c r="U108" t="s">
        <v>182</v>
      </c>
      <c r="V108">
        <v>7.016</v>
      </c>
      <c r="W108">
        <v>3.7639999999999998</v>
      </c>
      <c r="X108">
        <v>9.0060000000000002</v>
      </c>
      <c r="Y108">
        <v>15.281000000000001</v>
      </c>
      <c r="Z108">
        <v>26.802</v>
      </c>
      <c r="AA108">
        <v>178.02099999999999</v>
      </c>
    </row>
    <row r="109" spans="2:28">
      <c r="T109">
        <v>18</v>
      </c>
      <c r="U109" t="s">
        <v>172</v>
      </c>
      <c r="V109">
        <v>123.462</v>
      </c>
      <c r="W109">
        <v>11.861000000000001</v>
      </c>
      <c r="X109">
        <v>86.031000000000006</v>
      </c>
      <c r="Y109">
        <v>161.01599999999999</v>
      </c>
      <c r="Z109">
        <v>-24.733000000000001</v>
      </c>
      <c r="AA109">
        <v>310.62799999999999</v>
      </c>
    </row>
    <row r="110" spans="2:28">
      <c r="T110">
        <v>19</v>
      </c>
      <c r="U110" t="s">
        <v>173</v>
      </c>
      <c r="V110">
        <v>152.178</v>
      </c>
      <c r="W110">
        <v>28.128</v>
      </c>
      <c r="X110">
        <v>112.154</v>
      </c>
      <c r="Y110">
        <v>224.29900000000001</v>
      </c>
      <c r="Z110">
        <v>69.471000000000004</v>
      </c>
      <c r="AA110">
        <v>986.26099999999997</v>
      </c>
    </row>
    <row r="112" spans="2:28">
      <c r="S112" t="s">
        <v>203</v>
      </c>
      <c r="T112">
        <v>1</v>
      </c>
      <c r="V112">
        <v>141.56899999999999</v>
      </c>
      <c r="W112">
        <v>17.867000000000001</v>
      </c>
      <c r="X112">
        <v>102.461</v>
      </c>
      <c r="Y112">
        <v>194.453</v>
      </c>
      <c r="Z112">
        <v>-107.342</v>
      </c>
      <c r="AA112">
        <v>619.68299999999999</v>
      </c>
      <c r="AB112" t="s">
        <v>180</v>
      </c>
    </row>
    <row r="113" spans="19:28">
      <c r="S113" t="s">
        <v>179</v>
      </c>
      <c r="T113">
        <v>2</v>
      </c>
      <c r="V113">
        <v>153.714</v>
      </c>
      <c r="W113">
        <v>12.331</v>
      </c>
      <c r="X113">
        <v>116.69</v>
      </c>
      <c r="Y113">
        <v>183.773</v>
      </c>
      <c r="Z113">
        <v>75.247</v>
      </c>
      <c r="AA113">
        <v>680.64</v>
      </c>
      <c r="AB113" t="s">
        <v>181</v>
      </c>
    </row>
    <row r="114" spans="19:28">
      <c r="T114">
        <v>3</v>
      </c>
      <c r="V114">
        <v>140.32300000000001</v>
      </c>
      <c r="W114">
        <v>14.467000000000001</v>
      </c>
      <c r="X114">
        <v>113.34</v>
      </c>
      <c r="Y114">
        <v>178.55099999999999</v>
      </c>
      <c r="Z114">
        <v>23.515999999999998</v>
      </c>
      <c r="AA114">
        <v>573.47500000000002</v>
      </c>
      <c r="AB114" t="s">
        <v>181</v>
      </c>
    </row>
    <row r="115" spans="19:28">
      <c r="T115">
        <v>4</v>
      </c>
      <c r="V115">
        <v>148.99700000000001</v>
      </c>
      <c r="W115">
        <v>16.652999999999999</v>
      </c>
      <c r="X115">
        <v>110.30800000000001</v>
      </c>
      <c r="Y115">
        <v>180.69</v>
      </c>
      <c r="Z115">
        <v>-45</v>
      </c>
      <c r="AA115">
        <v>490.64600000000002</v>
      </c>
      <c r="AB115" t="s">
        <v>195</v>
      </c>
    </row>
    <row r="116" spans="19:28">
      <c r="T116">
        <v>5</v>
      </c>
      <c r="V116">
        <v>152.48699999999999</v>
      </c>
      <c r="W116">
        <v>13.728999999999999</v>
      </c>
      <c r="X116">
        <v>111.57</v>
      </c>
      <c r="Y116">
        <v>183.61099999999999</v>
      </c>
      <c r="Z116">
        <v>-32.402999999999999</v>
      </c>
      <c r="AA116">
        <v>706.31500000000005</v>
      </c>
      <c r="AB116" t="s">
        <v>180</v>
      </c>
    </row>
    <row r="117" spans="19:28">
      <c r="T117">
        <v>6</v>
      </c>
      <c r="V117">
        <v>137.6</v>
      </c>
      <c r="W117">
        <v>15.808</v>
      </c>
      <c r="X117">
        <v>102.333</v>
      </c>
      <c r="Y117">
        <v>185.893</v>
      </c>
      <c r="Z117">
        <v>-45</v>
      </c>
      <c r="AA117">
        <v>671.03</v>
      </c>
      <c r="AB117" t="s">
        <v>181</v>
      </c>
    </row>
    <row r="118" spans="19:28">
      <c r="T118">
        <v>7</v>
      </c>
      <c r="V118">
        <v>151.23500000000001</v>
      </c>
      <c r="W118">
        <v>13.087</v>
      </c>
      <c r="X118">
        <v>116.64700000000001</v>
      </c>
      <c r="Y118">
        <v>191.28899999999999</v>
      </c>
      <c r="Z118">
        <v>-16.047000000000001</v>
      </c>
      <c r="AA118">
        <v>684.70100000000002</v>
      </c>
      <c r="AB118" t="s">
        <v>181</v>
      </c>
    </row>
    <row r="119" spans="19:28">
      <c r="T119">
        <v>8</v>
      </c>
      <c r="V119">
        <v>151.125</v>
      </c>
      <c r="W119">
        <v>12.609</v>
      </c>
      <c r="X119">
        <v>120.733</v>
      </c>
      <c r="Y119">
        <v>184.321</v>
      </c>
      <c r="Z119">
        <v>5.2510000000000003</v>
      </c>
      <c r="AA119">
        <v>599.57100000000003</v>
      </c>
      <c r="AB119" t="s">
        <v>181</v>
      </c>
    </row>
    <row r="120" spans="19:28">
      <c r="T120">
        <v>9</v>
      </c>
      <c r="V120">
        <v>154.63999999999999</v>
      </c>
      <c r="W120">
        <v>14.087</v>
      </c>
      <c r="X120">
        <v>112.89</v>
      </c>
      <c r="Y120">
        <v>196.00700000000001</v>
      </c>
      <c r="Z120">
        <v>-14.853</v>
      </c>
      <c r="AA120">
        <v>822.94799999999998</v>
      </c>
      <c r="AB120" t="s">
        <v>181</v>
      </c>
    </row>
    <row r="121" spans="19:28">
      <c r="T121">
        <v>10</v>
      </c>
      <c r="V121">
        <v>166.76400000000001</v>
      </c>
      <c r="W121">
        <v>27.585999999999999</v>
      </c>
      <c r="X121">
        <v>111.88800000000001</v>
      </c>
      <c r="Y121">
        <v>237.56</v>
      </c>
      <c r="Z121">
        <v>-16.905000000000001</v>
      </c>
      <c r="AA121">
        <v>703.71199999999999</v>
      </c>
      <c r="AB121" t="s">
        <v>195</v>
      </c>
    </row>
    <row r="122" spans="19:28">
      <c r="T122">
        <v>11</v>
      </c>
      <c r="V122">
        <v>148.60300000000001</v>
      </c>
      <c r="W122">
        <v>12.782</v>
      </c>
      <c r="X122">
        <v>115.504</v>
      </c>
      <c r="Y122">
        <v>189.32400000000001</v>
      </c>
      <c r="Z122">
        <v>4.62</v>
      </c>
      <c r="AA122">
        <v>655.05100000000004</v>
      </c>
      <c r="AB122" t="s">
        <v>181</v>
      </c>
    </row>
    <row r="123" spans="19:28">
      <c r="T123">
        <v>12</v>
      </c>
      <c r="V123">
        <v>151.035</v>
      </c>
      <c r="W123">
        <v>11.776999999999999</v>
      </c>
      <c r="X123">
        <v>113.557</v>
      </c>
      <c r="Y123">
        <v>177.655</v>
      </c>
      <c r="Z123">
        <v>-4.3460000000000001</v>
      </c>
      <c r="AA123">
        <v>552.53</v>
      </c>
      <c r="AB123" t="s">
        <v>181</v>
      </c>
    </row>
    <row r="124" spans="19:28">
      <c r="T124">
        <v>13</v>
      </c>
      <c r="V124">
        <v>145.72499999999999</v>
      </c>
      <c r="W124">
        <v>10.722</v>
      </c>
      <c r="X124">
        <v>123.64100000000001</v>
      </c>
      <c r="Y124">
        <v>179.21100000000001</v>
      </c>
      <c r="Z124">
        <v>0.97499999999999998</v>
      </c>
      <c r="AA124">
        <v>515.40700000000004</v>
      </c>
      <c r="AB124" t="s">
        <v>181</v>
      </c>
    </row>
    <row r="125" spans="19:28">
      <c r="T125">
        <v>14</v>
      </c>
      <c r="V125">
        <v>147.27099999999999</v>
      </c>
      <c r="W125">
        <v>12.928000000000001</v>
      </c>
      <c r="X125">
        <v>120.157</v>
      </c>
      <c r="Y125">
        <v>179.29599999999999</v>
      </c>
      <c r="Z125">
        <v>-31.35</v>
      </c>
      <c r="AA125">
        <v>448.89299999999997</v>
      </c>
      <c r="AB125" t="s">
        <v>181</v>
      </c>
    </row>
    <row r="126" spans="19:28">
      <c r="T126">
        <v>15</v>
      </c>
      <c r="U126" t="s">
        <v>99</v>
      </c>
      <c r="V126" s="43">
        <v>149.363</v>
      </c>
      <c r="W126" s="43">
        <v>14.744999999999999</v>
      </c>
      <c r="X126" s="43">
        <v>113.694</v>
      </c>
      <c r="Y126" s="43">
        <v>188.68799999999999</v>
      </c>
      <c r="Z126" s="43">
        <v>-14.545</v>
      </c>
      <c r="AA126" s="43">
        <v>623.18600000000004</v>
      </c>
    </row>
    <row r="127" spans="19:28">
      <c r="T127">
        <v>16</v>
      </c>
      <c r="U127" t="s">
        <v>182</v>
      </c>
      <c r="V127">
        <v>7.1680000000000001</v>
      </c>
      <c r="W127">
        <v>4.1719999999999997</v>
      </c>
      <c r="X127">
        <v>6.1180000000000003</v>
      </c>
      <c r="Y127">
        <v>15.256</v>
      </c>
      <c r="Z127">
        <v>40.847999999999999</v>
      </c>
      <c r="AA127">
        <v>100.49299999999999</v>
      </c>
    </row>
    <row r="128" spans="19:28">
      <c r="T128">
        <v>17</v>
      </c>
      <c r="U128" t="s">
        <v>172</v>
      </c>
      <c r="V128">
        <v>137.6</v>
      </c>
      <c r="W128">
        <v>10.722</v>
      </c>
      <c r="X128">
        <v>102.333</v>
      </c>
      <c r="Y128">
        <v>177.655</v>
      </c>
      <c r="Z128">
        <v>-107.342</v>
      </c>
      <c r="AA128">
        <v>448.89299999999997</v>
      </c>
    </row>
    <row r="129" spans="19:28">
      <c r="T129">
        <v>18</v>
      </c>
      <c r="U129" t="s">
        <v>173</v>
      </c>
      <c r="V129">
        <v>166.76400000000001</v>
      </c>
      <c r="W129">
        <v>27.585999999999999</v>
      </c>
      <c r="X129">
        <v>123.64100000000001</v>
      </c>
      <c r="Y129">
        <v>237.56</v>
      </c>
      <c r="Z129">
        <v>75.247</v>
      </c>
      <c r="AA129">
        <v>822.94799999999998</v>
      </c>
    </row>
    <row r="131" spans="19:28">
      <c r="S131" t="s">
        <v>204</v>
      </c>
      <c r="T131">
        <v>1</v>
      </c>
      <c r="V131">
        <v>131.36799999999999</v>
      </c>
      <c r="W131">
        <v>17.731000000000002</v>
      </c>
      <c r="X131">
        <v>84.747</v>
      </c>
      <c r="Y131">
        <v>173.339</v>
      </c>
      <c r="Z131">
        <v>12.255000000000001</v>
      </c>
      <c r="AA131">
        <v>548.41600000000005</v>
      </c>
      <c r="AB131" t="s">
        <v>180</v>
      </c>
    </row>
    <row r="132" spans="19:28">
      <c r="S132" t="s">
        <v>179</v>
      </c>
      <c r="T132">
        <v>2</v>
      </c>
      <c r="V132">
        <v>139.584</v>
      </c>
      <c r="W132">
        <v>11.547000000000001</v>
      </c>
      <c r="X132">
        <v>116.724</v>
      </c>
      <c r="Y132">
        <v>164.25800000000001</v>
      </c>
      <c r="Z132">
        <v>81.584999999999994</v>
      </c>
      <c r="AA132">
        <v>376.654</v>
      </c>
      <c r="AB132" t="s">
        <v>181</v>
      </c>
    </row>
    <row r="133" spans="19:28">
      <c r="T133">
        <v>3</v>
      </c>
      <c r="V133">
        <v>150.05799999999999</v>
      </c>
      <c r="W133">
        <v>19.552</v>
      </c>
      <c r="X133">
        <v>107.4</v>
      </c>
      <c r="Y133">
        <v>197.41</v>
      </c>
      <c r="Z133">
        <v>88.754999999999995</v>
      </c>
      <c r="AA133">
        <v>505.20499999999998</v>
      </c>
      <c r="AB133" t="s">
        <v>195</v>
      </c>
    </row>
    <row r="134" spans="19:28">
      <c r="T134">
        <v>4</v>
      </c>
      <c r="V134">
        <v>153.357</v>
      </c>
      <c r="W134">
        <v>14.412000000000001</v>
      </c>
      <c r="X134">
        <v>120.297</v>
      </c>
      <c r="Y134">
        <v>186.21899999999999</v>
      </c>
      <c r="Z134">
        <v>3.956</v>
      </c>
      <c r="AA134">
        <v>414.39800000000002</v>
      </c>
      <c r="AB134" t="s">
        <v>180</v>
      </c>
    </row>
    <row r="135" spans="19:28">
      <c r="T135">
        <v>5</v>
      </c>
      <c r="V135">
        <v>143.56899999999999</v>
      </c>
      <c r="W135">
        <v>15.983000000000001</v>
      </c>
      <c r="X135">
        <v>106.66</v>
      </c>
      <c r="Y135">
        <v>179.94399999999999</v>
      </c>
      <c r="Z135">
        <v>-8.5579999999999998</v>
      </c>
      <c r="AA135">
        <v>458.9</v>
      </c>
      <c r="AB135" t="s">
        <v>181</v>
      </c>
    </row>
    <row r="136" spans="19:28">
      <c r="T136">
        <v>6</v>
      </c>
      <c r="V136">
        <v>146.911</v>
      </c>
      <c r="W136">
        <v>11.032</v>
      </c>
      <c r="X136">
        <v>120.64400000000001</v>
      </c>
      <c r="Y136">
        <v>179.661</v>
      </c>
      <c r="Z136">
        <v>53.267000000000003</v>
      </c>
      <c r="AA136">
        <v>368.37299999999999</v>
      </c>
      <c r="AB136" t="s">
        <v>181</v>
      </c>
    </row>
    <row r="137" spans="19:28">
      <c r="T137">
        <v>7</v>
      </c>
      <c r="V137">
        <v>143.024</v>
      </c>
      <c r="W137">
        <v>12.478999999999999</v>
      </c>
      <c r="X137">
        <v>113.81699999999999</v>
      </c>
      <c r="Y137">
        <v>173.649</v>
      </c>
      <c r="Z137">
        <v>4.2590000000000003</v>
      </c>
      <c r="AA137">
        <v>414.39800000000002</v>
      </c>
      <c r="AB137" t="s">
        <v>181</v>
      </c>
    </row>
    <row r="138" spans="19:28">
      <c r="T138">
        <v>8</v>
      </c>
      <c r="V138">
        <v>160.15899999999999</v>
      </c>
      <c r="W138">
        <v>16.091000000000001</v>
      </c>
      <c r="X138">
        <v>127.30200000000001</v>
      </c>
      <c r="Y138">
        <v>202.04</v>
      </c>
      <c r="Z138">
        <v>60.337000000000003</v>
      </c>
      <c r="AA138">
        <v>381.59699999999998</v>
      </c>
      <c r="AB138" t="s">
        <v>180</v>
      </c>
    </row>
    <row r="139" spans="19:28">
      <c r="T139">
        <v>9</v>
      </c>
      <c r="V139">
        <v>145.60400000000001</v>
      </c>
      <c r="W139">
        <v>16.204999999999998</v>
      </c>
      <c r="X139">
        <v>108.736</v>
      </c>
      <c r="Y139">
        <v>203.554</v>
      </c>
      <c r="Z139">
        <v>-11.138</v>
      </c>
      <c r="AA139">
        <v>717.43100000000004</v>
      </c>
      <c r="AB139" t="s">
        <v>181</v>
      </c>
    </row>
    <row r="140" spans="19:28">
      <c r="T140">
        <v>10</v>
      </c>
      <c r="V140">
        <v>129.381</v>
      </c>
      <c r="W140">
        <v>12.768000000000001</v>
      </c>
      <c r="X140">
        <v>105.111</v>
      </c>
      <c r="Y140">
        <v>166.79900000000001</v>
      </c>
      <c r="Z140">
        <v>-3.3660000000000001</v>
      </c>
      <c r="AA140">
        <v>337.35300000000001</v>
      </c>
      <c r="AB140" t="s">
        <v>181</v>
      </c>
    </row>
    <row r="141" spans="19:28">
      <c r="T141">
        <v>11</v>
      </c>
      <c r="V141">
        <v>137.84100000000001</v>
      </c>
      <c r="W141">
        <v>15.069000000000001</v>
      </c>
      <c r="X141">
        <v>104.96899999999999</v>
      </c>
      <c r="Y141">
        <v>181.453</v>
      </c>
      <c r="Z141">
        <v>0</v>
      </c>
      <c r="AA141">
        <v>688.77599999999995</v>
      </c>
      <c r="AB141" t="s">
        <v>181</v>
      </c>
    </row>
    <row r="142" spans="19:28">
      <c r="T142">
        <v>12</v>
      </c>
      <c r="V142">
        <v>139.42599999999999</v>
      </c>
      <c r="W142">
        <v>11.647</v>
      </c>
      <c r="X142">
        <v>100.592</v>
      </c>
      <c r="Y142">
        <v>169.01300000000001</v>
      </c>
      <c r="Z142">
        <v>73.887</v>
      </c>
      <c r="AA142">
        <v>308.36799999999999</v>
      </c>
      <c r="AB142" t="s">
        <v>181</v>
      </c>
    </row>
    <row r="143" spans="19:28">
      <c r="T143">
        <v>13</v>
      </c>
      <c r="V143">
        <v>147.024</v>
      </c>
      <c r="W143">
        <v>11.638999999999999</v>
      </c>
      <c r="X143">
        <v>114.747</v>
      </c>
      <c r="Y143">
        <v>172.39</v>
      </c>
      <c r="Z143">
        <v>35.134</v>
      </c>
      <c r="AA143">
        <v>362.38900000000001</v>
      </c>
      <c r="AB143" t="s">
        <v>181</v>
      </c>
    </row>
    <row r="144" spans="19:28">
      <c r="T144">
        <v>14</v>
      </c>
      <c r="V144">
        <v>140.70400000000001</v>
      </c>
      <c r="W144">
        <v>10.319000000000001</v>
      </c>
      <c r="X144">
        <v>116.44</v>
      </c>
      <c r="Y144">
        <v>159.58699999999999</v>
      </c>
      <c r="Z144">
        <v>-14.808</v>
      </c>
      <c r="AA144">
        <v>396.02499999999998</v>
      </c>
      <c r="AB144" t="s">
        <v>181</v>
      </c>
    </row>
    <row r="145" spans="20:28">
      <c r="T145">
        <v>15</v>
      </c>
      <c r="V145">
        <v>140.86199999999999</v>
      </c>
      <c r="W145">
        <v>16.600999999999999</v>
      </c>
      <c r="X145">
        <v>92.137</v>
      </c>
      <c r="Y145">
        <v>176.899</v>
      </c>
      <c r="Z145">
        <v>57.935000000000002</v>
      </c>
      <c r="AA145">
        <v>451.58100000000002</v>
      </c>
      <c r="AB145" t="s">
        <v>181</v>
      </c>
    </row>
    <row r="146" spans="20:28">
      <c r="T146">
        <v>16</v>
      </c>
      <c r="U146" s="43" t="s">
        <v>99</v>
      </c>
      <c r="V146" s="43">
        <v>143.25800000000001</v>
      </c>
      <c r="W146" s="43">
        <v>14.205</v>
      </c>
      <c r="X146" s="43">
        <v>109.355</v>
      </c>
      <c r="Y146" s="43">
        <v>179.08099999999999</v>
      </c>
      <c r="Z146" s="43">
        <v>28.9</v>
      </c>
      <c r="AA146" s="43">
        <v>448.65699999999998</v>
      </c>
    </row>
    <row r="147" spans="20:28">
      <c r="T147">
        <v>17</v>
      </c>
      <c r="U147" t="s">
        <v>182</v>
      </c>
      <c r="V147">
        <v>7.8869999999999996</v>
      </c>
      <c r="W147">
        <v>2.786</v>
      </c>
      <c r="X147">
        <v>11.180999999999999</v>
      </c>
      <c r="Y147">
        <v>13.319000000000001</v>
      </c>
      <c r="Z147">
        <v>36.979999999999997</v>
      </c>
      <c r="AA147">
        <v>120.687</v>
      </c>
    </row>
    <row r="148" spans="20:28">
      <c r="T148">
        <v>18</v>
      </c>
      <c r="U148" t="s">
        <v>172</v>
      </c>
      <c r="V148">
        <v>129.381</v>
      </c>
      <c r="W148">
        <v>10.319000000000001</v>
      </c>
      <c r="X148">
        <v>84.747</v>
      </c>
      <c r="Y148">
        <v>159.58699999999999</v>
      </c>
      <c r="Z148">
        <v>-14.808</v>
      </c>
      <c r="AA148">
        <v>308.36799999999999</v>
      </c>
    </row>
    <row r="149" spans="20:28">
      <c r="T149">
        <v>19</v>
      </c>
      <c r="U149" t="s">
        <v>173</v>
      </c>
      <c r="V149">
        <v>160.15899999999999</v>
      </c>
      <c r="W149">
        <v>19.552</v>
      </c>
      <c r="X149">
        <v>127.30200000000001</v>
      </c>
      <c r="Y149">
        <v>203.554</v>
      </c>
      <c r="Z149">
        <v>88.754999999999995</v>
      </c>
      <c r="AA149">
        <v>717.43100000000004</v>
      </c>
    </row>
  </sheetData>
  <pageMargins left="0.7" right="0.7" top="0.75" bottom="0.75" header="0.3" footer="0.3"/>
  <pageSetup paperSize="9" orientation="portrait" horizontalDpi="4294967295" verticalDpi="4294967295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6"/>
  <sheetViews>
    <sheetView zoomScale="20" zoomScaleNormal="20" workbookViewId="0">
      <selection activeCell="E16" sqref="E16"/>
    </sheetView>
  </sheetViews>
  <sheetFormatPr defaultRowHeight="15"/>
  <cols>
    <col min="1" max="1" width="10.42578125" customWidth="1"/>
    <col min="3" max="3" width="13.85546875" customWidth="1"/>
    <col min="7" max="7" width="27.42578125" customWidth="1"/>
  </cols>
  <sheetData>
    <row r="1" spans="1:30">
      <c r="A1" s="246" t="s">
        <v>2124</v>
      </c>
      <c r="B1" s="261" t="s">
        <v>2125</v>
      </c>
      <c r="C1" s="262"/>
      <c r="D1" s="198"/>
      <c r="E1" s="198"/>
    </row>
    <row r="2" spans="1:30" ht="56.25" customHeight="1">
      <c r="A2" s="247">
        <v>21</v>
      </c>
      <c r="B2" s="263">
        <v>12</v>
      </c>
      <c r="C2" s="264"/>
      <c r="H2" s="173" t="s">
        <v>2126</v>
      </c>
      <c r="I2" s="173" t="s">
        <v>2127</v>
      </c>
      <c r="J2" s="173" t="s">
        <v>2128</v>
      </c>
      <c r="K2" s="173" t="s">
        <v>2129</v>
      </c>
      <c r="L2" s="173" t="s">
        <v>2130</v>
      </c>
      <c r="M2" s="173" t="s">
        <v>2131</v>
      </c>
      <c r="N2" s="174" t="s">
        <v>2132</v>
      </c>
      <c r="O2" s="174" t="s">
        <v>2133</v>
      </c>
      <c r="P2" s="174" t="s">
        <v>2134</v>
      </c>
      <c r="Q2" s="175" t="s">
        <v>2135</v>
      </c>
      <c r="R2" s="176" t="s">
        <v>2136</v>
      </c>
      <c r="S2" s="173" t="s">
        <v>2137</v>
      </c>
      <c r="T2" s="177" t="s">
        <v>2138</v>
      </c>
      <c r="U2" s="177" t="s">
        <v>2139</v>
      </c>
      <c r="V2" s="177" t="s">
        <v>2140</v>
      </c>
      <c r="W2" s="177" t="s">
        <v>2141</v>
      </c>
      <c r="X2" s="173" t="s">
        <v>2142</v>
      </c>
      <c r="Y2" s="178" t="s">
        <v>2143</v>
      </c>
      <c r="Z2" s="179" t="s">
        <v>2144</v>
      </c>
      <c r="AA2" s="173"/>
      <c r="AB2" s="180"/>
      <c r="AC2" s="181"/>
      <c r="AD2" s="13"/>
    </row>
    <row r="3" spans="1:30">
      <c r="A3" s="248"/>
      <c r="B3" s="265"/>
      <c r="C3" s="266"/>
      <c r="H3" s="182"/>
      <c r="I3" s="182"/>
      <c r="J3" s="182"/>
      <c r="K3" s="182"/>
      <c r="L3" s="182"/>
      <c r="M3" s="173"/>
      <c r="N3" s="173"/>
      <c r="O3" s="173"/>
      <c r="P3" s="173"/>
      <c r="Q3" s="173"/>
      <c r="R3" s="173"/>
      <c r="S3" s="173"/>
      <c r="T3" s="173"/>
      <c r="U3" s="173"/>
      <c r="V3" s="183"/>
      <c r="W3" s="173"/>
      <c r="X3" s="182"/>
      <c r="Y3" s="178"/>
      <c r="Z3" s="184"/>
      <c r="AA3" s="185"/>
      <c r="AB3" s="185"/>
      <c r="AC3" s="181"/>
      <c r="AD3" s="13"/>
    </row>
    <row r="4" spans="1:30" ht="30">
      <c r="A4" s="249">
        <v>16</v>
      </c>
      <c r="B4" s="267">
        <v>3</v>
      </c>
      <c r="C4" s="268"/>
      <c r="G4" t="s">
        <v>2290</v>
      </c>
      <c r="H4" s="173" t="s">
        <v>2145</v>
      </c>
      <c r="I4" s="173" t="s">
        <v>2146</v>
      </c>
      <c r="J4" s="173" t="s">
        <v>2147</v>
      </c>
      <c r="K4" s="173" t="s">
        <v>2148</v>
      </c>
      <c r="L4" s="173" t="s">
        <v>2149</v>
      </c>
      <c r="M4" s="173" t="s">
        <v>2150</v>
      </c>
      <c r="N4" s="173" t="s">
        <v>2151</v>
      </c>
      <c r="O4" s="173" t="s">
        <v>2152</v>
      </c>
      <c r="P4" s="173" t="s">
        <v>2153</v>
      </c>
      <c r="Q4" s="173">
        <f t="shared" ref="Q4:Q19" si="0">(913.8/P4)*(1024/N4)</f>
        <v>228.45</v>
      </c>
      <c r="R4" s="173"/>
      <c r="S4" s="173" t="s">
        <v>2154</v>
      </c>
      <c r="T4" s="173" t="s">
        <v>2155</v>
      </c>
      <c r="U4" s="173" t="s">
        <v>2155</v>
      </c>
      <c r="V4" s="183" t="s">
        <v>2155</v>
      </c>
      <c r="W4" s="173" t="s">
        <v>2155</v>
      </c>
      <c r="X4" s="173" t="s">
        <v>2156</v>
      </c>
      <c r="Y4" s="178"/>
      <c r="Z4" s="184"/>
      <c r="AA4" s="185" t="s">
        <v>2157</v>
      </c>
      <c r="AB4" s="185"/>
      <c r="AC4" s="181"/>
      <c r="AD4" s="13"/>
    </row>
    <row r="5" spans="1:30">
      <c r="A5" s="249">
        <v>17</v>
      </c>
      <c r="B5" s="267">
        <v>1</v>
      </c>
      <c r="C5" s="268"/>
      <c r="H5" s="173" t="s">
        <v>2153</v>
      </c>
      <c r="I5" s="173" t="s">
        <v>2158</v>
      </c>
      <c r="J5" s="173" t="s">
        <v>2159</v>
      </c>
      <c r="K5" s="173" t="s">
        <v>2148</v>
      </c>
      <c r="L5" s="173" t="s">
        <v>2149</v>
      </c>
      <c r="M5" s="173" t="s">
        <v>2150</v>
      </c>
      <c r="N5" s="173" t="s">
        <v>2151</v>
      </c>
      <c r="O5" s="173" t="s">
        <v>2152</v>
      </c>
      <c r="P5" s="173" t="s">
        <v>2153</v>
      </c>
      <c r="Q5" s="173">
        <f t="shared" si="0"/>
        <v>228.45</v>
      </c>
      <c r="R5" s="173"/>
      <c r="S5" s="173"/>
      <c r="T5" s="173" t="s">
        <v>2155</v>
      </c>
      <c r="U5" s="173" t="s">
        <v>2155</v>
      </c>
      <c r="V5" s="183" t="s">
        <v>2155</v>
      </c>
      <c r="W5" s="173" t="s">
        <v>2155</v>
      </c>
      <c r="X5" s="173" t="s">
        <v>2160</v>
      </c>
      <c r="Y5" s="178"/>
      <c r="Z5" s="184"/>
      <c r="AA5" s="185" t="s">
        <v>2161</v>
      </c>
      <c r="AB5" s="185"/>
      <c r="AC5" s="181"/>
      <c r="AD5" s="13"/>
    </row>
    <row r="6" spans="1:30">
      <c r="A6" s="249">
        <v>7</v>
      </c>
      <c r="B6" s="267">
        <v>6</v>
      </c>
      <c r="C6" s="268"/>
      <c r="H6" s="178" t="s">
        <v>2162</v>
      </c>
      <c r="I6" s="178" t="s">
        <v>2163</v>
      </c>
      <c r="J6" s="186" t="s">
        <v>2164</v>
      </c>
      <c r="K6" s="178" t="s">
        <v>2165</v>
      </c>
      <c r="L6" s="178" t="s">
        <v>2166</v>
      </c>
      <c r="M6" s="178" t="s">
        <v>2150</v>
      </c>
      <c r="N6" s="178" t="s">
        <v>2151</v>
      </c>
      <c r="O6" s="178" t="s">
        <v>2152</v>
      </c>
      <c r="P6" s="178" t="s">
        <v>2153</v>
      </c>
      <c r="Q6" s="178">
        <f t="shared" si="0"/>
        <v>228.45</v>
      </c>
      <c r="R6" s="178" t="s">
        <v>2167</v>
      </c>
      <c r="S6" s="178"/>
      <c r="T6" s="178" t="s">
        <v>2155</v>
      </c>
      <c r="U6" s="178" t="s">
        <v>2155</v>
      </c>
      <c r="V6" s="186" t="s">
        <v>2155</v>
      </c>
      <c r="W6" s="178" t="s">
        <v>2155</v>
      </c>
      <c r="X6" s="178" t="s">
        <v>2168</v>
      </c>
      <c r="Y6" s="178" t="s">
        <v>2169</v>
      </c>
      <c r="Z6" s="184"/>
      <c r="AA6" s="185" t="s">
        <v>2170</v>
      </c>
      <c r="AB6" s="185"/>
      <c r="AC6" s="181"/>
      <c r="AD6" s="13"/>
    </row>
    <row r="7" spans="1:30">
      <c r="A7" s="249">
        <v>12</v>
      </c>
      <c r="B7" s="267">
        <v>4</v>
      </c>
      <c r="C7" s="268"/>
      <c r="H7" s="173" t="s">
        <v>2171</v>
      </c>
      <c r="I7" s="173" t="s">
        <v>2172</v>
      </c>
      <c r="J7" s="173" t="s">
        <v>2164</v>
      </c>
      <c r="K7" s="173" t="s">
        <v>2173</v>
      </c>
      <c r="L7" s="173" t="s">
        <v>2149</v>
      </c>
      <c r="M7" s="173" t="s">
        <v>2150</v>
      </c>
      <c r="N7" s="173" t="s">
        <v>2174</v>
      </c>
      <c r="O7" s="173" t="s">
        <v>2152</v>
      </c>
      <c r="P7" s="173" t="s">
        <v>2145</v>
      </c>
      <c r="Q7" s="173">
        <f t="shared" si="0"/>
        <v>228.45</v>
      </c>
      <c r="R7" s="173"/>
      <c r="S7" s="173"/>
      <c r="T7" s="173" t="s">
        <v>2155</v>
      </c>
      <c r="U7" s="173" t="s">
        <v>2155</v>
      </c>
      <c r="V7" s="183" t="s">
        <v>2155</v>
      </c>
      <c r="W7" s="173" t="s">
        <v>2155</v>
      </c>
      <c r="X7" s="173" t="s">
        <v>2175</v>
      </c>
      <c r="Y7" s="173"/>
      <c r="Z7" s="184"/>
      <c r="AA7" s="185" t="s">
        <v>2176</v>
      </c>
      <c r="AB7" s="185"/>
      <c r="AC7" s="181"/>
      <c r="AD7" s="13"/>
    </row>
    <row r="8" spans="1:30">
      <c r="A8" s="249">
        <v>6</v>
      </c>
      <c r="B8" s="267">
        <v>9</v>
      </c>
      <c r="C8" s="268"/>
      <c r="H8" s="173" t="s">
        <v>2177</v>
      </c>
      <c r="I8" s="173" t="s">
        <v>2178</v>
      </c>
      <c r="J8" s="173" t="s">
        <v>2164</v>
      </c>
      <c r="K8" s="173" t="s">
        <v>2165</v>
      </c>
      <c r="L8" s="173" t="s">
        <v>2149</v>
      </c>
      <c r="M8" s="173" t="s">
        <v>2150</v>
      </c>
      <c r="N8" s="173" t="s">
        <v>2151</v>
      </c>
      <c r="O8" s="173" t="s">
        <v>2152</v>
      </c>
      <c r="P8" s="173" t="s">
        <v>2153</v>
      </c>
      <c r="Q8" s="173">
        <f t="shared" si="0"/>
        <v>228.45</v>
      </c>
      <c r="R8" s="173"/>
      <c r="S8" s="173"/>
      <c r="T8" s="173" t="s">
        <v>2155</v>
      </c>
      <c r="U8" s="173" t="s">
        <v>2155</v>
      </c>
      <c r="V8" s="183" t="s">
        <v>2155</v>
      </c>
      <c r="W8" s="173" t="s">
        <v>2155</v>
      </c>
      <c r="X8" s="173" t="s">
        <v>2179</v>
      </c>
      <c r="Y8" s="173"/>
      <c r="Z8" s="184"/>
      <c r="AA8" s="185" t="s">
        <v>2180</v>
      </c>
      <c r="AB8" s="185"/>
      <c r="AC8" s="181"/>
      <c r="AD8" s="13"/>
    </row>
    <row r="9" spans="1:30" ht="30">
      <c r="A9" s="249">
        <v>16</v>
      </c>
      <c r="B9" s="267">
        <v>6</v>
      </c>
      <c r="C9" s="268"/>
      <c r="H9" s="179" t="s">
        <v>2181</v>
      </c>
      <c r="I9" s="179" t="s">
        <v>2182</v>
      </c>
      <c r="J9" s="179" t="s">
        <v>2147</v>
      </c>
      <c r="K9" s="179" t="s">
        <v>2183</v>
      </c>
      <c r="L9" s="179" t="s">
        <v>2184</v>
      </c>
      <c r="M9" s="179" t="s">
        <v>2150</v>
      </c>
      <c r="N9" s="179" t="s">
        <v>2151</v>
      </c>
      <c r="O9" s="179" t="s">
        <v>2152</v>
      </c>
      <c r="P9" s="179" t="s">
        <v>2153</v>
      </c>
      <c r="Q9" s="179">
        <f t="shared" si="0"/>
        <v>228.45</v>
      </c>
      <c r="R9" s="179" t="s">
        <v>2167</v>
      </c>
      <c r="S9" s="179"/>
      <c r="T9" s="179" t="s">
        <v>2155</v>
      </c>
      <c r="U9" s="179" t="s">
        <v>2155</v>
      </c>
      <c r="V9" s="187" t="s">
        <v>2155</v>
      </c>
      <c r="W9" s="179" t="s">
        <v>2155</v>
      </c>
      <c r="X9" s="179" t="s">
        <v>2185</v>
      </c>
      <c r="Y9" s="188"/>
      <c r="Z9" s="179" t="s">
        <v>2186</v>
      </c>
      <c r="AA9" s="185" t="s">
        <v>2187</v>
      </c>
      <c r="AB9" s="185"/>
      <c r="AC9" s="181"/>
      <c r="AD9" s="13"/>
    </row>
    <row r="10" spans="1:30" ht="30">
      <c r="A10" s="249">
        <v>14</v>
      </c>
      <c r="B10" s="267">
        <v>2</v>
      </c>
      <c r="C10" s="268"/>
      <c r="H10" s="173" t="s">
        <v>2188</v>
      </c>
      <c r="I10" s="173" t="s">
        <v>2189</v>
      </c>
      <c r="J10" s="173" t="s">
        <v>2147</v>
      </c>
      <c r="K10" s="173" t="s">
        <v>2165</v>
      </c>
      <c r="L10" s="173" t="s">
        <v>2184</v>
      </c>
      <c r="M10" s="173" t="s">
        <v>2150</v>
      </c>
      <c r="N10" s="173" t="s">
        <v>2174</v>
      </c>
      <c r="O10" s="173" t="s">
        <v>2152</v>
      </c>
      <c r="P10" s="173" t="s">
        <v>2145</v>
      </c>
      <c r="Q10" s="173">
        <f t="shared" si="0"/>
        <v>228.45</v>
      </c>
      <c r="R10" s="173"/>
      <c r="S10" s="173"/>
      <c r="T10" s="173" t="s">
        <v>2155</v>
      </c>
      <c r="U10" s="173" t="s">
        <v>2155</v>
      </c>
      <c r="V10" s="183" t="s">
        <v>2155</v>
      </c>
      <c r="W10" s="173" t="s">
        <v>2155</v>
      </c>
      <c r="X10" s="173" t="s">
        <v>2190</v>
      </c>
      <c r="Y10" s="173"/>
      <c r="Z10" s="189"/>
      <c r="AA10" s="185" t="s">
        <v>2191</v>
      </c>
      <c r="AB10" s="185"/>
      <c r="AC10" s="181"/>
      <c r="AD10" s="13"/>
    </row>
    <row r="11" spans="1:30">
      <c r="A11" s="248"/>
      <c r="B11" s="265"/>
      <c r="C11" s="266"/>
      <c r="H11" s="173" t="s">
        <v>2192</v>
      </c>
      <c r="I11" s="173" t="s">
        <v>2193</v>
      </c>
      <c r="J11" s="173" t="s">
        <v>2147</v>
      </c>
      <c r="K11" s="173" t="s">
        <v>2165</v>
      </c>
      <c r="L11" s="173" t="s">
        <v>2184</v>
      </c>
      <c r="M11" s="173" t="s">
        <v>2150</v>
      </c>
      <c r="N11" s="173" t="s">
        <v>2151</v>
      </c>
      <c r="O11" s="173" t="s">
        <v>2152</v>
      </c>
      <c r="P11" s="173" t="s">
        <v>2153</v>
      </c>
      <c r="Q11" s="173">
        <f t="shared" si="0"/>
        <v>228.45</v>
      </c>
      <c r="R11" s="173"/>
      <c r="S11" s="173"/>
      <c r="T11" s="173" t="s">
        <v>2155</v>
      </c>
      <c r="U11" s="173" t="s">
        <v>2155</v>
      </c>
      <c r="V11" s="183" t="s">
        <v>2155</v>
      </c>
      <c r="W11" s="173" t="s">
        <v>2155</v>
      </c>
      <c r="X11" s="173"/>
      <c r="Y11" s="173"/>
      <c r="Z11" s="189"/>
      <c r="AA11" s="185" t="s">
        <v>2194</v>
      </c>
      <c r="AB11" s="185"/>
      <c r="AC11" s="181"/>
      <c r="AD11" s="13"/>
    </row>
    <row r="12" spans="1:30" ht="30">
      <c r="A12" s="249">
        <v>3</v>
      </c>
      <c r="B12" s="267">
        <v>11</v>
      </c>
      <c r="C12" s="268"/>
      <c r="H12" s="173" t="s">
        <v>2195</v>
      </c>
      <c r="I12" s="173" t="s">
        <v>2196</v>
      </c>
      <c r="J12" s="173" t="s">
        <v>2147</v>
      </c>
      <c r="K12" s="173" t="s">
        <v>2165</v>
      </c>
      <c r="L12" s="173" t="s">
        <v>2184</v>
      </c>
      <c r="M12" s="173" t="s">
        <v>2150</v>
      </c>
      <c r="N12" s="173" t="s">
        <v>2197</v>
      </c>
      <c r="O12" s="173" t="s">
        <v>2152</v>
      </c>
      <c r="P12" s="173" t="s">
        <v>2152</v>
      </c>
      <c r="Q12" s="173">
        <f t="shared" si="0"/>
        <v>228.45</v>
      </c>
      <c r="R12" s="173"/>
      <c r="S12" s="173"/>
      <c r="T12" s="173" t="s">
        <v>2155</v>
      </c>
      <c r="U12" s="173" t="s">
        <v>2155</v>
      </c>
      <c r="V12" s="183" t="s">
        <v>2155</v>
      </c>
      <c r="W12" s="173" t="s">
        <v>2155</v>
      </c>
      <c r="X12" s="173" t="s">
        <v>2198</v>
      </c>
      <c r="Y12" s="173"/>
      <c r="Z12" s="189"/>
      <c r="AA12" s="185" t="s">
        <v>2199</v>
      </c>
      <c r="AB12" s="185"/>
      <c r="AC12" s="181"/>
      <c r="AD12" s="13"/>
    </row>
    <row r="13" spans="1:30">
      <c r="A13" s="250">
        <v>35</v>
      </c>
      <c r="B13" s="259">
        <v>15</v>
      </c>
      <c r="C13" s="260"/>
      <c r="H13" s="173" t="s">
        <v>2200</v>
      </c>
      <c r="I13" s="173" t="s">
        <v>2201</v>
      </c>
      <c r="J13" s="173" t="s">
        <v>2147</v>
      </c>
      <c r="K13" s="173" t="s">
        <v>2165</v>
      </c>
      <c r="L13" s="173" t="s">
        <v>2184</v>
      </c>
      <c r="M13" s="173" t="s">
        <v>2150</v>
      </c>
      <c r="N13" s="173" t="s">
        <v>2197</v>
      </c>
      <c r="O13" s="173" t="s">
        <v>2152</v>
      </c>
      <c r="P13" s="173" t="s">
        <v>2152</v>
      </c>
      <c r="Q13" s="173">
        <f t="shared" si="0"/>
        <v>228.45</v>
      </c>
      <c r="R13" s="173"/>
      <c r="S13" s="173"/>
      <c r="T13" s="173" t="s">
        <v>2155</v>
      </c>
      <c r="U13" s="173" t="s">
        <v>2155</v>
      </c>
      <c r="V13" s="183" t="s">
        <v>2155</v>
      </c>
      <c r="W13" s="173" t="s">
        <v>2155</v>
      </c>
      <c r="X13" s="173"/>
      <c r="Y13" s="173"/>
      <c r="Z13" s="189"/>
      <c r="AA13" s="185" t="s">
        <v>2202</v>
      </c>
      <c r="AB13" s="185"/>
      <c r="AC13" s="181"/>
      <c r="AD13" s="13"/>
    </row>
    <row r="14" spans="1:30" ht="30">
      <c r="A14" s="250">
        <v>16</v>
      </c>
      <c r="B14" s="259">
        <v>11</v>
      </c>
      <c r="C14" s="260"/>
      <c r="H14" s="173" t="s">
        <v>2203</v>
      </c>
      <c r="I14" s="173" t="s">
        <v>2204</v>
      </c>
      <c r="J14" s="173" t="s">
        <v>2147</v>
      </c>
      <c r="K14" s="173" t="s">
        <v>2165</v>
      </c>
      <c r="L14" s="173" t="s">
        <v>2184</v>
      </c>
      <c r="M14" s="173" t="s">
        <v>2150</v>
      </c>
      <c r="N14" s="173" t="s">
        <v>2151</v>
      </c>
      <c r="O14" s="173" t="s">
        <v>2152</v>
      </c>
      <c r="P14" s="173" t="s">
        <v>2153</v>
      </c>
      <c r="Q14" s="173">
        <f t="shared" si="0"/>
        <v>228.45</v>
      </c>
      <c r="R14" s="173"/>
      <c r="S14" s="173"/>
      <c r="T14" s="173" t="s">
        <v>2155</v>
      </c>
      <c r="U14" s="173" t="s">
        <v>2155</v>
      </c>
      <c r="V14" s="183" t="s">
        <v>2155</v>
      </c>
      <c r="W14" s="173" t="s">
        <v>2155</v>
      </c>
      <c r="X14" s="173" t="s">
        <v>2205</v>
      </c>
      <c r="Y14" s="173"/>
      <c r="Z14" s="189"/>
      <c r="AA14" s="185" t="s">
        <v>2206</v>
      </c>
      <c r="AB14" s="185"/>
      <c r="AC14" s="181"/>
      <c r="AD14" s="13"/>
    </row>
    <row r="15" spans="1:30">
      <c r="A15" s="250">
        <v>28</v>
      </c>
      <c r="B15" s="259">
        <v>5</v>
      </c>
      <c r="C15" s="260"/>
      <c r="H15" s="173" t="s">
        <v>2207</v>
      </c>
      <c r="I15" s="173" t="s">
        <v>2208</v>
      </c>
      <c r="J15" s="173" t="s">
        <v>2164</v>
      </c>
      <c r="K15" s="173" t="s">
        <v>2173</v>
      </c>
      <c r="L15" s="173" t="s">
        <v>2149</v>
      </c>
      <c r="M15" s="173" t="s">
        <v>2150</v>
      </c>
      <c r="N15" s="173" t="s">
        <v>2151</v>
      </c>
      <c r="O15" s="173" t="s">
        <v>2152</v>
      </c>
      <c r="P15" s="173" t="s">
        <v>2153</v>
      </c>
      <c r="Q15" s="173">
        <f t="shared" si="0"/>
        <v>228.45</v>
      </c>
      <c r="R15" s="173"/>
      <c r="S15" s="173"/>
      <c r="T15" s="173" t="s">
        <v>2155</v>
      </c>
      <c r="U15" s="173" t="s">
        <v>2155</v>
      </c>
      <c r="V15" s="183" t="s">
        <v>2155</v>
      </c>
      <c r="W15" s="173" t="s">
        <v>2155</v>
      </c>
      <c r="X15" s="173"/>
      <c r="Y15" s="173"/>
      <c r="Z15" s="189"/>
      <c r="AA15" s="185" t="s">
        <v>2209</v>
      </c>
      <c r="AB15" s="185"/>
      <c r="AC15" s="181"/>
      <c r="AD15" s="13"/>
    </row>
    <row r="16" spans="1:30">
      <c r="A16" s="249">
        <v>14</v>
      </c>
      <c r="B16" s="267">
        <v>3</v>
      </c>
      <c r="C16" s="268"/>
      <c r="H16" s="173" t="s">
        <v>2210</v>
      </c>
      <c r="I16" s="173" t="s">
        <v>2211</v>
      </c>
      <c r="J16" s="173" t="s">
        <v>2159</v>
      </c>
      <c r="K16" s="173" t="s">
        <v>2212</v>
      </c>
      <c r="L16" s="173" t="s">
        <v>2149</v>
      </c>
      <c r="M16" s="173" t="s">
        <v>2150</v>
      </c>
      <c r="N16" s="173" t="s">
        <v>2151</v>
      </c>
      <c r="O16" s="173" t="s">
        <v>2152</v>
      </c>
      <c r="P16" s="173" t="s">
        <v>2153</v>
      </c>
      <c r="Q16" s="173">
        <f t="shared" si="0"/>
        <v>228.45</v>
      </c>
      <c r="R16" s="173"/>
      <c r="S16" s="173"/>
      <c r="T16" s="173" t="s">
        <v>2155</v>
      </c>
      <c r="U16" s="173" t="s">
        <v>2155</v>
      </c>
      <c r="V16" s="183" t="s">
        <v>2155</v>
      </c>
      <c r="W16" s="173" t="s">
        <v>2155</v>
      </c>
      <c r="X16" s="173"/>
      <c r="Y16" s="173"/>
      <c r="Z16" s="189"/>
      <c r="AA16" s="185"/>
      <c r="AB16" s="185"/>
      <c r="AC16" s="181"/>
      <c r="AD16" s="13"/>
    </row>
    <row r="17" spans="1:30" ht="30">
      <c r="A17" s="248"/>
      <c r="B17" s="265"/>
      <c r="C17" s="266"/>
      <c r="H17" s="190" t="s">
        <v>2213</v>
      </c>
      <c r="I17" s="190" t="s">
        <v>2214</v>
      </c>
      <c r="J17" s="173" t="s">
        <v>2147</v>
      </c>
      <c r="K17" s="173" t="s">
        <v>2165</v>
      </c>
      <c r="L17" s="173" t="s">
        <v>2184</v>
      </c>
      <c r="M17" s="173" t="s">
        <v>2150</v>
      </c>
      <c r="N17" s="173" t="s">
        <v>2151</v>
      </c>
      <c r="O17" s="173" t="s">
        <v>2152</v>
      </c>
      <c r="P17" s="173" t="s">
        <v>2153</v>
      </c>
      <c r="Q17" s="190">
        <f t="shared" si="0"/>
        <v>228.45</v>
      </c>
      <c r="R17" s="190"/>
      <c r="S17" s="173"/>
      <c r="T17" s="173" t="s">
        <v>2155</v>
      </c>
      <c r="U17" s="173" t="s">
        <v>2155</v>
      </c>
      <c r="V17" s="183" t="s">
        <v>2155</v>
      </c>
      <c r="W17" s="173" t="s">
        <v>2155</v>
      </c>
      <c r="X17" s="190" t="s">
        <v>2215</v>
      </c>
      <c r="Y17" s="182"/>
      <c r="Z17" s="191"/>
      <c r="AA17" s="192" t="s">
        <v>2216</v>
      </c>
      <c r="AB17" s="185"/>
      <c r="AC17" s="181"/>
      <c r="AD17" s="13"/>
    </row>
    <row r="18" spans="1:30">
      <c r="A18" s="249">
        <v>26</v>
      </c>
      <c r="B18" s="267">
        <v>10</v>
      </c>
      <c r="C18" s="268"/>
      <c r="H18" s="173" t="s">
        <v>2217</v>
      </c>
      <c r="I18" s="173" t="s">
        <v>2218</v>
      </c>
      <c r="J18" s="173" t="s">
        <v>2164</v>
      </c>
      <c r="K18" s="173" t="s">
        <v>2173</v>
      </c>
      <c r="L18" s="173" t="s">
        <v>2149</v>
      </c>
      <c r="M18" s="173" t="s">
        <v>2150</v>
      </c>
      <c r="N18" s="173" t="s">
        <v>2151</v>
      </c>
      <c r="O18" s="173" t="s">
        <v>2152</v>
      </c>
      <c r="P18" s="173" t="s">
        <v>2153</v>
      </c>
      <c r="Q18" s="173">
        <f t="shared" si="0"/>
        <v>228.45</v>
      </c>
      <c r="R18" s="173"/>
      <c r="S18" s="173"/>
      <c r="T18" s="173" t="s">
        <v>2155</v>
      </c>
      <c r="U18" s="173" t="s">
        <v>2155</v>
      </c>
      <c r="V18" s="183" t="s">
        <v>2155</v>
      </c>
      <c r="W18" s="173" t="s">
        <v>2155</v>
      </c>
      <c r="X18" s="173"/>
      <c r="Y18" s="173"/>
      <c r="Z18" s="189"/>
      <c r="AA18" s="181" t="s">
        <v>2219</v>
      </c>
      <c r="AB18" s="185"/>
      <c r="AC18" s="181"/>
      <c r="AD18" s="13"/>
    </row>
    <row r="19" spans="1:30" ht="30">
      <c r="A19" s="250">
        <v>28</v>
      </c>
      <c r="B19" s="259">
        <v>12</v>
      </c>
      <c r="C19" s="260"/>
      <c r="H19" s="193" t="s">
        <v>2220</v>
      </c>
      <c r="I19" s="193" t="s">
        <v>2221</v>
      </c>
      <c r="J19" s="173" t="s">
        <v>2147</v>
      </c>
      <c r="K19" s="173" t="s">
        <v>2165</v>
      </c>
      <c r="L19" s="173" t="s">
        <v>2149</v>
      </c>
      <c r="M19" s="173" t="s">
        <v>2150</v>
      </c>
      <c r="N19" s="173" t="s">
        <v>2151</v>
      </c>
      <c r="O19" s="173" t="s">
        <v>2152</v>
      </c>
      <c r="P19" s="173" t="s">
        <v>2153</v>
      </c>
      <c r="Q19" s="173">
        <f t="shared" si="0"/>
        <v>228.45</v>
      </c>
      <c r="R19" s="173"/>
      <c r="S19" s="173"/>
      <c r="T19" s="173" t="s">
        <v>2155</v>
      </c>
      <c r="U19" s="173" t="s">
        <v>2155</v>
      </c>
      <c r="V19" s="183" t="s">
        <v>2155</v>
      </c>
      <c r="W19" s="173" t="s">
        <v>2155</v>
      </c>
      <c r="X19" s="173" t="s">
        <v>2222</v>
      </c>
      <c r="Y19" s="193"/>
      <c r="Z19" s="194"/>
      <c r="AA19" s="195" t="s">
        <v>2223</v>
      </c>
      <c r="AB19" s="13"/>
      <c r="AC19" s="181"/>
      <c r="AD19" s="13"/>
    </row>
    <row r="20" spans="1:30">
      <c r="A20" s="250">
        <v>24</v>
      </c>
      <c r="B20" s="259">
        <v>11</v>
      </c>
      <c r="C20" s="260"/>
      <c r="H20" s="173"/>
      <c r="I20" s="173"/>
      <c r="J20" s="173"/>
      <c r="K20" s="173"/>
      <c r="L20" s="173"/>
      <c r="M20" s="173"/>
      <c r="N20" s="173"/>
      <c r="O20" s="173"/>
      <c r="P20" s="173"/>
      <c r="Q20" s="173"/>
      <c r="R20" s="173"/>
      <c r="S20" s="173"/>
      <c r="T20" s="173"/>
      <c r="U20" s="173"/>
      <c r="V20" s="183"/>
      <c r="W20" s="173"/>
      <c r="X20" s="173"/>
      <c r="Y20" s="173"/>
      <c r="Z20" s="189"/>
      <c r="AA20" s="181"/>
      <c r="AB20" s="181"/>
      <c r="AC20" s="181"/>
      <c r="AD20" s="13"/>
    </row>
    <row r="21" spans="1:30">
      <c r="A21" s="250">
        <v>14</v>
      </c>
      <c r="B21" s="259">
        <v>11</v>
      </c>
      <c r="C21" s="260"/>
      <c r="H21" s="173"/>
      <c r="I21" s="173"/>
      <c r="J21" s="173"/>
      <c r="K21" s="173"/>
      <c r="L21" s="173"/>
      <c r="M21" s="173"/>
      <c r="N21" s="173"/>
      <c r="O21" s="173"/>
      <c r="P21" s="173"/>
      <c r="Q21" s="173"/>
      <c r="R21" s="173"/>
      <c r="S21" s="173"/>
      <c r="T21" s="173"/>
      <c r="U21" s="173"/>
      <c r="V21" s="183"/>
      <c r="W21" s="173"/>
      <c r="X21" s="173"/>
      <c r="Y21" s="173"/>
      <c r="Z21" s="189"/>
      <c r="AA21" s="13"/>
      <c r="AB21" s="13"/>
      <c r="AC21" s="13"/>
      <c r="AD21" s="13"/>
    </row>
    <row r="22" spans="1:30" ht="45">
      <c r="A22" s="250">
        <v>19</v>
      </c>
      <c r="B22" s="259">
        <v>20</v>
      </c>
      <c r="C22" s="260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83"/>
      <c r="W22" s="173"/>
      <c r="X22" s="173" t="s">
        <v>2224</v>
      </c>
      <c r="Y22" s="173"/>
      <c r="Z22" s="189"/>
      <c r="AA22" s="13"/>
      <c r="AB22" s="13"/>
      <c r="AC22" s="13"/>
      <c r="AD22" s="13"/>
    </row>
    <row r="25" spans="1:30" ht="75">
      <c r="H25" s="173" t="s">
        <v>2126</v>
      </c>
      <c r="I25" s="173" t="s">
        <v>2127</v>
      </c>
      <c r="J25" s="173" t="s">
        <v>2128</v>
      </c>
      <c r="K25" s="173" t="s">
        <v>2129</v>
      </c>
      <c r="L25" s="173" t="s">
        <v>2130</v>
      </c>
      <c r="M25" s="173" t="s">
        <v>2131</v>
      </c>
      <c r="N25" s="174" t="s">
        <v>2132</v>
      </c>
      <c r="O25" s="174" t="s">
        <v>2133</v>
      </c>
      <c r="P25" s="174" t="s">
        <v>2134</v>
      </c>
      <c r="Q25" s="175" t="s">
        <v>2135</v>
      </c>
      <c r="R25" s="176" t="s">
        <v>2136</v>
      </c>
      <c r="S25" s="173" t="s">
        <v>2137</v>
      </c>
      <c r="T25" s="177" t="s">
        <v>2138</v>
      </c>
      <c r="U25" s="177" t="s">
        <v>2139</v>
      </c>
      <c r="V25" s="177" t="s">
        <v>2140</v>
      </c>
      <c r="W25" s="177" t="s">
        <v>2141</v>
      </c>
      <c r="X25" s="173" t="s">
        <v>2142</v>
      </c>
      <c r="Y25" s="178" t="s">
        <v>2143</v>
      </c>
      <c r="Z25" s="179" t="s">
        <v>2144</v>
      </c>
      <c r="AA25" s="173"/>
      <c r="AB25" s="180"/>
      <c r="AC25" s="181"/>
    </row>
    <row r="26" spans="1:30">
      <c r="H26" s="182"/>
      <c r="I26" s="182"/>
      <c r="J26" s="182"/>
      <c r="K26" s="182"/>
      <c r="L26" s="182"/>
      <c r="M26" s="173"/>
      <c r="N26" s="173"/>
      <c r="O26" s="173"/>
      <c r="P26" s="173"/>
      <c r="Q26" s="173"/>
      <c r="R26" s="173"/>
      <c r="S26" s="173"/>
      <c r="T26" s="173"/>
      <c r="U26" s="173"/>
      <c r="V26" s="183"/>
      <c r="W26" s="173"/>
      <c r="X26" s="182"/>
      <c r="Y26" s="178"/>
      <c r="Z26" s="184"/>
      <c r="AA26" s="185"/>
      <c r="AB26" s="185"/>
      <c r="AC26" s="181"/>
    </row>
    <row r="27" spans="1:30" ht="30">
      <c r="G27" t="s">
        <v>2289</v>
      </c>
      <c r="H27" s="173" t="s">
        <v>2145</v>
      </c>
      <c r="I27" s="173" t="s">
        <v>2146</v>
      </c>
      <c r="J27" s="173" t="s">
        <v>2147</v>
      </c>
      <c r="K27" s="173" t="s">
        <v>2148</v>
      </c>
      <c r="L27" s="173" t="s">
        <v>2184</v>
      </c>
      <c r="M27" s="173" t="s">
        <v>2150</v>
      </c>
      <c r="N27" s="173" t="s">
        <v>2151</v>
      </c>
      <c r="O27" s="173" t="s">
        <v>2152</v>
      </c>
      <c r="P27" s="173" t="s">
        <v>2153</v>
      </c>
      <c r="Q27" s="173">
        <f t="shared" ref="Q27:Q42" si="1">(913.8/P27)*(1024/N27)</f>
        <v>228.45</v>
      </c>
      <c r="R27" s="173"/>
      <c r="S27" s="173" t="s">
        <v>2154</v>
      </c>
      <c r="T27" s="173" t="s">
        <v>2155</v>
      </c>
      <c r="U27" s="173" t="s">
        <v>2155</v>
      </c>
      <c r="V27" s="183" t="s">
        <v>2155</v>
      </c>
      <c r="W27" s="173" t="s">
        <v>2155</v>
      </c>
      <c r="X27" s="173" t="s">
        <v>2225</v>
      </c>
      <c r="Y27" s="178"/>
      <c r="Z27" s="184"/>
      <c r="AA27" s="185" t="s">
        <v>2157</v>
      </c>
      <c r="AB27" s="185"/>
      <c r="AC27" s="181"/>
    </row>
    <row r="28" spans="1:30">
      <c r="H28" s="173" t="s">
        <v>2153</v>
      </c>
      <c r="I28" s="173" t="s">
        <v>2158</v>
      </c>
      <c r="J28" s="173" t="s">
        <v>2159</v>
      </c>
      <c r="K28" s="173" t="s">
        <v>2148</v>
      </c>
      <c r="L28" s="173" t="s">
        <v>2149</v>
      </c>
      <c r="M28" s="173" t="s">
        <v>2150</v>
      </c>
      <c r="N28" s="173" t="s">
        <v>2151</v>
      </c>
      <c r="O28" s="173" t="s">
        <v>2152</v>
      </c>
      <c r="P28" s="173" t="s">
        <v>2153</v>
      </c>
      <c r="Q28" s="173">
        <f t="shared" si="1"/>
        <v>228.45</v>
      </c>
      <c r="R28" s="173"/>
      <c r="S28" s="173"/>
      <c r="T28" s="173" t="s">
        <v>2155</v>
      </c>
      <c r="U28" s="173" t="s">
        <v>2155</v>
      </c>
      <c r="V28" s="183" t="s">
        <v>2155</v>
      </c>
      <c r="W28" s="173" t="s">
        <v>2155</v>
      </c>
      <c r="X28" s="173" t="s">
        <v>2226</v>
      </c>
      <c r="Y28" s="178"/>
      <c r="Z28" s="184"/>
      <c r="AA28" s="185" t="s">
        <v>2161</v>
      </c>
      <c r="AB28" s="185"/>
      <c r="AC28" s="181"/>
    </row>
    <row r="29" spans="1:30">
      <c r="H29" s="178" t="s">
        <v>2162</v>
      </c>
      <c r="I29" s="178" t="s">
        <v>2163</v>
      </c>
      <c r="J29" s="186" t="s">
        <v>2164</v>
      </c>
      <c r="K29" s="178" t="s">
        <v>2165</v>
      </c>
      <c r="L29" s="178" t="s">
        <v>2166</v>
      </c>
      <c r="M29" s="178" t="s">
        <v>2150</v>
      </c>
      <c r="N29" s="178" t="s">
        <v>2151</v>
      </c>
      <c r="O29" s="178" t="s">
        <v>2152</v>
      </c>
      <c r="P29" s="178" t="s">
        <v>2153</v>
      </c>
      <c r="Q29" s="178">
        <f t="shared" si="1"/>
        <v>228.45</v>
      </c>
      <c r="R29" s="178" t="s">
        <v>2167</v>
      </c>
      <c r="S29" s="178"/>
      <c r="T29" s="178" t="s">
        <v>2155</v>
      </c>
      <c r="U29" s="178" t="s">
        <v>2155</v>
      </c>
      <c r="V29" s="186" t="s">
        <v>2155</v>
      </c>
      <c r="W29" s="178" t="s">
        <v>2155</v>
      </c>
      <c r="X29" s="178" t="s">
        <v>2227</v>
      </c>
      <c r="Y29" s="178" t="s">
        <v>2169</v>
      </c>
      <c r="Z29" s="184"/>
      <c r="AA29" s="185"/>
      <c r="AB29" s="185"/>
      <c r="AC29" s="181"/>
    </row>
    <row r="30" spans="1:30">
      <c r="H30" s="173" t="s">
        <v>2171</v>
      </c>
      <c r="I30" s="173" t="s">
        <v>2172</v>
      </c>
      <c r="J30" s="173" t="s">
        <v>2164</v>
      </c>
      <c r="K30" s="173" t="s">
        <v>2173</v>
      </c>
      <c r="L30" s="173" t="s">
        <v>2149</v>
      </c>
      <c r="M30" s="173" t="s">
        <v>2150</v>
      </c>
      <c r="N30" s="173" t="s">
        <v>2174</v>
      </c>
      <c r="O30" s="173" t="s">
        <v>2152</v>
      </c>
      <c r="P30" s="173" t="s">
        <v>2145</v>
      </c>
      <c r="Q30" s="173">
        <f t="shared" si="1"/>
        <v>228.45</v>
      </c>
      <c r="R30" s="173"/>
      <c r="S30" s="173"/>
      <c r="T30" s="173" t="s">
        <v>2155</v>
      </c>
      <c r="U30" s="173" t="s">
        <v>2155</v>
      </c>
      <c r="V30" s="183" t="s">
        <v>2155</v>
      </c>
      <c r="W30" s="173" t="s">
        <v>2155</v>
      </c>
      <c r="X30" s="173" t="s">
        <v>2228</v>
      </c>
      <c r="Y30" s="173"/>
      <c r="Z30" s="184"/>
      <c r="AA30" s="185" t="s">
        <v>2176</v>
      </c>
      <c r="AB30" s="185"/>
      <c r="AC30" s="181"/>
    </row>
    <row r="31" spans="1:30">
      <c r="H31" s="173" t="s">
        <v>2177</v>
      </c>
      <c r="I31" s="173" t="s">
        <v>2178</v>
      </c>
      <c r="J31" s="173" t="s">
        <v>2164</v>
      </c>
      <c r="K31" s="173" t="s">
        <v>2165</v>
      </c>
      <c r="L31" s="173" t="s">
        <v>2149</v>
      </c>
      <c r="M31" s="173" t="s">
        <v>2150</v>
      </c>
      <c r="N31" s="173" t="s">
        <v>2151</v>
      </c>
      <c r="O31" s="173" t="s">
        <v>2152</v>
      </c>
      <c r="P31" s="173" t="s">
        <v>2153</v>
      </c>
      <c r="Q31" s="173">
        <f t="shared" si="1"/>
        <v>228.45</v>
      </c>
      <c r="R31" s="173"/>
      <c r="S31" s="173"/>
      <c r="T31" s="173" t="s">
        <v>2155</v>
      </c>
      <c r="U31" s="173" t="s">
        <v>2155</v>
      </c>
      <c r="V31" s="183" t="s">
        <v>2155</v>
      </c>
      <c r="W31" s="173" t="s">
        <v>2155</v>
      </c>
      <c r="X31" s="173" t="s">
        <v>2229</v>
      </c>
      <c r="Y31" s="173"/>
      <c r="Z31" s="184"/>
      <c r="AA31" s="185" t="s">
        <v>2180</v>
      </c>
      <c r="AB31" s="185"/>
      <c r="AC31" s="181"/>
    </row>
    <row r="32" spans="1:30" ht="30">
      <c r="H32" s="179" t="s">
        <v>2181</v>
      </c>
      <c r="I32" s="179" t="s">
        <v>2182</v>
      </c>
      <c r="J32" s="179" t="s">
        <v>2147</v>
      </c>
      <c r="K32" s="179" t="s">
        <v>2183</v>
      </c>
      <c r="L32" s="179" t="s">
        <v>2184</v>
      </c>
      <c r="M32" s="179" t="s">
        <v>2150</v>
      </c>
      <c r="N32" s="179" t="s">
        <v>2151</v>
      </c>
      <c r="O32" s="179" t="s">
        <v>2152</v>
      </c>
      <c r="P32" s="179" t="s">
        <v>2153</v>
      </c>
      <c r="Q32" s="179">
        <f t="shared" si="1"/>
        <v>228.45</v>
      </c>
      <c r="R32" s="179" t="s">
        <v>2167</v>
      </c>
      <c r="S32" s="179"/>
      <c r="T32" s="179" t="s">
        <v>2155</v>
      </c>
      <c r="U32" s="179" t="s">
        <v>2155</v>
      </c>
      <c r="V32" s="187" t="s">
        <v>2155</v>
      </c>
      <c r="W32" s="179" t="s">
        <v>2155</v>
      </c>
      <c r="X32" s="179" t="s">
        <v>2230</v>
      </c>
      <c r="Y32" s="188"/>
      <c r="Z32" s="179" t="s">
        <v>2186</v>
      </c>
      <c r="AA32" s="185"/>
      <c r="AB32" s="185"/>
      <c r="AC32" s="181"/>
    </row>
    <row r="33" spans="8:29">
      <c r="H33" s="173" t="s">
        <v>2188</v>
      </c>
      <c r="I33" s="173" t="s">
        <v>2189</v>
      </c>
      <c r="J33" s="173" t="s">
        <v>2147</v>
      </c>
      <c r="K33" s="173" t="s">
        <v>2165</v>
      </c>
      <c r="L33" s="173" t="s">
        <v>2184</v>
      </c>
      <c r="M33" s="173" t="s">
        <v>2150</v>
      </c>
      <c r="N33" s="173" t="s">
        <v>2174</v>
      </c>
      <c r="O33" s="173" t="s">
        <v>2152</v>
      </c>
      <c r="P33" s="173" t="s">
        <v>2145</v>
      </c>
      <c r="Q33" s="173">
        <f t="shared" si="1"/>
        <v>228.45</v>
      </c>
      <c r="R33" s="173"/>
      <c r="S33" s="173"/>
      <c r="T33" s="173" t="s">
        <v>2155</v>
      </c>
      <c r="U33" s="173" t="s">
        <v>2155</v>
      </c>
      <c r="V33" s="183" t="s">
        <v>2155</v>
      </c>
      <c r="W33" s="173" t="s">
        <v>2155</v>
      </c>
      <c r="X33" s="173" t="s">
        <v>2231</v>
      </c>
      <c r="Y33" s="173"/>
      <c r="Z33" s="189"/>
      <c r="AA33" s="185" t="s">
        <v>2191</v>
      </c>
      <c r="AB33" s="185"/>
      <c r="AC33" s="181"/>
    </row>
    <row r="34" spans="8:29">
      <c r="H34" s="173" t="s">
        <v>2192</v>
      </c>
      <c r="I34" s="173" t="s">
        <v>2193</v>
      </c>
      <c r="J34" s="173" t="s">
        <v>2147</v>
      </c>
      <c r="K34" s="173" t="s">
        <v>2165</v>
      </c>
      <c r="L34" s="173" t="s">
        <v>2184</v>
      </c>
      <c r="M34" s="173" t="s">
        <v>2150</v>
      </c>
      <c r="N34" s="173" t="s">
        <v>2151</v>
      </c>
      <c r="O34" s="173" t="s">
        <v>2152</v>
      </c>
      <c r="P34" s="173" t="s">
        <v>2153</v>
      </c>
      <c r="Q34" s="173">
        <f t="shared" si="1"/>
        <v>228.45</v>
      </c>
      <c r="R34" s="173"/>
      <c r="S34" s="173"/>
      <c r="T34" s="173" t="s">
        <v>2155</v>
      </c>
      <c r="U34" s="173" t="s">
        <v>2155</v>
      </c>
      <c r="V34" s="183" t="s">
        <v>2155</v>
      </c>
      <c r="W34" s="173" t="s">
        <v>2155</v>
      </c>
      <c r="X34" s="173"/>
      <c r="Y34" s="173"/>
      <c r="Z34" s="189"/>
      <c r="AA34" s="185" t="s">
        <v>2194</v>
      </c>
      <c r="AB34" s="185"/>
      <c r="AC34" s="181"/>
    </row>
    <row r="35" spans="8:29">
      <c r="H35" s="173" t="s">
        <v>2195</v>
      </c>
      <c r="I35" s="173" t="s">
        <v>2196</v>
      </c>
      <c r="J35" s="173" t="s">
        <v>2147</v>
      </c>
      <c r="K35" s="173" t="s">
        <v>2165</v>
      </c>
      <c r="L35" s="173" t="s">
        <v>2184</v>
      </c>
      <c r="M35" s="173" t="s">
        <v>2150</v>
      </c>
      <c r="N35" s="173" t="s">
        <v>2197</v>
      </c>
      <c r="O35" s="173" t="s">
        <v>2152</v>
      </c>
      <c r="P35" s="173" t="s">
        <v>2152</v>
      </c>
      <c r="Q35" s="173">
        <f t="shared" si="1"/>
        <v>228.45</v>
      </c>
      <c r="R35" s="173"/>
      <c r="S35" s="173"/>
      <c r="T35" s="173" t="s">
        <v>2155</v>
      </c>
      <c r="U35" s="173" t="s">
        <v>2155</v>
      </c>
      <c r="V35" s="183" t="s">
        <v>2155</v>
      </c>
      <c r="W35" s="173" t="s">
        <v>2155</v>
      </c>
      <c r="X35" s="173"/>
      <c r="Y35" s="173"/>
      <c r="Z35" s="189"/>
      <c r="AA35" s="185" t="s">
        <v>2199</v>
      </c>
      <c r="AB35" s="185"/>
      <c r="AC35" s="181"/>
    </row>
    <row r="36" spans="8:29" ht="30">
      <c r="H36" s="173" t="s">
        <v>2200</v>
      </c>
      <c r="I36" s="173" t="s">
        <v>2201</v>
      </c>
      <c r="J36" s="173" t="s">
        <v>2147</v>
      </c>
      <c r="K36" s="173" t="s">
        <v>2165</v>
      </c>
      <c r="L36" s="173" t="s">
        <v>2184</v>
      </c>
      <c r="M36" s="173" t="s">
        <v>2150</v>
      </c>
      <c r="N36" s="173" t="s">
        <v>2197</v>
      </c>
      <c r="O36" s="173" t="s">
        <v>2152</v>
      </c>
      <c r="P36" s="173" t="s">
        <v>2152</v>
      </c>
      <c r="Q36" s="173">
        <f t="shared" si="1"/>
        <v>228.45</v>
      </c>
      <c r="R36" s="173"/>
      <c r="S36" s="173"/>
      <c r="T36" s="173" t="s">
        <v>2155</v>
      </c>
      <c r="U36" s="173" t="s">
        <v>2155</v>
      </c>
      <c r="V36" s="183" t="s">
        <v>2155</v>
      </c>
      <c r="W36" s="173" t="s">
        <v>2155</v>
      </c>
      <c r="X36" s="173" t="s">
        <v>2232</v>
      </c>
      <c r="Y36" s="173"/>
      <c r="Z36" s="189"/>
      <c r="AA36" s="185" t="s">
        <v>2202</v>
      </c>
      <c r="AB36" s="185"/>
      <c r="AC36" s="181"/>
    </row>
    <row r="37" spans="8:29">
      <c r="H37" s="173" t="s">
        <v>2203</v>
      </c>
      <c r="I37" s="173" t="s">
        <v>2204</v>
      </c>
      <c r="J37" s="173" t="s">
        <v>2147</v>
      </c>
      <c r="K37" s="173" t="s">
        <v>2165</v>
      </c>
      <c r="L37" s="173" t="s">
        <v>2184</v>
      </c>
      <c r="M37" s="173" t="s">
        <v>2150</v>
      </c>
      <c r="N37" s="173" t="s">
        <v>2151</v>
      </c>
      <c r="O37" s="173" t="s">
        <v>2152</v>
      </c>
      <c r="P37" s="173" t="s">
        <v>2153</v>
      </c>
      <c r="Q37" s="173">
        <f t="shared" si="1"/>
        <v>228.45</v>
      </c>
      <c r="R37" s="173"/>
      <c r="S37" s="173"/>
      <c r="T37" s="173" t="s">
        <v>2155</v>
      </c>
      <c r="U37" s="173" t="s">
        <v>2155</v>
      </c>
      <c r="V37" s="183" t="s">
        <v>2155</v>
      </c>
      <c r="W37" s="173" t="s">
        <v>2155</v>
      </c>
      <c r="X37" s="173"/>
      <c r="Y37" s="173"/>
      <c r="Z37" s="189"/>
      <c r="AA37" s="185" t="s">
        <v>2206</v>
      </c>
      <c r="AB37" s="185"/>
      <c r="AC37" s="181"/>
    </row>
    <row r="38" spans="8:29">
      <c r="H38" s="173" t="s">
        <v>2207</v>
      </c>
      <c r="I38" s="173" t="s">
        <v>2208</v>
      </c>
      <c r="J38" s="173" t="s">
        <v>2164</v>
      </c>
      <c r="K38" s="173" t="s">
        <v>2173</v>
      </c>
      <c r="L38" s="173" t="s">
        <v>2149</v>
      </c>
      <c r="M38" s="173" t="s">
        <v>2150</v>
      </c>
      <c r="N38" s="173" t="s">
        <v>2151</v>
      </c>
      <c r="O38" s="173" t="s">
        <v>2152</v>
      </c>
      <c r="P38" s="173" t="s">
        <v>2153</v>
      </c>
      <c r="Q38" s="173">
        <f t="shared" si="1"/>
        <v>228.45</v>
      </c>
      <c r="R38" s="173"/>
      <c r="S38" s="173"/>
      <c r="T38" s="173" t="s">
        <v>2155</v>
      </c>
      <c r="U38" s="173" t="s">
        <v>2155</v>
      </c>
      <c r="V38" s="183" t="s">
        <v>2155</v>
      </c>
      <c r="W38" s="173" t="s">
        <v>2155</v>
      </c>
      <c r="X38" s="173"/>
      <c r="Y38" s="173"/>
      <c r="Z38" s="189"/>
      <c r="AA38" s="185" t="s">
        <v>2209</v>
      </c>
      <c r="AB38" s="185"/>
      <c r="AC38" s="181"/>
    </row>
    <row r="39" spans="8:29">
      <c r="H39" s="173" t="s">
        <v>2210</v>
      </c>
      <c r="I39" s="173" t="s">
        <v>2211</v>
      </c>
      <c r="J39" s="173" t="s">
        <v>2159</v>
      </c>
      <c r="K39" s="173" t="s">
        <v>2212</v>
      </c>
      <c r="L39" s="173" t="s">
        <v>2149</v>
      </c>
      <c r="M39" s="173" t="s">
        <v>2150</v>
      </c>
      <c r="N39" s="173" t="s">
        <v>2151</v>
      </c>
      <c r="O39" s="173" t="s">
        <v>2152</v>
      </c>
      <c r="P39" s="173" t="s">
        <v>2153</v>
      </c>
      <c r="Q39" s="173">
        <f t="shared" si="1"/>
        <v>228.45</v>
      </c>
      <c r="R39" s="173"/>
      <c r="S39" s="173"/>
      <c r="T39" s="173" t="s">
        <v>2155</v>
      </c>
      <c r="U39" s="173" t="s">
        <v>2155</v>
      </c>
      <c r="V39" s="183" t="s">
        <v>2155</v>
      </c>
      <c r="W39" s="173" t="s">
        <v>2155</v>
      </c>
      <c r="X39" s="173"/>
      <c r="Y39" s="173"/>
      <c r="Z39" s="189"/>
      <c r="AA39" s="185"/>
      <c r="AB39" s="185"/>
      <c r="AC39" s="181"/>
    </row>
    <row r="40" spans="8:29" ht="30">
      <c r="H40" s="190" t="s">
        <v>2213</v>
      </c>
      <c r="I40" s="190" t="s">
        <v>2214</v>
      </c>
      <c r="J40" s="173" t="s">
        <v>2147</v>
      </c>
      <c r="K40" s="173" t="s">
        <v>2165</v>
      </c>
      <c r="L40" s="173" t="s">
        <v>2184</v>
      </c>
      <c r="M40" s="173" t="s">
        <v>2150</v>
      </c>
      <c r="N40" s="173" t="s">
        <v>2151</v>
      </c>
      <c r="O40" s="173" t="s">
        <v>2152</v>
      </c>
      <c r="P40" s="173" t="s">
        <v>2153</v>
      </c>
      <c r="Q40" s="190">
        <f t="shared" si="1"/>
        <v>228.45</v>
      </c>
      <c r="R40" s="190"/>
      <c r="S40" s="173"/>
      <c r="T40" s="173" t="s">
        <v>2155</v>
      </c>
      <c r="U40" s="173" t="s">
        <v>2155</v>
      </c>
      <c r="V40" s="183" t="s">
        <v>2155</v>
      </c>
      <c r="W40" s="173" t="s">
        <v>2155</v>
      </c>
      <c r="X40" s="190" t="s">
        <v>2233</v>
      </c>
      <c r="Y40" s="182"/>
      <c r="Z40" s="191"/>
      <c r="AA40" s="192" t="s">
        <v>2216</v>
      </c>
      <c r="AB40" s="185"/>
      <c r="AC40" s="181"/>
    </row>
    <row r="41" spans="8:29">
      <c r="H41" s="173" t="s">
        <v>2217</v>
      </c>
      <c r="I41" s="173" t="s">
        <v>2218</v>
      </c>
      <c r="J41" s="173" t="s">
        <v>2164</v>
      </c>
      <c r="K41" s="173" t="s">
        <v>2173</v>
      </c>
      <c r="L41" s="173" t="s">
        <v>2149</v>
      </c>
      <c r="M41" s="173" t="s">
        <v>2150</v>
      </c>
      <c r="N41" s="173" t="s">
        <v>2151</v>
      </c>
      <c r="O41" s="173" t="s">
        <v>2152</v>
      </c>
      <c r="P41" s="173" t="s">
        <v>2153</v>
      </c>
      <c r="Q41" s="173">
        <f t="shared" si="1"/>
        <v>228.45</v>
      </c>
      <c r="R41" s="173"/>
      <c r="S41" s="173"/>
      <c r="T41" s="173" t="s">
        <v>2155</v>
      </c>
      <c r="U41" s="173" t="s">
        <v>2155</v>
      </c>
      <c r="V41" s="183" t="s">
        <v>2155</v>
      </c>
      <c r="W41" s="173" t="s">
        <v>2155</v>
      </c>
      <c r="X41" s="173"/>
      <c r="Y41" s="173"/>
      <c r="Z41" s="189"/>
      <c r="AA41" s="181" t="s">
        <v>2219</v>
      </c>
      <c r="AB41" s="185"/>
      <c r="AC41" s="181"/>
    </row>
    <row r="42" spans="8:29" ht="30">
      <c r="H42" s="193" t="s">
        <v>2220</v>
      </c>
      <c r="I42" s="193" t="s">
        <v>2221</v>
      </c>
      <c r="J42" s="173" t="s">
        <v>2147</v>
      </c>
      <c r="K42" s="173" t="s">
        <v>2165</v>
      </c>
      <c r="L42" s="173" t="s">
        <v>2149</v>
      </c>
      <c r="M42" s="173" t="s">
        <v>2150</v>
      </c>
      <c r="N42" s="173" t="s">
        <v>2151</v>
      </c>
      <c r="O42" s="173" t="s">
        <v>2152</v>
      </c>
      <c r="P42" s="173" t="s">
        <v>2153</v>
      </c>
      <c r="Q42" s="173">
        <f t="shared" si="1"/>
        <v>228.45</v>
      </c>
      <c r="R42" s="173"/>
      <c r="S42" s="173"/>
      <c r="T42" s="173" t="s">
        <v>2155</v>
      </c>
      <c r="U42" s="173" t="s">
        <v>2155</v>
      </c>
      <c r="V42" s="183" t="s">
        <v>2155</v>
      </c>
      <c r="W42" s="173" t="s">
        <v>2155</v>
      </c>
      <c r="X42" s="173" t="s">
        <v>2234</v>
      </c>
      <c r="Y42" s="193"/>
      <c r="Z42" s="194"/>
      <c r="AA42" s="195" t="s">
        <v>2223</v>
      </c>
      <c r="AB42" s="13"/>
      <c r="AC42" s="181"/>
    </row>
    <row r="43" spans="8:29">
      <c r="H43" s="173"/>
      <c r="I43" s="173"/>
      <c r="J43" s="173"/>
      <c r="K43" s="173"/>
      <c r="L43" s="173"/>
      <c r="M43" s="173"/>
      <c r="N43" s="173"/>
      <c r="O43" s="173"/>
      <c r="P43" s="173"/>
      <c r="Q43" s="173"/>
      <c r="R43" s="173"/>
      <c r="S43" s="173"/>
      <c r="T43" s="173"/>
      <c r="U43" s="173"/>
      <c r="V43" s="183"/>
      <c r="W43" s="173"/>
      <c r="X43" s="173"/>
      <c r="Y43" s="173"/>
      <c r="Z43" s="189"/>
      <c r="AA43" s="181"/>
      <c r="AB43" s="181"/>
      <c r="AC43" s="181"/>
    </row>
    <row r="44" spans="8:29">
      <c r="H44" s="173"/>
      <c r="I44" s="173"/>
      <c r="J44" s="173"/>
      <c r="K44" s="173"/>
      <c r="L44" s="173"/>
      <c r="M44" s="173"/>
      <c r="N44" s="173"/>
      <c r="O44" s="173"/>
      <c r="P44" s="173"/>
      <c r="Q44" s="173"/>
      <c r="R44" s="173"/>
      <c r="S44" s="173"/>
      <c r="T44" s="173"/>
      <c r="U44" s="173"/>
      <c r="V44" s="183"/>
      <c r="W44" s="173"/>
      <c r="X44" s="173"/>
      <c r="Y44" s="173"/>
      <c r="Z44" s="189"/>
      <c r="AA44" s="13"/>
      <c r="AB44" s="13"/>
      <c r="AC44" s="13"/>
    </row>
    <row r="45" spans="8:29" ht="45">
      <c r="H45" s="173"/>
      <c r="I45" s="173"/>
      <c r="J45" s="173"/>
      <c r="K45" s="173"/>
      <c r="L45" s="173"/>
      <c r="M45" s="173"/>
      <c r="N45" s="173"/>
      <c r="O45" s="173"/>
      <c r="P45" s="173"/>
      <c r="Q45" s="173"/>
      <c r="R45" s="173"/>
      <c r="S45" s="173"/>
      <c r="T45" s="173"/>
      <c r="U45" s="173"/>
      <c r="V45" s="183"/>
      <c r="W45" s="173"/>
      <c r="X45" s="173" t="s">
        <v>2224</v>
      </c>
      <c r="Y45" s="173"/>
      <c r="Z45" s="189"/>
      <c r="AA45" s="13"/>
      <c r="AB45" s="13"/>
      <c r="AC45" s="13"/>
    </row>
    <row r="49" spans="7:27" ht="75">
      <c r="H49" s="173" t="s">
        <v>2126</v>
      </c>
      <c r="I49" s="173" t="s">
        <v>2127</v>
      </c>
      <c r="J49" s="173" t="s">
        <v>2128</v>
      </c>
      <c r="K49" s="173" t="s">
        <v>2129</v>
      </c>
      <c r="L49" s="173" t="s">
        <v>2130</v>
      </c>
      <c r="M49" s="173" t="s">
        <v>2131</v>
      </c>
      <c r="N49" s="174" t="s">
        <v>2132</v>
      </c>
      <c r="O49" s="174" t="s">
        <v>2133</v>
      </c>
      <c r="P49" s="174" t="s">
        <v>2134</v>
      </c>
      <c r="Q49" s="175" t="s">
        <v>2135</v>
      </c>
      <c r="R49" s="176" t="s">
        <v>2136</v>
      </c>
      <c r="S49" s="173" t="s">
        <v>2137</v>
      </c>
      <c r="T49" s="177" t="s">
        <v>2138</v>
      </c>
      <c r="U49" s="177" t="s">
        <v>2139</v>
      </c>
      <c r="V49" s="177" t="s">
        <v>2140</v>
      </c>
      <c r="W49" s="177" t="s">
        <v>2141</v>
      </c>
      <c r="X49" s="173" t="s">
        <v>2142</v>
      </c>
      <c r="Y49" s="178" t="s">
        <v>2143</v>
      </c>
      <c r="Z49" s="179" t="s">
        <v>2144</v>
      </c>
      <c r="AA49" s="173"/>
    </row>
    <row r="50" spans="7:27">
      <c r="H50" s="182"/>
      <c r="I50" s="182"/>
      <c r="J50" s="182"/>
      <c r="K50" s="182"/>
      <c r="L50" s="182"/>
      <c r="M50" s="173"/>
      <c r="N50" s="173"/>
      <c r="O50" s="173"/>
      <c r="P50" s="173"/>
      <c r="Q50" s="173"/>
      <c r="R50" s="173"/>
      <c r="S50" s="173"/>
      <c r="T50" s="173"/>
      <c r="U50" s="173"/>
      <c r="V50" s="183"/>
      <c r="W50" s="173"/>
      <c r="X50" s="182"/>
      <c r="Y50" s="178"/>
      <c r="Z50" s="184"/>
      <c r="AA50" s="185"/>
    </row>
    <row r="51" spans="7:27" ht="30">
      <c r="G51" t="s">
        <v>2288</v>
      </c>
      <c r="H51" s="173" t="s">
        <v>2145</v>
      </c>
      <c r="I51" s="173" t="s">
        <v>2146</v>
      </c>
      <c r="J51" s="173" t="s">
        <v>2147</v>
      </c>
      <c r="K51" s="173" t="s">
        <v>2148</v>
      </c>
      <c r="L51" s="173" t="s">
        <v>2184</v>
      </c>
      <c r="M51" s="173" t="s">
        <v>2150</v>
      </c>
      <c r="N51" s="173" t="s">
        <v>2151</v>
      </c>
      <c r="O51" s="173" t="s">
        <v>2152</v>
      </c>
      <c r="P51" s="173" t="s">
        <v>2153</v>
      </c>
      <c r="Q51" s="173">
        <f t="shared" ref="Q51:Q72" si="2">(913.8/P51)*(1024/N51)</f>
        <v>228.45</v>
      </c>
      <c r="R51" s="173"/>
      <c r="S51" s="173" t="s">
        <v>2154</v>
      </c>
      <c r="T51" s="173" t="s">
        <v>2155</v>
      </c>
      <c r="U51" s="173" t="s">
        <v>2155</v>
      </c>
      <c r="V51" s="183" t="s">
        <v>2155</v>
      </c>
      <c r="W51" s="173" t="s">
        <v>2155</v>
      </c>
      <c r="X51" s="173" t="s">
        <v>2235</v>
      </c>
      <c r="Y51" s="178"/>
      <c r="Z51" s="184"/>
      <c r="AA51" s="185" t="s">
        <v>2157</v>
      </c>
    </row>
    <row r="52" spans="7:27">
      <c r="H52" s="173" t="s">
        <v>2153</v>
      </c>
      <c r="I52" s="173" t="s">
        <v>2158</v>
      </c>
      <c r="J52" s="173" t="s">
        <v>2159</v>
      </c>
      <c r="K52" s="173" t="s">
        <v>2212</v>
      </c>
      <c r="L52" s="173" t="s">
        <v>2149</v>
      </c>
      <c r="M52" s="173" t="s">
        <v>2150</v>
      </c>
      <c r="N52" s="173" t="s">
        <v>2151</v>
      </c>
      <c r="O52" s="173" t="s">
        <v>2152</v>
      </c>
      <c r="P52" s="173" t="s">
        <v>2153</v>
      </c>
      <c r="Q52" s="173">
        <f t="shared" si="2"/>
        <v>228.45</v>
      </c>
      <c r="R52" s="173"/>
      <c r="S52" s="173"/>
      <c r="T52" s="173" t="s">
        <v>2155</v>
      </c>
      <c r="U52" s="173" t="s">
        <v>2155</v>
      </c>
      <c r="V52" s="183" t="s">
        <v>2155</v>
      </c>
      <c r="W52" s="173" t="s">
        <v>2155</v>
      </c>
      <c r="X52" s="173" t="s">
        <v>2236</v>
      </c>
      <c r="Y52" s="178"/>
      <c r="Z52" s="184"/>
      <c r="AA52" s="185" t="s">
        <v>2161</v>
      </c>
    </row>
    <row r="53" spans="7:27">
      <c r="H53" s="178" t="s">
        <v>2162</v>
      </c>
      <c r="I53" s="178" t="s">
        <v>2163</v>
      </c>
      <c r="J53" s="186" t="s">
        <v>2164</v>
      </c>
      <c r="K53" s="178" t="s">
        <v>2165</v>
      </c>
      <c r="L53" s="178" t="s">
        <v>2149</v>
      </c>
      <c r="M53" s="178" t="s">
        <v>2150</v>
      </c>
      <c r="N53" s="178" t="s">
        <v>2151</v>
      </c>
      <c r="O53" s="178" t="s">
        <v>2152</v>
      </c>
      <c r="P53" s="178" t="s">
        <v>2153</v>
      </c>
      <c r="Q53" s="178">
        <f t="shared" si="2"/>
        <v>228.45</v>
      </c>
      <c r="R53" s="178" t="s">
        <v>2167</v>
      </c>
      <c r="S53" s="178"/>
      <c r="T53" s="178" t="s">
        <v>2155</v>
      </c>
      <c r="U53" s="178" t="s">
        <v>2155</v>
      </c>
      <c r="V53" s="186" t="s">
        <v>2155</v>
      </c>
      <c r="W53" s="178" t="s">
        <v>2155</v>
      </c>
      <c r="X53" s="178" t="s">
        <v>2237</v>
      </c>
      <c r="Y53" s="178" t="s">
        <v>2169</v>
      </c>
      <c r="Z53" s="184"/>
      <c r="AA53" s="185" t="s">
        <v>2170</v>
      </c>
    </row>
    <row r="54" spans="7:27">
      <c r="H54" s="173" t="s">
        <v>2171</v>
      </c>
      <c r="I54" s="173" t="s">
        <v>2172</v>
      </c>
      <c r="J54" s="173" t="s">
        <v>2164</v>
      </c>
      <c r="K54" s="173" t="s">
        <v>2173</v>
      </c>
      <c r="L54" s="173" t="s">
        <v>2149</v>
      </c>
      <c r="M54" s="173" t="s">
        <v>2150</v>
      </c>
      <c r="N54" s="173" t="s">
        <v>2174</v>
      </c>
      <c r="O54" s="173" t="s">
        <v>2152</v>
      </c>
      <c r="P54" s="173" t="s">
        <v>2145</v>
      </c>
      <c r="Q54" s="173">
        <f t="shared" si="2"/>
        <v>228.45</v>
      </c>
      <c r="R54" s="173"/>
      <c r="S54" s="173"/>
      <c r="T54" s="173" t="s">
        <v>2155</v>
      </c>
      <c r="U54" s="173" t="s">
        <v>2155</v>
      </c>
      <c r="V54" s="183" t="s">
        <v>2155</v>
      </c>
      <c r="W54" s="173" t="s">
        <v>2155</v>
      </c>
      <c r="X54" s="173" t="s">
        <v>2238</v>
      </c>
      <c r="Y54" s="173"/>
      <c r="Z54" s="184"/>
      <c r="AA54" s="185" t="s">
        <v>2176</v>
      </c>
    </row>
    <row r="55" spans="7:27">
      <c r="H55" s="173" t="s">
        <v>2177</v>
      </c>
      <c r="I55" s="173" t="s">
        <v>2178</v>
      </c>
      <c r="J55" s="173" t="s">
        <v>2164</v>
      </c>
      <c r="K55" s="173" t="s">
        <v>2165</v>
      </c>
      <c r="L55" s="173" t="s">
        <v>2149</v>
      </c>
      <c r="M55" s="173" t="s">
        <v>2150</v>
      </c>
      <c r="N55" s="173" t="s">
        <v>2151</v>
      </c>
      <c r="O55" s="173" t="s">
        <v>2152</v>
      </c>
      <c r="P55" s="173" t="s">
        <v>2153</v>
      </c>
      <c r="Q55" s="173">
        <f t="shared" si="2"/>
        <v>228.45</v>
      </c>
      <c r="R55" s="173"/>
      <c r="S55" s="173"/>
      <c r="T55" s="173" t="s">
        <v>2155</v>
      </c>
      <c r="U55" s="173" t="s">
        <v>2155</v>
      </c>
      <c r="V55" s="183" t="s">
        <v>2155</v>
      </c>
      <c r="W55" s="173" t="s">
        <v>2155</v>
      </c>
      <c r="X55" s="173"/>
      <c r="Y55" s="173"/>
      <c r="Z55" s="184"/>
      <c r="AA55" s="185" t="s">
        <v>2180</v>
      </c>
    </row>
    <row r="56" spans="7:27">
      <c r="H56" s="179" t="s">
        <v>2239</v>
      </c>
      <c r="I56" s="179" t="s">
        <v>2182</v>
      </c>
      <c r="J56" s="179" t="s">
        <v>2147</v>
      </c>
      <c r="K56" s="179" t="s">
        <v>2183</v>
      </c>
      <c r="L56" s="179" t="s">
        <v>2184</v>
      </c>
      <c r="M56" s="179" t="s">
        <v>2150</v>
      </c>
      <c r="N56" s="179" t="s">
        <v>2151</v>
      </c>
      <c r="O56" s="179" t="s">
        <v>2152</v>
      </c>
      <c r="P56" s="179" t="s">
        <v>2153</v>
      </c>
      <c r="Q56" s="179">
        <f t="shared" si="2"/>
        <v>228.45</v>
      </c>
      <c r="R56" s="179" t="s">
        <v>2167</v>
      </c>
      <c r="S56" s="179"/>
      <c r="T56" s="179" t="s">
        <v>2155</v>
      </c>
      <c r="U56" s="179" t="s">
        <v>2155</v>
      </c>
      <c r="V56" s="187" t="s">
        <v>2155</v>
      </c>
      <c r="W56" s="179" t="s">
        <v>2155</v>
      </c>
      <c r="X56" s="179" t="s">
        <v>2179</v>
      </c>
      <c r="Y56" s="188"/>
      <c r="Z56" s="179" t="s">
        <v>2186</v>
      </c>
      <c r="AA56" s="185" t="s">
        <v>2187</v>
      </c>
    </row>
    <row r="57" spans="7:27">
      <c r="H57" s="173" t="s">
        <v>2240</v>
      </c>
      <c r="I57" s="173" t="s">
        <v>2189</v>
      </c>
      <c r="J57" s="173" t="s">
        <v>2147</v>
      </c>
      <c r="K57" s="173" t="s">
        <v>2152</v>
      </c>
      <c r="L57" s="173" t="s">
        <v>2184</v>
      </c>
      <c r="M57" s="173" t="s">
        <v>2150</v>
      </c>
      <c r="N57" s="173" t="s">
        <v>2174</v>
      </c>
      <c r="O57" s="173" t="s">
        <v>2152</v>
      </c>
      <c r="P57" s="173" t="s">
        <v>2145</v>
      </c>
      <c r="Q57" s="173">
        <f t="shared" si="2"/>
        <v>228.45</v>
      </c>
      <c r="R57" s="173"/>
      <c r="S57" s="173"/>
      <c r="T57" s="173" t="s">
        <v>2155</v>
      </c>
      <c r="U57" s="173" t="s">
        <v>2155</v>
      </c>
      <c r="V57" s="183" t="s">
        <v>2155</v>
      </c>
      <c r="W57" s="173" t="s">
        <v>2155</v>
      </c>
      <c r="X57" s="173" t="s">
        <v>2241</v>
      </c>
      <c r="Y57" s="173"/>
      <c r="Z57" s="189"/>
      <c r="AA57" s="185" t="s">
        <v>2191</v>
      </c>
    </row>
    <row r="58" spans="7:27">
      <c r="H58" s="173" t="s">
        <v>2242</v>
      </c>
      <c r="I58" s="173" t="s">
        <v>2193</v>
      </c>
      <c r="J58" s="173" t="s">
        <v>2147</v>
      </c>
      <c r="K58" s="173" t="s">
        <v>2152</v>
      </c>
      <c r="L58" s="173" t="s">
        <v>2184</v>
      </c>
      <c r="M58" s="173" t="s">
        <v>2150</v>
      </c>
      <c r="N58" s="173" t="s">
        <v>2151</v>
      </c>
      <c r="O58" s="173" t="s">
        <v>2152</v>
      </c>
      <c r="P58" s="173" t="s">
        <v>2153</v>
      </c>
      <c r="Q58" s="173">
        <f t="shared" si="2"/>
        <v>228.45</v>
      </c>
      <c r="R58" s="173"/>
      <c r="S58" s="173"/>
      <c r="T58" s="173" t="s">
        <v>2155</v>
      </c>
      <c r="U58" s="173" t="s">
        <v>2155</v>
      </c>
      <c r="V58" s="183" t="s">
        <v>2155</v>
      </c>
      <c r="W58" s="173" t="s">
        <v>2155</v>
      </c>
      <c r="X58" s="173"/>
      <c r="Y58" s="173"/>
      <c r="Z58" s="189"/>
      <c r="AA58" s="185" t="s">
        <v>2194</v>
      </c>
    </row>
    <row r="59" spans="7:27">
      <c r="H59" s="173" t="s">
        <v>2243</v>
      </c>
      <c r="I59" s="173" t="s">
        <v>2196</v>
      </c>
      <c r="J59" s="173" t="s">
        <v>2147</v>
      </c>
      <c r="K59" s="173" t="s">
        <v>2152</v>
      </c>
      <c r="L59" s="173" t="s">
        <v>2184</v>
      </c>
      <c r="M59" s="173" t="s">
        <v>2150</v>
      </c>
      <c r="N59" s="173" t="s">
        <v>2174</v>
      </c>
      <c r="O59" s="173" t="s">
        <v>2152</v>
      </c>
      <c r="P59" s="173" t="s">
        <v>2145</v>
      </c>
      <c r="Q59" s="173">
        <f t="shared" si="2"/>
        <v>228.45</v>
      </c>
      <c r="R59" s="173"/>
      <c r="S59" s="173"/>
      <c r="T59" s="173" t="s">
        <v>2155</v>
      </c>
      <c r="U59" s="173" t="s">
        <v>2155</v>
      </c>
      <c r="V59" s="183" t="s">
        <v>2155</v>
      </c>
      <c r="W59" s="173" t="s">
        <v>2155</v>
      </c>
      <c r="X59" s="173"/>
      <c r="Y59" s="173"/>
      <c r="Z59" s="189"/>
      <c r="AA59" s="185" t="s">
        <v>2199</v>
      </c>
    </row>
    <row r="60" spans="7:27">
      <c r="H60" s="173" t="s">
        <v>2244</v>
      </c>
      <c r="I60" s="173" t="s">
        <v>2201</v>
      </c>
      <c r="J60" s="173" t="s">
        <v>2164</v>
      </c>
      <c r="K60" s="173" t="s">
        <v>2173</v>
      </c>
      <c r="L60" s="173" t="s">
        <v>2149</v>
      </c>
      <c r="M60" s="173" t="s">
        <v>2150</v>
      </c>
      <c r="N60" s="173" t="s">
        <v>2174</v>
      </c>
      <c r="O60" s="173" t="s">
        <v>2152</v>
      </c>
      <c r="P60" s="173" t="s">
        <v>2145</v>
      </c>
      <c r="Q60" s="173">
        <f t="shared" si="2"/>
        <v>228.45</v>
      </c>
      <c r="R60" s="173"/>
      <c r="S60" s="173"/>
      <c r="T60" s="173" t="s">
        <v>2155</v>
      </c>
      <c r="U60" s="173" t="s">
        <v>2155</v>
      </c>
      <c r="V60" s="183" t="s">
        <v>2155</v>
      </c>
      <c r="W60" s="173" t="s">
        <v>2155</v>
      </c>
      <c r="X60" s="173"/>
      <c r="Y60" s="173"/>
      <c r="Z60" s="189"/>
      <c r="AA60" s="185" t="s">
        <v>2202</v>
      </c>
    </row>
    <row r="61" spans="7:27">
      <c r="H61" s="173" t="s">
        <v>2245</v>
      </c>
      <c r="I61" s="173" t="s">
        <v>2204</v>
      </c>
      <c r="J61" s="173" t="s">
        <v>2147</v>
      </c>
      <c r="K61" s="173" t="s">
        <v>2152</v>
      </c>
      <c r="L61" s="173" t="s">
        <v>2184</v>
      </c>
      <c r="M61" s="173" t="s">
        <v>2150</v>
      </c>
      <c r="N61" s="173" t="s">
        <v>2174</v>
      </c>
      <c r="O61" s="173" t="s">
        <v>2152</v>
      </c>
      <c r="P61" s="173" t="s">
        <v>2145</v>
      </c>
      <c r="Q61" s="173">
        <f t="shared" si="2"/>
        <v>228.45</v>
      </c>
      <c r="R61" s="173"/>
      <c r="S61" s="173"/>
      <c r="T61" s="173" t="s">
        <v>2155</v>
      </c>
      <c r="U61" s="173" t="s">
        <v>2155</v>
      </c>
      <c r="V61" s="183" t="s">
        <v>2155</v>
      </c>
      <c r="W61" s="173" t="s">
        <v>2155</v>
      </c>
      <c r="X61" s="173" t="s">
        <v>2246</v>
      </c>
      <c r="Y61" s="173"/>
      <c r="Z61" s="189"/>
      <c r="AA61" s="185" t="s">
        <v>2206</v>
      </c>
    </row>
    <row r="62" spans="7:27">
      <c r="H62" s="173" t="s">
        <v>2247</v>
      </c>
      <c r="I62" s="173" t="s">
        <v>2208</v>
      </c>
      <c r="J62" s="173" t="s">
        <v>2159</v>
      </c>
      <c r="K62" s="173" t="s">
        <v>2212</v>
      </c>
      <c r="L62" s="173" t="s">
        <v>2149</v>
      </c>
      <c r="M62" s="173" t="s">
        <v>2150</v>
      </c>
      <c r="N62" s="173" t="s">
        <v>2174</v>
      </c>
      <c r="O62" s="173" t="s">
        <v>2152</v>
      </c>
      <c r="P62" s="173" t="s">
        <v>2145</v>
      </c>
      <c r="Q62" s="173">
        <f t="shared" si="2"/>
        <v>228.45</v>
      </c>
      <c r="R62" s="173"/>
      <c r="S62" s="173"/>
      <c r="T62" s="173" t="s">
        <v>2155</v>
      </c>
      <c r="U62" s="173" t="s">
        <v>2155</v>
      </c>
      <c r="V62" s="183" t="s">
        <v>2155</v>
      </c>
      <c r="W62" s="173" t="s">
        <v>2155</v>
      </c>
      <c r="X62" s="173"/>
      <c r="Y62" s="173"/>
      <c r="Z62" s="189"/>
      <c r="AA62" s="185" t="s">
        <v>2209</v>
      </c>
    </row>
    <row r="63" spans="7:27">
      <c r="H63" s="173" t="s">
        <v>2248</v>
      </c>
      <c r="I63" s="173" t="s">
        <v>2249</v>
      </c>
      <c r="J63" s="173" t="s">
        <v>2164</v>
      </c>
      <c r="K63" s="173" t="s">
        <v>2173</v>
      </c>
      <c r="L63" s="173" t="s">
        <v>2149</v>
      </c>
      <c r="M63" s="173" t="s">
        <v>2150</v>
      </c>
      <c r="N63" s="173" t="s">
        <v>2174</v>
      </c>
      <c r="O63" s="173" t="s">
        <v>2152</v>
      </c>
      <c r="P63" s="173" t="s">
        <v>2145</v>
      </c>
      <c r="Q63" s="173">
        <f t="shared" si="2"/>
        <v>228.45</v>
      </c>
      <c r="R63" s="173"/>
      <c r="S63" s="173"/>
      <c r="T63" s="173" t="s">
        <v>2155</v>
      </c>
      <c r="U63" s="173" t="s">
        <v>2155</v>
      </c>
      <c r="V63" s="183" t="s">
        <v>2155</v>
      </c>
      <c r="W63" s="173" t="s">
        <v>2155</v>
      </c>
      <c r="X63" s="173"/>
      <c r="Y63" s="173"/>
      <c r="Z63" s="189"/>
      <c r="AA63" s="185" t="s">
        <v>2250</v>
      </c>
    </row>
    <row r="64" spans="7:27">
      <c r="H64" s="190" t="s">
        <v>2251</v>
      </c>
      <c r="I64" s="190" t="s">
        <v>2211</v>
      </c>
      <c r="J64" s="173" t="s">
        <v>2147</v>
      </c>
      <c r="K64" s="173" t="s">
        <v>2152</v>
      </c>
      <c r="L64" s="173" t="s">
        <v>2184</v>
      </c>
      <c r="M64" s="173" t="s">
        <v>2150</v>
      </c>
      <c r="N64" s="173" t="s">
        <v>2174</v>
      </c>
      <c r="O64" s="173" t="s">
        <v>2152</v>
      </c>
      <c r="P64" s="173" t="s">
        <v>2145</v>
      </c>
      <c r="Q64" s="190">
        <f t="shared" si="2"/>
        <v>228.45</v>
      </c>
      <c r="R64" s="190"/>
      <c r="S64" s="173"/>
      <c r="T64" s="173" t="s">
        <v>2155</v>
      </c>
      <c r="U64" s="173" t="s">
        <v>2155</v>
      </c>
      <c r="V64" s="183" t="s">
        <v>2155</v>
      </c>
      <c r="W64" s="173" t="s">
        <v>2155</v>
      </c>
      <c r="X64" s="190" t="s">
        <v>2252</v>
      </c>
      <c r="Y64" s="182"/>
      <c r="Z64" s="191"/>
      <c r="AA64" s="181" t="s">
        <v>2219</v>
      </c>
    </row>
    <row r="65" spans="8:27">
      <c r="H65" s="173" t="s">
        <v>2253</v>
      </c>
      <c r="I65" s="173" t="s">
        <v>2214</v>
      </c>
      <c r="J65" s="173" t="s">
        <v>2147</v>
      </c>
      <c r="K65" s="173" t="s">
        <v>2152</v>
      </c>
      <c r="L65" s="173" t="s">
        <v>2184</v>
      </c>
      <c r="M65" s="173" t="s">
        <v>2150</v>
      </c>
      <c r="N65" s="173" t="s">
        <v>2151</v>
      </c>
      <c r="O65" s="173" t="s">
        <v>2152</v>
      </c>
      <c r="P65" s="173" t="s">
        <v>2153</v>
      </c>
      <c r="Q65" s="173">
        <f t="shared" si="2"/>
        <v>228.45</v>
      </c>
      <c r="R65" s="173"/>
      <c r="S65" s="173"/>
      <c r="T65" s="173" t="s">
        <v>2155</v>
      </c>
      <c r="U65" s="173" t="s">
        <v>2155</v>
      </c>
      <c r="V65" s="183" t="s">
        <v>2155</v>
      </c>
      <c r="W65" s="173" t="s">
        <v>2155</v>
      </c>
      <c r="X65" s="173"/>
      <c r="Y65" s="173"/>
      <c r="Z65" s="189"/>
      <c r="AA65" s="181" t="s">
        <v>2254</v>
      </c>
    </row>
    <row r="66" spans="8:27">
      <c r="H66" s="193" t="s">
        <v>2255</v>
      </c>
      <c r="I66" s="193" t="s">
        <v>2218</v>
      </c>
      <c r="J66" s="173" t="s">
        <v>2147</v>
      </c>
      <c r="K66" s="173" t="s">
        <v>2152</v>
      </c>
      <c r="L66" s="173" t="s">
        <v>2184</v>
      </c>
      <c r="M66" s="173" t="s">
        <v>2150</v>
      </c>
      <c r="N66" s="173" t="s">
        <v>2197</v>
      </c>
      <c r="O66" s="173" t="s">
        <v>2152</v>
      </c>
      <c r="P66" s="173" t="s">
        <v>2152</v>
      </c>
      <c r="Q66" s="173">
        <f t="shared" si="2"/>
        <v>228.45</v>
      </c>
      <c r="R66" s="173"/>
      <c r="S66" s="173"/>
      <c r="T66" s="173" t="s">
        <v>2155</v>
      </c>
      <c r="U66" s="173" t="s">
        <v>2155</v>
      </c>
      <c r="V66" s="183" t="s">
        <v>2155</v>
      </c>
      <c r="W66" s="173" t="s">
        <v>2155</v>
      </c>
      <c r="X66" s="173"/>
      <c r="Y66" s="193"/>
      <c r="Z66" s="194"/>
      <c r="AA66" s="195" t="s">
        <v>2256</v>
      </c>
    </row>
    <row r="67" spans="8:27" ht="30">
      <c r="H67" s="173" t="s">
        <v>2257</v>
      </c>
      <c r="I67" s="173" t="s">
        <v>2221</v>
      </c>
      <c r="J67" s="173" t="s">
        <v>2147</v>
      </c>
      <c r="K67" s="173" t="s">
        <v>2152</v>
      </c>
      <c r="L67" s="173" t="s">
        <v>2184</v>
      </c>
      <c r="M67" s="173" t="s">
        <v>2150</v>
      </c>
      <c r="N67" s="173" t="s">
        <v>2174</v>
      </c>
      <c r="O67" s="173" t="s">
        <v>2152</v>
      </c>
      <c r="P67" s="173" t="s">
        <v>2145</v>
      </c>
      <c r="Q67" s="190">
        <f t="shared" si="2"/>
        <v>228.45</v>
      </c>
      <c r="R67" s="190"/>
      <c r="S67" s="173"/>
      <c r="T67" s="173" t="s">
        <v>2155</v>
      </c>
      <c r="U67" s="173" t="s">
        <v>2155</v>
      </c>
      <c r="V67" s="183" t="s">
        <v>2155</v>
      </c>
      <c r="W67" s="173" t="s">
        <v>2155</v>
      </c>
      <c r="X67" s="173" t="s">
        <v>2258</v>
      </c>
      <c r="Y67" s="173"/>
      <c r="Z67" s="189"/>
      <c r="AA67" s="181" t="s">
        <v>2259</v>
      </c>
    </row>
    <row r="68" spans="8:27">
      <c r="H68" s="173" t="s">
        <v>2260</v>
      </c>
      <c r="I68" s="173" t="s">
        <v>2261</v>
      </c>
      <c r="J68" s="173" t="s">
        <v>2147</v>
      </c>
      <c r="K68" s="173" t="s">
        <v>2152</v>
      </c>
      <c r="L68" s="173" t="s">
        <v>2184</v>
      </c>
      <c r="M68" s="173" t="s">
        <v>2150</v>
      </c>
      <c r="N68" s="173" t="s">
        <v>2174</v>
      </c>
      <c r="O68" s="173" t="s">
        <v>2152</v>
      </c>
      <c r="P68" s="173" t="s">
        <v>2145</v>
      </c>
      <c r="Q68" s="190">
        <f t="shared" si="2"/>
        <v>228.45</v>
      </c>
      <c r="R68" s="190"/>
      <c r="S68" s="173"/>
      <c r="T68" s="173" t="s">
        <v>2155</v>
      </c>
      <c r="U68" s="173" t="s">
        <v>2155</v>
      </c>
      <c r="V68" s="183" t="s">
        <v>2155</v>
      </c>
      <c r="W68" s="173" t="s">
        <v>2155</v>
      </c>
      <c r="X68" s="173"/>
      <c r="Y68" s="173"/>
      <c r="Z68" s="189"/>
      <c r="AA68" s="181" t="s">
        <v>2262</v>
      </c>
    </row>
    <row r="69" spans="8:27">
      <c r="H69" s="173" t="s">
        <v>2188</v>
      </c>
      <c r="I69" s="173" t="s">
        <v>2263</v>
      </c>
      <c r="J69" s="173" t="s">
        <v>2147</v>
      </c>
      <c r="K69" s="173" t="s">
        <v>2152</v>
      </c>
      <c r="L69" s="173" t="s">
        <v>2184</v>
      </c>
      <c r="M69" s="173" t="s">
        <v>2150</v>
      </c>
      <c r="N69" s="173" t="s">
        <v>2174</v>
      </c>
      <c r="O69" s="173" t="s">
        <v>2152</v>
      </c>
      <c r="P69" s="173" t="s">
        <v>2145</v>
      </c>
      <c r="Q69" s="190">
        <f t="shared" si="2"/>
        <v>228.45</v>
      </c>
      <c r="R69" s="190"/>
      <c r="S69" s="173"/>
      <c r="T69" s="173" t="s">
        <v>2155</v>
      </c>
      <c r="U69" s="173" t="s">
        <v>2155</v>
      </c>
      <c r="V69" s="183" t="s">
        <v>2155</v>
      </c>
      <c r="W69" s="173" t="s">
        <v>2155</v>
      </c>
      <c r="X69" s="173"/>
      <c r="Y69" s="173"/>
      <c r="Z69" s="189"/>
      <c r="AA69" s="181" t="s">
        <v>2264</v>
      </c>
    </row>
    <row r="70" spans="8:27">
      <c r="H70" s="173" t="s">
        <v>2192</v>
      </c>
      <c r="I70" s="173" t="s">
        <v>2265</v>
      </c>
      <c r="J70" s="173" t="s">
        <v>2147</v>
      </c>
      <c r="K70" s="173" t="s">
        <v>2152</v>
      </c>
      <c r="L70" s="173" t="s">
        <v>2184</v>
      </c>
      <c r="M70" s="173" t="s">
        <v>2150</v>
      </c>
      <c r="N70" s="173" t="s">
        <v>2151</v>
      </c>
      <c r="O70" s="173" t="s">
        <v>2152</v>
      </c>
      <c r="P70" s="173" t="s">
        <v>2153</v>
      </c>
      <c r="Q70" s="173">
        <f t="shared" si="2"/>
        <v>228.45</v>
      </c>
      <c r="R70" s="173"/>
      <c r="S70" s="173"/>
      <c r="T70" s="173" t="s">
        <v>2155</v>
      </c>
      <c r="U70" s="173" t="s">
        <v>2155</v>
      </c>
      <c r="V70" s="183" t="s">
        <v>2155</v>
      </c>
      <c r="W70" s="173" t="s">
        <v>2155</v>
      </c>
      <c r="X70" s="173"/>
      <c r="Y70" s="173"/>
      <c r="Z70" s="189"/>
      <c r="AA70" s="181" t="s">
        <v>2266</v>
      </c>
    </row>
    <row r="71" spans="8:27" ht="30">
      <c r="H71" s="173" t="s">
        <v>2195</v>
      </c>
      <c r="I71" s="173" t="s">
        <v>2267</v>
      </c>
      <c r="J71" s="173" t="s">
        <v>2147</v>
      </c>
      <c r="K71" s="173" t="s">
        <v>2152</v>
      </c>
      <c r="L71" s="173" t="s">
        <v>2184</v>
      </c>
      <c r="M71" s="173" t="s">
        <v>2150</v>
      </c>
      <c r="N71" s="173" t="s">
        <v>2174</v>
      </c>
      <c r="O71" s="173" t="s">
        <v>2152</v>
      </c>
      <c r="P71" s="173" t="s">
        <v>2145</v>
      </c>
      <c r="Q71" s="190">
        <f t="shared" si="2"/>
        <v>228.45</v>
      </c>
      <c r="R71" s="190"/>
      <c r="S71" s="173"/>
      <c r="T71" s="173" t="s">
        <v>2155</v>
      </c>
      <c r="U71" s="173" t="s">
        <v>2155</v>
      </c>
      <c r="V71" s="183" t="s">
        <v>2155</v>
      </c>
      <c r="W71" s="173" t="s">
        <v>2155</v>
      </c>
      <c r="X71" s="173" t="s">
        <v>2268</v>
      </c>
      <c r="Y71" s="173"/>
      <c r="Z71" s="189"/>
      <c r="AA71" s="181" t="s">
        <v>2269</v>
      </c>
    </row>
    <row r="72" spans="8:27" ht="30">
      <c r="H72" s="173" t="s">
        <v>2200</v>
      </c>
      <c r="I72" s="173" t="s">
        <v>2270</v>
      </c>
      <c r="J72" s="173" t="s">
        <v>2147</v>
      </c>
      <c r="K72" s="173" t="s">
        <v>2152</v>
      </c>
      <c r="L72" s="173" t="s">
        <v>2184</v>
      </c>
      <c r="M72" s="173" t="s">
        <v>2150</v>
      </c>
      <c r="N72" s="173" t="s">
        <v>2197</v>
      </c>
      <c r="O72" s="173" t="s">
        <v>2152</v>
      </c>
      <c r="P72" s="173" t="s">
        <v>2152</v>
      </c>
      <c r="Q72" s="173">
        <f t="shared" si="2"/>
        <v>228.45</v>
      </c>
      <c r="R72" s="173"/>
      <c r="S72" s="173"/>
      <c r="T72" s="173" t="s">
        <v>2155</v>
      </c>
      <c r="U72" s="173" t="s">
        <v>2155</v>
      </c>
      <c r="V72" s="183" t="s">
        <v>2155</v>
      </c>
      <c r="W72" s="173" t="s">
        <v>2155</v>
      </c>
      <c r="X72" s="173" t="s">
        <v>2271</v>
      </c>
      <c r="Y72" s="173"/>
      <c r="Z72" s="189"/>
      <c r="AA72" s="181" t="s">
        <v>2272</v>
      </c>
    </row>
    <row r="73" spans="8:27">
      <c r="H73" s="173"/>
      <c r="I73" s="173"/>
      <c r="J73" s="173"/>
      <c r="K73" s="173"/>
      <c r="L73" s="173"/>
      <c r="M73" s="173"/>
      <c r="N73" s="190"/>
      <c r="O73" s="190"/>
      <c r="P73" s="190"/>
      <c r="Q73" s="173"/>
      <c r="R73" s="173"/>
      <c r="S73" s="173"/>
      <c r="T73" s="190"/>
      <c r="U73" s="190"/>
      <c r="V73" s="196"/>
      <c r="W73" s="190"/>
      <c r="X73" s="173"/>
      <c r="Y73" s="173"/>
      <c r="Z73" s="189"/>
      <c r="AA73" s="181"/>
    </row>
    <row r="74" spans="8:27">
      <c r="H74" s="173"/>
      <c r="I74" s="173"/>
      <c r="J74" s="173"/>
      <c r="K74" s="173"/>
      <c r="L74" s="173"/>
      <c r="M74" s="173"/>
      <c r="N74" s="173"/>
      <c r="O74" s="173"/>
      <c r="P74" s="173"/>
      <c r="Q74" s="173"/>
      <c r="R74" s="173"/>
      <c r="S74" s="173"/>
      <c r="T74" s="190"/>
      <c r="U74" s="190"/>
      <c r="V74" s="196"/>
      <c r="W74" s="190"/>
      <c r="X74" s="173"/>
      <c r="Y74" s="173"/>
      <c r="Z74" s="189"/>
      <c r="AA74" s="181"/>
    </row>
    <row r="75" spans="8:27">
      <c r="H75" s="173"/>
      <c r="I75" s="173"/>
      <c r="J75" s="173"/>
      <c r="K75" s="173"/>
      <c r="L75" s="173"/>
      <c r="M75" s="173"/>
      <c r="N75" s="190"/>
      <c r="O75" s="190"/>
      <c r="P75" s="190"/>
      <c r="Q75" s="173"/>
      <c r="R75" s="173"/>
      <c r="S75" s="173"/>
      <c r="T75" s="173"/>
      <c r="U75" s="173"/>
      <c r="V75" s="183"/>
      <c r="W75" s="173"/>
      <c r="X75" s="173"/>
      <c r="Y75" s="173"/>
      <c r="Z75" s="197"/>
      <c r="AA75" s="13"/>
    </row>
    <row r="76" spans="8:27" ht="45">
      <c r="H76" s="173"/>
      <c r="I76" s="173"/>
      <c r="J76" s="173"/>
      <c r="K76" s="173"/>
      <c r="L76" s="173"/>
      <c r="M76" s="173"/>
      <c r="N76" s="173"/>
      <c r="O76" s="173"/>
      <c r="P76" s="173"/>
      <c r="Q76" s="173"/>
      <c r="R76" s="173"/>
      <c r="S76" s="173"/>
      <c r="T76" s="173"/>
      <c r="U76" s="173"/>
      <c r="V76" s="183"/>
      <c r="W76" s="173"/>
      <c r="X76" s="173" t="s">
        <v>2273</v>
      </c>
      <c r="Y76" s="173"/>
      <c r="Z76" s="197"/>
      <c r="AA76" s="13"/>
    </row>
    <row r="79" spans="8:27" ht="75">
      <c r="H79" s="173" t="s">
        <v>2126</v>
      </c>
      <c r="I79" s="173" t="s">
        <v>2127</v>
      </c>
      <c r="J79" s="173" t="s">
        <v>2128</v>
      </c>
      <c r="K79" s="173" t="s">
        <v>2129</v>
      </c>
      <c r="L79" s="173" t="s">
        <v>2130</v>
      </c>
      <c r="M79" s="173" t="s">
        <v>2131</v>
      </c>
      <c r="N79" s="174" t="s">
        <v>2132</v>
      </c>
      <c r="O79" s="174" t="s">
        <v>2133</v>
      </c>
      <c r="P79" s="174" t="s">
        <v>2134</v>
      </c>
      <c r="Q79" s="175" t="s">
        <v>2135</v>
      </c>
      <c r="R79" s="176" t="s">
        <v>2136</v>
      </c>
      <c r="S79" s="173" t="s">
        <v>2137</v>
      </c>
      <c r="T79" s="177" t="s">
        <v>2138</v>
      </c>
      <c r="U79" s="177" t="s">
        <v>2139</v>
      </c>
      <c r="V79" s="177" t="s">
        <v>2140</v>
      </c>
      <c r="W79" s="177" t="s">
        <v>2141</v>
      </c>
      <c r="X79" s="173" t="s">
        <v>2142</v>
      </c>
      <c r="Y79" s="178" t="s">
        <v>2143</v>
      </c>
      <c r="Z79" s="179" t="s">
        <v>2144</v>
      </c>
      <c r="AA79" s="173"/>
    </row>
    <row r="80" spans="8:27">
      <c r="H80" s="182"/>
      <c r="I80" s="182"/>
      <c r="J80" s="182"/>
      <c r="K80" s="182"/>
      <c r="L80" s="182"/>
      <c r="M80" s="173"/>
      <c r="N80" s="173"/>
      <c r="O80" s="173"/>
      <c r="P80" s="173"/>
      <c r="Q80" s="173"/>
      <c r="R80" s="173"/>
      <c r="S80" s="173"/>
      <c r="T80" s="173"/>
      <c r="U80" s="173"/>
      <c r="V80" s="183"/>
      <c r="W80" s="173"/>
      <c r="X80" s="182"/>
      <c r="Y80" s="178"/>
      <c r="Z80" s="184"/>
      <c r="AA80" s="185"/>
    </row>
    <row r="81" spans="7:27" ht="30">
      <c r="G81" t="s">
        <v>2287</v>
      </c>
      <c r="H81" s="173" t="s">
        <v>2145</v>
      </c>
      <c r="I81" s="173" t="s">
        <v>2146</v>
      </c>
      <c r="J81" s="173" t="s">
        <v>2147</v>
      </c>
      <c r="K81" s="173" t="s">
        <v>2148</v>
      </c>
      <c r="L81" s="173" t="s">
        <v>2184</v>
      </c>
      <c r="M81" s="173" t="s">
        <v>2150</v>
      </c>
      <c r="N81" s="173" t="s">
        <v>2151</v>
      </c>
      <c r="O81" s="173" t="s">
        <v>2152</v>
      </c>
      <c r="P81" s="173" t="s">
        <v>2153</v>
      </c>
      <c r="Q81" s="173">
        <f t="shared" ref="Q81:Q102" si="3">(913.8/P81)*(1024/N81)</f>
        <v>228.45</v>
      </c>
      <c r="R81" s="173"/>
      <c r="S81" s="173" t="s">
        <v>2154</v>
      </c>
      <c r="T81" s="173" t="s">
        <v>2155</v>
      </c>
      <c r="U81" s="173" t="s">
        <v>2155</v>
      </c>
      <c r="V81" s="183" t="s">
        <v>2155</v>
      </c>
      <c r="W81" s="173" t="s">
        <v>2155</v>
      </c>
      <c r="X81" s="173" t="s">
        <v>2235</v>
      </c>
      <c r="Y81" s="178"/>
      <c r="Z81" s="184"/>
      <c r="AA81" s="185" t="s">
        <v>2157</v>
      </c>
    </row>
    <row r="82" spans="7:27">
      <c r="H82" s="173" t="s">
        <v>2153</v>
      </c>
      <c r="I82" s="173" t="s">
        <v>2158</v>
      </c>
      <c r="J82" s="173" t="s">
        <v>2159</v>
      </c>
      <c r="K82" s="173" t="s">
        <v>2212</v>
      </c>
      <c r="L82" s="173" t="s">
        <v>2149</v>
      </c>
      <c r="M82" s="173" t="s">
        <v>2150</v>
      </c>
      <c r="N82" s="173" t="s">
        <v>2151</v>
      </c>
      <c r="O82" s="173" t="s">
        <v>2152</v>
      </c>
      <c r="P82" s="173" t="s">
        <v>2153</v>
      </c>
      <c r="Q82" s="173">
        <f t="shared" si="3"/>
        <v>228.45</v>
      </c>
      <c r="R82" s="173"/>
      <c r="S82" s="173"/>
      <c r="T82" s="173" t="s">
        <v>2155</v>
      </c>
      <c r="U82" s="173" t="s">
        <v>2155</v>
      </c>
      <c r="V82" s="183" t="s">
        <v>2155</v>
      </c>
      <c r="W82" s="173" t="s">
        <v>2155</v>
      </c>
      <c r="X82" s="173" t="s">
        <v>2274</v>
      </c>
      <c r="Y82" s="178"/>
      <c r="Z82" s="184"/>
      <c r="AA82" s="185" t="s">
        <v>2161</v>
      </c>
    </row>
    <row r="83" spans="7:27">
      <c r="H83" s="178" t="s">
        <v>2162</v>
      </c>
      <c r="I83" s="178" t="s">
        <v>2163</v>
      </c>
      <c r="J83" s="186" t="s">
        <v>2164</v>
      </c>
      <c r="K83" s="178" t="s">
        <v>2165</v>
      </c>
      <c r="L83" s="178" t="s">
        <v>2149</v>
      </c>
      <c r="M83" s="178" t="s">
        <v>2150</v>
      </c>
      <c r="N83" s="178" t="s">
        <v>2151</v>
      </c>
      <c r="O83" s="178" t="s">
        <v>2152</v>
      </c>
      <c r="P83" s="178" t="s">
        <v>2153</v>
      </c>
      <c r="Q83" s="178">
        <f t="shared" si="3"/>
        <v>228.45</v>
      </c>
      <c r="R83" s="178" t="s">
        <v>2167</v>
      </c>
      <c r="S83" s="178"/>
      <c r="T83" s="178" t="s">
        <v>2155</v>
      </c>
      <c r="U83" s="178" t="s">
        <v>2155</v>
      </c>
      <c r="V83" s="186" t="s">
        <v>2155</v>
      </c>
      <c r="W83" s="178" t="s">
        <v>2155</v>
      </c>
      <c r="X83" s="178" t="s">
        <v>2236</v>
      </c>
      <c r="Y83" s="178" t="s">
        <v>2169</v>
      </c>
      <c r="Z83" s="184"/>
      <c r="AA83" s="185" t="s">
        <v>2170</v>
      </c>
    </row>
    <row r="84" spans="7:27">
      <c r="H84" s="173" t="s">
        <v>2171</v>
      </c>
      <c r="I84" s="173" t="s">
        <v>2172</v>
      </c>
      <c r="J84" s="173" t="s">
        <v>2164</v>
      </c>
      <c r="K84" s="173" t="s">
        <v>2173</v>
      </c>
      <c r="L84" s="173" t="s">
        <v>2149</v>
      </c>
      <c r="M84" s="173" t="s">
        <v>2150</v>
      </c>
      <c r="N84" s="173" t="s">
        <v>2174</v>
      </c>
      <c r="O84" s="173" t="s">
        <v>2152</v>
      </c>
      <c r="P84" s="173" t="s">
        <v>2145</v>
      </c>
      <c r="Q84" s="173">
        <f t="shared" si="3"/>
        <v>228.45</v>
      </c>
      <c r="R84" s="173"/>
      <c r="S84" s="173"/>
      <c r="T84" s="173" t="s">
        <v>2155</v>
      </c>
      <c r="U84" s="173" t="s">
        <v>2155</v>
      </c>
      <c r="V84" s="183" t="s">
        <v>2155</v>
      </c>
      <c r="W84" s="173" t="s">
        <v>2155</v>
      </c>
      <c r="X84" s="173" t="s">
        <v>2227</v>
      </c>
      <c r="Y84" s="173"/>
      <c r="Z84" s="184"/>
      <c r="AA84" s="185" t="s">
        <v>2176</v>
      </c>
    </row>
    <row r="85" spans="7:27">
      <c r="H85" s="173" t="s">
        <v>2177</v>
      </c>
      <c r="I85" s="173" t="s">
        <v>2178</v>
      </c>
      <c r="J85" s="173" t="s">
        <v>2164</v>
      </c>
      <c r="K85" s="173" t="s">
        <v>2165</v>
      </c>
      <c r="L85" s="173" t="s">
        <v>2149</v>
      </c>
      <c r="M85" s="173" t="s">
        <v>2150</v>
      </c>
      <c r="N85" s="173" t="s">
        <v>2151</v>
      </c>
      <c r="O85" s="173" t="s">
        <v>2152</v>
      </c>
      <c r="P85" s="173" t="s">
        <v>2153</v>
      </c>
      <c r="Q85" s="173">
        <f t="shared" si="3"/>
        <v>228.45</v>
      </c>
      <c r="R85" s="173"/>
      <c r="S85" s="173"/>
      <c r="T85" s="173" t="s">
        <v>2155</v>
      </c>
      <c r="U85" s="173" t="s">
        <v>2155</v>
      </c>
      <c r="V85" s="183" t="s">
        <v>2155</v>
      </c>
      <c r="W85" s="173" t="s">
        <v>2155</v>
      </c>
      <c r="X85" s="173"/>
      <c r="Y85" s="173"/>
      <c r="Z85" s="184"/>
      <c r="AA85" s="185" t="s">
        <v>2180</v>
      </c>
    </row>
    <row r="86" spans="7:27">
      <c r="H86" s="179" t="s">
        <v>2181</v>
      </c>
      <c r="I86" s="179" t="s">
        <v>2182</v>
      </c>
      <c r="J86" s="179" t="s">
        <v>2147</v>
      </c>
      <c r="K86" s="179" t="s">
        <v>2183</v>
      </c>
      <c r="L86" s="179" t="s">
        <v>2184</v>
      </c>
      <c r="M86" s="179" t="s">
        <v>2150</v>
      </c>
      <c r="N86" s="179" t="s">
        <v>2151</v>
      </c>
      <c r="O86" s="179" t="s">
        <v>2152</v>
      </c>
      <c r="P86" s="179" t="s">
        <v>2153</v>
      </c>
      <c r="Q86" s="179">
        <f t="shared" si="3"/>
        <v>228.45</v>
      </c>
      <c r="R86" s="179" t="s">
        <v>2167</v>
      </c>
      <c r="S86" s="179"/>
      <c r="T86" s="179" t="s">
        <v>2155</v>
      </c>
      <c r="U86" s="179" t="s">
        <v>2155</v>
      </c>
      <c r="V86" s="187" t="s">
        <v>2155</v>
      </c>
      <c r="W86" s="179" t="s">
        <v>2155</v>
      </c>
      <c r="X86" s="179" t="s">
        <v>2275</v>
      </c>
      <c r="Y86" s="188"/>
      <c r="Z86" s="179" t="s">
        <v>2186</v>
      </c>
      <c r="AA86" s="185" t="s">
        <v>2187</v>
      </c>
    </row>
    <row r="87" spans="7:27">
      <c r="H87" s="173" t="s">
        <v>2188</v>
      </c>
      <c r="I87" s="173" t="s">
        <v>2189</v>
      </c>
      <c r="J87" s="173" t="s">
        <v>2147</v>
      </c>
      <c r="K87" s="173" t="s">
        <v>2152</v>
      </c>
      <c r="L87" s="173" t="s">
        <v>2184</v>
      </c>
      <c r="M87" s="173" t="s">
        <v>2150</v>
      </c>
      <c r="N87" s="173" t="s">
        <v>2174</v>
      </c>
      <c r="O87" s="173" t="s">
        <v>2152</v>
      </c>
      <c r="P87" s="173" t="s">
        <v>2145</v>
      </c>
      <c r="Q87" s="173">
        <f t="shared" si="3"/>
        <v>228.45</v>
      </c>
      <c r="R87" s="173"/>
      <c r="S87" s="173"/>
      <c r="T87" s="173" t="s">
        <v>2155</v>
      </c>
      <c r="U87" s="173" t="s">
        <v>2155</v>
      </c>
      <c r="V87" s="183" t="s">
        <v>2155</v>
      </c>
      <c r="W87" s="173" t="s">
        <v>2155</v>
      </c>
      <c r="X87" s="173" t="s">
        <v>2276</v>
      </c>
      <c r="Y87" s="173"/>
      <c r="Z87" s="189"/>
      <c r="AA87" s="185" t="s">
        <v>2191</v>
      </c>
    </row>
    <row r="88" spans="7:27">
      <c r="H88" s="173" t="s">
        <v>2192</v>
      </c>
      <c r="I88" s="173" t="s">
        <v>2193</v>
      </c>
      <c r="J88" s="173" t="s">
        <v>2147</v>
      </c>
      <c r="K88" s="173" t="s">
        <v>2152</v>
      </c>
      <c r="L88" s="173" t="s">
        <v>2184</v>
      </c>
      <c r="M88" s="173" t="s">
        <v>2150</v>
      </c>
      <c r="N88" s="173" t="s">
        <v>2151</v>
      </c>
      <c r="O88" s="173" t="s">
        <v>2152</v>
      </c>
      <c r="P88" s="173" t="s">
        <v>2153</v>
      </c>
      <c r="Q88" s="173">
        <f t="shared" si="3"/>
        <v>228.45</v>
      </c>
      <c r="R88" s="173"/>
      <c r="S88" s="173"/>
      <c r="T88" s="173" t="s">
        <v>2155</v>
      </c>
      <c r="U88" s="173" t="s">
        <v>2155</v>
      </c>
      <c r="V88" s="183" t="s">
        <v>2155</v>
      </c>
      <c r="W88" s="173" t="s">
        <v>2155</v>
      </c>
      <c r="X88" s="173"/>
      <c r="Y88" s="173"/>
      <c r="Z88" s="189"/>
      <c r="AA88" s="185" t="s">
        <v>2194</v>
      </c>
    </row>
    <row r="89" spans="7:27">
      <c r="H89" s="173" t="s">
        <v>2195</v>
      </c>
      <c r="I89" s="173" t="s">
        <v>2196</v>
      </c>
      <c r="J89" s="173" t="s">
        <v>2147</v>
      </c>
      <c r="K89" s="173" t="s">
        <v>2152</v>
      </c>
      <c r="L89" s="173" t="s">
        <v>2184</v>
      </c>
      <c r="M89" s="173" t="s">
        <v>2150</v>
      </c>
      <c r="N89" s="173" t="s">
        <v>2174</v>
      </c>
      <c r="O89" s="173" t="s">
        <v>2152</v>
      </c>
      <c r="P89" s="173" t="s">
        <v>2145</v>
      </c>
      <c r="Q89" s="173">
        <f t="shared" si="3"/>
        <v>228.45</v>
      </c>
      <c r="R89" s="173"/>
      <c r="S89" s="173"/>
      <c r="T89" s="173" t="s">
        <v>2155</v>
      </c>
      <c r="U89" s="173" t="s">
        <v>2155</v>
      </c>
      <c r="V89" s="183" t="s">
        <v>2155</v>
      </c>
      <c r="W89" s="173" t="s">
        <v>2155</v>
      </c>
      <c r="X89" s="173"/>
      <c r="Y89" s="173"/>
      <c r="Z89" s="189"/>
      <c r="AA89" s="185" t="s">
        <v>2199</v>
      </c>
    </row>
    <row r="90" spans="7:27">
      <c r="H90" s="173"/>
      <c r="I90" s="173"/>
      <c r="J90" s="173"/>
      <c r="K90" s="173"/>
      <c r="L90" s="173"/>
      <c r="M90" s="173"/>
      <c r="N90" s="173"/>
      <c r="O90" s="173"/>
      <c r="P90" s="173"/>
      <c r="Q90" s="173"/>
      <c r="R90" s="173"/>
      <c r="S90" s="173"/>
      <c r="T90" s="173"/>
      <c r="U90" s="173"/>
      <c r="V90" s="183"/>
      <c r="W90" s="173"/>
      <c r="X90" s="173"/>
      <c r="Y90" s="173"/>
      <c r="Z90" s="189"/>
      <c r="AA90" s="185"/>
    </row>
    <row r="91" spans="7:27">
      <c r="H91" s="173" t="s">
        <v>2203</v>
      </c>
      <c r="I91" s="173" t="s">
        <v>2204</v>
      </c>
      <c r="J91" s="173" t="s">
        <v>2147</v>
      </c>
      <c r="K91" s="173" t="s">
        <v>2152</v>
      </c>
      <c r="L91" s="173" t="s">
        <v>2184</v>
      </c>
      <c r="M91" s="173" t="s">
        <v>2150</v>
      </c>
      <c r="N91" s="173" t="s">
        <v>2174</v>
      </c>
      <c r="O91" s="173" t="s">
        <v>2152</v>
      </c>
      <c r="P91" s="173" t="s">
        <v>2145</v>
      </c>
      <c r="Q91" s="173">
        <f t="shared" si="3"/>
        <v>228.45</v>
      </c>
      <c r="R91" s="173"/>
      <c r="S91" s="173"/>
      <c r="T91" s="173" t="s">
        <v>2155</v>
      </c>
      <c r="U91" s="173" t="s">
        <v>2155</v>
      </c>
      <c r="V91" s="183" t="s">
        <v>2155</v>
      </c>
      <c r="W91" s="173" t="s">
        <v>2155</v>
      </c>
      <c r="X91" s="173" t="s">
        <v>2277</v>
      </c>
      <c r="Y91" s="173"/>
      <c r="Z91" s="189"/>
      <c r="AA91" s="185" t="s">
        <v>2206</v>
      </c>
    </row>
    <row r="92" spans="7:27">
      <c r="H92" s="173" t="s">
        <v>2207</v>
      </c>
      <c r="I92" s="173" t="s">
        <v>2208</v>
      </c>
      <c r="J92" s="173" t="s">
        <v>2159</v>
      </c>
      <c r="K92" s="173" t="s">
        <v>2212</v>
      </c>
      <c r="L92" s="173" t="s">
        <v>2149</v>
      </c>
      <c r="M92" s="173" t="s">
        <v>2150</v>
      </c>
      <c r="N92" s="173" t="s">
        <v>2174</v>
      </c>
      <c r="O92" s="173" t="s">
        <v>2152</v>
      </c>
      <c r="P92" s="173" t="s">
        <v>2145</v>
      </c>
      <c r="Q92" s="173">
        <f t="shared" si="3"/>
        <v>228.45</v>
      </c>
      <c r="R92" s="173"/>
      <c r="S92" s="173"/>
      <c r="T92" s="173" t="s">
        <v>2155</v>
      </c>
      <c r="U92" s="173" t="s">
        <v>2155</v>
      </c>
      <c r="V92" s="183" t="s">
        <v>2155</v>
      </c>
      <c r="W92" s="173" t="s">
        <v>2155</v>
      </c>
      <c r="X92" s="173"/>
      <c r="Y92" s="173"/>
      <c r="Z92" s="189"/>
      <c r="AA92" s="185" t="s">
        <v>2209</v>
      </c>
    </row>
    <row r="93" spans="7:27">
      <c r="H93" s="173" t="s">
        <v>2210</v>
      </c>
      <c r="I93" s="173" t="s">
        <v>2249</v>
      </c>
      <c r="J93" s="173" t="s">
        <v>2164</v>
      </c>
      <c r="K93" s="173" t="s">
        <v>2173</v>
      </c>
      <c r="L93" s="173" t="s">
        <v>2149</v>
      </c>
      <c r="M93" s="173" t="s">
        <v>2150</v>
      </c>
      <c r="N93" s="173" t="s">
        <v>2174</v>
      </c>
      <c r="O93" s="173" t="s">
        <v>2152</v>
      </c>
      <c r="P93" s="173" t="s">
        <v>2145</v>
      </c>
      <c r="Q93" s="173">
        <f t="shared" si="3"/>
        <v>228.45</v>
      </c>
      <c r="R93" s="173"/>
      <c r="S93" s="173"/>
      <c r="T93" s="173" t="s">
        <v>2155</v>
      </c>
      <c r="U93" s="173" t="s">
        <v>2155</v>
      </c>
      <c r="V93" s="183" t="s">
        <v>2155</v>
      </c>
      <c r="W93" s="173" t="s">
        <v>2155</v>
      </c>
      <c r="X93" s="173"/>
      <c r="Y93" s="173"/>
      <c r="Z93" s="189"/>
      <c r="AA93" s="185" t="s">
        <v>2250</v>
      </c>
    </row>
    <row r="94" spans="7:27">
      <c r="H94" s="190" t="s">
        <v>2213</v>
      </c>
      <c r="I94" s="190" t="s">
        <v>2211</v>
      </c>
      <c r="J94" s="173" t="s">
        <v>2147</v>
      </c>
      <c r="K94" s="173" t="s">
        <v>2152</v>
      </c>
      <c r="L94" s="173" t="s">
        <v>2184</v>
      </c>
      <c r="M94" s="173" t="s">
        <v>2150</v>
      </c>
      <c r="N94" s="173" t="s">
        <v>2174</v>
      </c>
      <c r="O94" s="173" t="s">
        <v>2152</v>
      </c>
      <c r="P94" s="173" t="s">
        <v>2145</v>
      </c>
      <c r="Q94" s="190">
        <f t="shared" si="3"/>
        <v>228.45</v>
      </c>
      <c r="R94" s="190"/>
      <c r="S94" s="173"/>
      <c r="T94" s="173" t="s">
        <v>2155</v>
      </c>
      <c r="U94" s="173" t="s">
        <v>2155</v>
      </c>
      <c r="V94" s="183" t="s">
        <v>2155</v>
      </c>
      <c r="W94" s="173" t="s">
        <v>2155</v>
      </c>
      <c r="X94" s="190" t="s">
        <v>2278</v>
      </c>
      <c r="Y94" s="182"/>
      <c r="Z94" s="191"/>
      <c r="AA94" s="181" t="s">
        <v>2219</v>
      </c>
    </row>
    <row r="95" spans="7:27">
      <c r="H95" s="173" t="s">
        <v>2217</v>
      </c>
      <c r="I95" s="173" t="s">
        <v>2214</v>
      </c>
      <c r="J95" s="173" t="s">
        <v>2147</v>
      </c>
      <c r="K95" s="173" t="s">
        <v>2152</v>
      </c>
      <c r="L95" s="173" t="s">
        <v>2184</v>
      </c>
      <c r="M95" s="173" t="s">
        <v>2150</v>
      </c>
      <c r="N95" s="173" t="s">
        <v>2151</v>
      </c>
      <c r="O95" s="173" t="s">
        <v>2152</v>
      </c>
      <c r="P95" s="173" t="s">
        <v>2153</v>
      </c>
      <c r="Q95" s="173">
        <f t="shared" si="3"/>
        <v>228.45</v>
      </c>
      <c r="R95" s="173"/>
      <c r="S95" s="173"/>
      <c r="T95" s="173" t="s">
        <v>2155</v>
      </c>
      <c r="U95" s="173" t="s">
        <v>2155</v>
      </c>
      <c r="V95" s="183" t="s">
        <v>2155</v>
      </c>
      <c r="W95" s="173" t="s">
        <v>2155</v>
      </c>
      <c r="X95" s="173"/>
      <c r="Y95" s="173"/>
      <c r="Z95" s="189"/>
      <c r="AA95" s="181" t="s">
        <v>2254</v>
      </c>
    </row>
    <row r="96" spans="7:27">
      <c r="H96" s="193" t="s">
        <v>2220</v>
      </c>
      <c r="I96" s="193" t="s">
        <v>2218</v>
      </c>
      <c r="J96" s="173" t="s">
        <v>2147</v>
      </c>
      <c r="K96" s="173" t="s">
        <v>2152</v>
      </c>
      <c r="L96" s="173" t="s">
        <v>2184</v>
      </c>
      <c r="M96" s="173" t="s">
        <v>2150</v>
      </c>
      <c r="N96" s="173" t="s">
        <v>2197</v>
      </c>
      <c r="O96" s="173" t="s">
        <v>2152</v>
      </c>
      <c r="P96" s="173" t="s">
        <v>2152</v>
      </c>
      <c r="Q96" s="173">
        <f t="shared" si="3"/>
        <v>228.45</v>
      </c>
      <c r="R96" s="173"/>
      <c r="S96" s="173"/>
      <c r="T96" s="173" t="s">
        <v>2155</v>
      </c>
      <c r="U96" s="173" t="s">
        <v>2155</v>
      </c>
      <c r="V96" s="183" t="s">
        <v>2155</v>
      </c>
      <c r="W96" s="173" t="s">
        <v>2155</v>
      </c>
      <c r="X96" s="173"/>
      <c r="Y96" s="193"/>
      <c r="Z96" s="194"/>
      <c r="AA96" s="195" t="s">
        <v>2256</v>
      </c>
    </row>
    <row r="97" spans="8:27">
      <c r="H97" s="173" t="s">
        <v>2279</v>
      </c>
      <c r="I97" s="173" t="s">
        <v>2221</v>
      </c>
      <c r="J97" s="173" t="s">
        <v>2147</v>
      </c>
      <c r="K97" s="173" t="s">
        <v>2152</v>
      </c>
      <c r="L97" s="173" t="s">
        <v>2184</v>
      </c>
      <c r="M97" s="173" t="s">
        <v>2150</v>
      </c>
      <c r="N97" s="173" t="s">
        <v>2174</v>
      </c>
      <c r="O97" s="173" t="s">
        <v>2152</v>
      </c>
      <c r="P97" s="173" t="s">
        <v>2145</v>
      </c>
      <c r="Q97" s="190">
        <f t="shared" si="3"/>
        <v>228.45</v>
      </c>
      <c r="R97" s="190"/>
      <c r="S97" s="173"/>
      <c r="T97" s="173" t="s">
        <v>2155</v>
      </c>
      <c r="U97" s="173" t="s">
        <v>2155</v>
      </c>
      <c r="V97" s="183" t="s">
        <v>2155</v>
      </c>
      <c r="W97" s="173" t="s">
        <v>2155</v>
      </c>
      <c r="X97" s="173" t="s">
        <v>2280</v>
      </c>
      <c r="Y97" s="173"/>
      <c r="Z97" s="189"/>
      <c r="AA97" s="181" t="s">
        <v>2259</v>
      </c>
    </row>
    <row r="98" spans="8:27">
      <c r="H98" s="173" t="s">
        <v>2281</v>
      </c>
      <c r="I98" s="173" t="s">
        <v>2261</v>
      </c>
      <c r="J98" s="173" t="s">
        <v>2147</v>
      </c>
      <c r="K98" s="173" t="s">
        <v>2152</v>
      </c>
      <c r="L98" s="173" t="s">
        <v>2184</v>
      </c>
      <c r="M98" s="173" t="s">
        <v>2150</v>
      </c>
      <c r="N98" s="173" t="s">
        <v>2174</v>
      </c>
      <c r="O98" s="173" t="s">
        <v>2152</v>
      </c>
      <c r="P98" s="173" t="s">
        <v>2145</v>
      </c>
      <c r="Q98" s="190">
        <f t="shared" si="3"/>
        <v>228.45</v>
      </c>
      <c r="R98" s="190"/>
      <c r="S98" s="173"/>
      <c r="T98" s="173" t="s">
        <v>2155</v>
      </c>
      <c r="U98" s="173" t="s">
        <v>2155</v>
      </c>
      <c r="V98" s="183" t="s">
        <v>2155</v>
      </c>
      <c r="W98" s="173" t="s">
        <v>2155</v>
      </c>
      <c r="X98" s="173"/>
      <c r="Y98" s="173"/>
      <c r="Z98" s="189"/>
      <c r="AA98" s="181" t="s">
        <v>2262</v>
      </c>
    </row>
    <row r="99" spans="8:27">
      <c r="H99" s="173" t="s">
        <v>2282</v>
      </c>
      <c r="I99" s="173" t="s">
        <v>2263</v>
      </c>
      <c r="J99" s="173" t="s">
        <v>2147</v>
      </c>
      <c r="K99" s="173" t="s">
        <v>2152</v>
      </c>
      <c r="L99" s="173" t="s">
        <v>2184</v>
      </c>
      <c r="M99" s="173" t="s">
        <v>2150</v>
      </c>
      <c r="N99" s="173" t="s">
        <v>2174</v>
      </c>
      <c r="O99" s="173" t="s">
        <v>2152</v>
      </c>
      <c r="P99" s="173" t="s">
        <v>2145</v>
      </c>
      <c r="Q99" s="190">
        <f t="shared" si="3"/>
        <v>228.45</v>
      </c>
      <c r="R99" s="190"/>
      <c r="S99" s="173"/>
      <c r="T99" s="173" t="s">
        <v>2155</v>
      </c>
      <c r="U99" s="173" t="s">
        <v>2155</v>
      </c>
      <c r="V99" s="183" t="s">
        <v>2155</v>
      </c>
      <c r="W99" s="173" t="s">
        <v>2155</v>
      </c>
      <c r="X99" s="173"/>
      <c r="Y99" s="173"/>
      <c r="Z99" s="189"/>
      <c r="AA99" s="181" t="s">
        <v>2264</v>
      </c>
    </row>
    <row r="100" spans="8:27">
      <c r="H100" s="173" t="s">
        <v>2283</v>
      </c>
      <c r="I100" s="173" t="s">
        <v>2265</v>
      </c>
      <c r="J100" s="173" t="s">
        <v>2147</v>
      </c>
      <c r="K100" s="173" t="s">
        <v>2152</v>
      </c>
      <c r="L100" s="173" t="s">
        <v>2184</v>
      </c>
      <c r="M100" s="173" t="s">
        <v>2150</v>
      </c>
      <c r="N100" s="173" t="s">
        <v>2151</v>
      </c>
      <c r="O100" s="173" t="s">
        <v>2152</v>
      </c>
      <c r="P100" s="173" t="s">
        <v>2153</v>
      </c>
      <c r="Q100" s="173">
        <f t="shared" si="3"/>
        <v>228.45</v>
      </c>
      <c r="R100" s="173"/>
      <c r="S100" s="173"/>
      <c r="T100" s="173" t="s">
        <v>2155</v>
      </c>
      <c r="U100" s="173" t="s">
        <v>2155</v>
      </c>
      <c r="V100" s="183" t="s">
        <v>2155</v>
      </c>
      <c r="W100" s="173" t="s">
        <v>2155</v>
      </c>
      <c r="X100" s="173"/>
      <c r="Y100" s="173"/>
      <c r="Z100" s="189"/>
      <c r="AA100" s="181" t="s">
        <v>2266</v>
      </c>
    </row>
    <row r="101" spans="8:27">
      <c r="H101" s="173" t="s">
        <v>2284</v>
      </c>
      <c r="I101" s="173" t="s">
        <v>2267</v>
      </c>
      <c r="J101" s="173" t="s">
        <v>2147</v>
      </c>
      <c r="K101" s="173" t="s">
        <v>2152</v>
      </c>
      <c r="L101" s="173" t="s">
        <v>2184</v>
      </c>
      <c r="M101" s="173" t="s">
        <v>2150</v>
      </c>
      <c r="N101" s="173" t="s">
        <v>2174</v>
      </c>
      <c r="O101" s="173" t="s">
        <v>2152</v>
      </c>
      <c r="P101" s="173" t="s">
        <v>2145</v>
      </c>
      <c r="Q101" s="190">
        <f t="shared" si="3"/>
        <v>228.45</v>
      </c>
      <c r="R101" s="190"/>
      <c r="S101" s="173"/>
      <c r="T101" s="173" t="s">
        <v>2155</v>
      </c>
      <c r="U101" s="173" t="s">
        <v>2155</v>
      </c>
      <c r="V101" s="183" t="s">
        <v>2155</v>
      </c>
      <c r="W101" s="173" t="s">
        <v>2155</v>
      </c>
      <c r="X101" s="173"/>
      <c r="Y101" s="173"/>
      <c r="Z101" s="189"/>
      <c r="AA101" s="181" t="s">
        <v>2269</v>
      </c>
    </row>
    <row r="102" spans="8:27" ht="30">
      <c r="H102" s="173" t="s">
        <v>2285</v>
      </c>
      <c r="I102" s="173" t="s">
        <v>2270</v>
      </c>
      <c r="J102" s="173" t="s">
        <v>2147</v>
      </c>
      <c r="K102" s="173" t="s">
        <v>2152</v>
      </c>
      <c r="L102" s="173" t="s">
        <v>2184</v>
      </c>
      <c r="M102" s="173" t="s">
        <v>2150</v>
      </c>
      <c r="N102" s="173" t="s">
        <v>2197</v>
      </c>
      <c r="O102" s="173" t="s">
        <v>2152</v>
      </c>
      <c r="P102" s="173" t="s">
        <v>2152</v>
      </c>
      <c r="Q102" s="173">
        <f t="shared" si="3"/>
        <v>228.45</v>
      </c>
      <c r="R102" s="173"/>
      <c r="S102" s="173"/>
      <c r="T102" s="173" t="s">
        <v>2155</v>
      </c>
      <c r="U102" s="173" t="s">
        <v>2155</v>
      </c>
      <c r="V102" s="183" t="s">
        <v>2155</v>
      </c>
      <c r="W102" s="173" t="s">
        <v>2155</v>
      </c>
      <c r="X102" s="173" t="s">
        <v>2286</v>
      </c>
      <c r="Y102" s="173"/>
      <c r="Z102" s="189"/>
      <c r="AA102" s="181" t="s">
        <v>2272</v>
      </c>
    </row>
    <row r="103" spans="8:27">
      <c r="H103" s="173"/>
      <c r="I103" s="173"/>
      <c r="J103" s="173"/>
      <c r="K103" s="173"/>
      <c r="L103" s="173"/>
      <c r="M103" s="173"/>
      <c r="N103" s="190"/>
      <c r="O103" s="190"/>
      <c r="P103" s="190"/>
      <c r="Q103" s="173"/>
      <c r="R103" s="173"/>
      <c r="S103" s="173"/>
      <c r="T103" s="190"/>
      <c r="U103" s="190"/>
      <c r="V103" s="196"/>
      <c r="W103" s="190"/>
      <c r="X103" s="173"/>
      <c r="Y103" s="173"/>
      <c r="Z103" s="189"/>
      <c r="AA103" s="13"/>
    </row>
    <row r="104" spans="8:27">
      <c r="H104" s="173"/>
      <c r="I104" s="173"/>
      <c r="J104" s="173"/>
      <c r="K104" s="173"/>
      <c r="L104" s="173"/>
      <c r="M104" s="173"/>
      <c r="N104" s="173"/>
      <c r="O104" s="173"/>
      <c r="P104" s="173"/>
      <c r="Q104" s="173"/>
      <c r="R104" s="173"/>
      <c r="S104" s="173"/>
      <c r="T104" s="190"/>
      <c r="U104" s="190"/>
      <c r="V104" s="196"/>
      <c r="W104" s="190"/>
      <c r="X104" s="173"/>
      <c r="Y104" s="173"/>
      <c r="Z104" s="189"/>
      <c r="AA104" s="13"/>
    </row>
    <row r="105" spans="8:27">
      <c r="H105" s="173"/>
      <c r="I105" s="173"/>
      <c r="J105" s="173"/>
      <c r="K105" s="173"/>
      <c r="L105" s="173"/>
      <c r="M105" s="173"/>
      <c r="N105" s="190"/>
      <c r="O105" s="190"/>
      <c r="P105" s="190"/>
      <c r="Q105" s="173"/>
      <c r="R105" s="173"/>
      <c r="S105" s="173"/>
      <c r="T105" s="173"/>
      <c r="U105" s="173"/>
      <c r="V105" s="183"/>
      <c r="W105" s="173"/>
      <c r="X105" s="173"/>
      <c r="Y105" s="173"/>
      <c r="Z105" s="197"/>
      <c r="AA105" s="13"/>
    </row>
    <row r="106" spans="8:27" ht="45">
      <c r="H106" s="173"/>
      <c r="I106" s="173"/>
      <c r="J106" s="173"/>
      <c r="K106" s="173"/>
      <c r="L106" s="173"/>
      <c r="M106" s="173"/>
      <c r="N106" s="173"/>
      <c r="O106" s="173"/>
      <c r="P106" s="173"/>
      <c r="Q106" s="173"/>
      <c r="R106" s="173"/>
      <c r="S106" s="173"/>
      <c r="T106" s="173"/>
      <c r="U106" s="173"/>
      <c r="V106" s="183"/>
      <c r="W106" s="173"/>
      <c r="X106" s="173" t="s">
        <v>2273</v>
      </c>
      <c r="Y106" s="173"/>
      <c r="Z106" s="197"/>
      <c r="AA106" s="13"/>
    </row>
  </sheetData>
  <mergeCells count="22">
    <mergeCell ref="B21:C21"/>
    <mergeCell ref="B22:C22"/>
    <mergeCell ref="B15:C15"/>
    <mergeCell ref="B16:C16"/>
    <mergeCell ref="B17:C17"/>
    <mergeCell ref="B18:C18"/>
    <mergeCell ref="B19:C19"/>
    <mergeCell ref="B20:C20"/>
    <mergeCell ref="B14:C14"/>
    <mergeCell ref="B1:C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2:C12"/>
    <mergeCell ref="B11:C11"/>
    <mergeCell ref="B13:C13"/>
  </mergeCells>
  <pageMargins left="0.7" right="0.7" top="0.75" bottom="0.75" header="0.3" footer="0.3"/>
  <pageSetup paperSize="9" orientation="portrait" horizontalDpi="4294967295" verticalDpi="4294967295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38"/>
  <sheetViews>
    <sheetView zoomScale="50" zoomScaleNormal="50" workbookViewId="0">
      <selection activeCell="K34" sqref="K34"/>
    </sheetView>
  </sheetViews>
  <sheetFormatPr defaultRowHeight="15"/>
  <cols>
    <col min="1" max="1" width="10.28515625" customWidth="1"/>
    <col min="5" max="5" width="10.5703125" customWidth="1"/>
    <col min="9" max="9" width="10.5703125" customWidth="1"/>
  </cols>
  <sheetData>
    <row r="2" spans="1:13">
      <c r="A2" s="33" t="s">
        <v>214</v>
      </c>
      <c r="B2" t="s">
        <v>209</v>
      </c>
      <c r="C2" t="s">
        <v>210</v>
      </c>
      <c r="E2" s="33" t="s">
        <v>215</v>
      </c>
      <c r="F2" t="s">
        <v>209</v>
      </c>
      <c r="G2" t="s">
        <v>210</v>
      </c>
      <c r="I2" s="33" t="s">
        <v>216</v>
      </c>
      <c r="J2" t="s">
        <v>209</v>
      </c>
      <c r="K2" t="s">
        <v>210</v>
      </c>
      <c r="M2" s="33"/>
    </row>
    <row r="3" spans="1:13">
      <c r="A3">
        <v>1</v>
      </c>
      <c r="B3">
        <v>5898240</v>
      </c>
      <c r="C3">
        <v>0.3</v>
      </c>
      <c r="E3">
        <v>1</v>
      </c>
      <c r="F3">
        <v>5898240</v>
      </c>
      <c r="G3">
        <v>0.253</v>
      </c>
      <c r="I3">
        <v>1</v>
      </c>
      <c r="J3">
        <v>5898240</v>
      </c>
      <c r="K3">
        <v>0.37</v>
      </c>
    </row>
    <row r="4" spans="1:13">
      <c r="A4">
        <v>2</v>
      </c>
      <c r="B4">
        <v>5898240</v>
      </c>
      <c r="C4">
        <v>0.372</v>
      </c>
      <c r="E4">
        <v>2</v>
      </c>
      <c r="F4">
        <v>5898240</v>
      </c>
      <c r="G4">
        <v>0.214</v>
      </c>
      <c r="I4">
        <v>2</v>
      </c>
      <c r="J4">
        <v>5898240</v>
      </c>
      <c r="K4">
        <v>0.308</v>
      </c>
    </row>
    <row r="5" spans="1:13">
      <c r="A5">
        <v>3</v>
      </c>
      <c r="B5">
        <v>5898240</v>
      </c>
      <c r="C5">
        <v>0.36</v>
      </c>
      <c r="E5">
        <v>3</v>
      </c>
      <c r="F5">
        <v>5898240</v>
      </c>
      <c r="G5">
        <v>0.20599999999999999</v>
      </c>
      <c r="I5">
        <v>3</v>
      </c>
      <c r="J5">
        <v>5898240</v>
      </c>
      <c r="K5">
        <v>0.33400000000000002</v>
      </c>
    </row>
    <row r="6" spans="1:13">
      <c r="A6">
        <v>4</v>
      </c>
      <c r="B6">
        <v>5898240</v>
      </c>
      <c r="C6">
        <v>0.28799999999999998</v>
      </c>
      <c r="E6">
        <v>4</v>
      </c>
      <c r="F6">
        <v>5898240</v>
      </c>
      <c r="G6">
        <v>0.20300000000000001</v>
      </c>
      <c r="I6">
        <v>4</v>
      </c>
      <c r="J6">
        <v>5898240</v>
      </c>
      <c r="K6">
        <v>0.89600000000000002</v>
      </c>
    </row>
    <row r="7" spans="1:13">
      <c r="A7">
        <v>5</v>
      </c>
      <c r="B7">
        <v>5898240</v>
      </c>
      <c r="C7">
        <v>0.499</v>
      </c>
      <c r="E7">
        <v>5</v>
      </c>
      <c r="F7">
        <v>5898240</v>
      </c>
      <c r="G7">
        <v>0.21</v>
      </c>
      <c r="I7">
        <v>5</v>
      </c>
      <c r="J7">
        <v>5898240</v>
      </c>
      <c r="K7">
        <v>0.38300000000000001</v>
      </c>
    </row>
    <row r="8" spans="1:13">
      <c r="A8">
        <v>6</v>
      </c>
      <c r="B8">
        <v>5898240</v>
      </c>
      <c r="C8">
        <v>0.248</v>
      </c>
      <c r="E8">
        <v>6</v>
      </c>
      <c r="F8">
        <v>5898240</v>
      </c>
      <c r="G8">
        <v>0.20799999999999999</v>
      </c>
      <c r="I8">
        <v>6</v>
      </c>
      <c r="J8">
        <v>5898240</v>
      </c>
      <c r="K8">
        <v>0.28000000000000003</v>
      </c>
    </row>
    <row r="9" spans="1:13">
      <c r="A9">
        <v>7</v>
      </c>
      <c r="B9">
        <v>5898240</v>
      </c>
      <c r="C9">
        <v>0.28000000000000003</v>
      </c>
      <c r="E9">
        <v>7</v>
      </c>
      <c r="F9">
        <v>5898240</v>
      </c>
      <c r="G9">
        <v>0.314</v>
      </c>
      <c r="I9">
        <v>7</v>
      </c>
      <c r="J9">
        <v>5898240</v>
      </c>
      <c r="K9">
        <v>0.19400000000000001</v>
      </c>
    </row>
    <row r="10" spans="1:13">
      <c r="A10">
        <v>8</v>
      </c>
      <c r="B10">
        <v>5898240</v>
      </c>
      <c r="C10">
        <v>0.47299999999999998</v>
      </c>
      <c r="E10">
        <v>8</v>
      </c>
      <c r="F10">
        <v>5898240</v>
      </c>
      <c r="G10">
        <v>0.19500000000000001</v>
      </c>
      <c r="I10">
        <v>8</v>
      </c>
      <c r="J10">
        <v>5898240</v>
      </c>
      <c r="K10">
        <v>0.40200000000000002</v>
      </c>
    </row>
    <row r="11" spans="1:13">
      <c r="A11">
        <v>9</v>
      </c>
      <c r="B11">
        <v>5898240</v>
      </c>
      <c r="C11">
        <v>0.23300000000000001</v>
      </c>
      <c r="E11">
        <v>9</v>
      </c>
      <c r="F11">
        <v>5898240</v>
      </c>
      <c r="G11">
        <v>0.32600000000000001</v>
      </c>
      <c r="I11">
        <v>9</v>
      </c>
      <c r="J11">
        <v>5898240</v>
      </c>
      <c r="K11">
        <v>0.31900000000000001</v>
      </c>
    </row>
    <row r="12" spans="1:13">
      <c r="A12">
        <v>10</v>
      </c>
      <c r="B12">
        <v>5898240</v>
      </c>
      <c r="C12">
        <v>0.26700000000000002</v>
      </c>
      <c r="E12">
        <v>10</v>
      </c>
      <c r="F12">
        <v>5898240</v>
      </c>
      <c r="G12">
        <v>0.27800000000000002</v>
      </c>
      <c r="I12">
        <v>10</v>
      </c>
      <c r="J12">
        <v>5898240</v>
      </c>
      <c r="K12">
        <v>0.39800000000000002</v>
      </c>
    </row>
    <row r="13" spans="1:13">
      <c r="A13">
        <v>11</v>
      </c>
      <c r="B13">
        <v>5898240</v>
      </c>
      <c r="C13">
        <v>0.34699999999999998</v>
      </c>
      <c r="E13">
        <v>11</v>
      </c>
      <c r="F13">
        <v>5898240</v>
      </c>
      <c r="G13">
        <v>0.19500000000000001</v>
      </c>
      <c r="I13">
        <v>11</v>
      </c>
      <c r="J13">
        <v>5898240</v>
      </c>
      <c r="K13">
        <v>0.57399999999999995</v>
      </c>
    </row>
    <row r="14" spans="1:13">
      <c r="A14">
        <v>12</v>
      </c>
      <c r="B14">
        <v>5898240</v>
      </c>
      <c r="C14">
        <v>0.20300000000000001</v>
      </c>
      <c r="E14">
        <v>12</v>
      </c>
      <c r="F14">
        <v>5898240</v>
      </c>
      <c r="G14">
        <v>0.19500000000000001</v>
      </c>
      <c r="I14">
        <v>12</v>
      </c>
      <c r="J14">
        <v>5898240</v>
      </c>
      <c r="K14">
        <v>0.27200000000000002</v>
      </c>
    </row>
    <row r="15" spans="1:13">
      <c r="A15" t="s">
        <v>13</v>
      </c>
      <c r="C15" s="43">
        <f>AVERAGE(C3:C14)</f>
        <v>0.32250000000000001</v>
      </c>
      <c r="E15" t="s">
        <v>13</v>
      </c>
      <c r="G15" s="43">
        <f>AVERAGE(G3:G14)</f>
        <v>0.23308333333333331</v>
      </c>
      <c r="I15">
        <v>13</v>
      </c>
      <c r="J15">
        <v>5898240</v>
      </c>
      <c r="K15">
        <v>0.27400000000000002</v>
      </c>
    </row>
    <row r="16" spans="1:13">
      <c r="I16">
        <v>14</v>
      </c>
      <c r="J16">
        <v>5898240</v>
      </c>
      <c r="K16">
        <v>0.83899999999999997</v>
      </c>
    </row>
    <row r="17" spans="1:17">
      <c r="I17" t="s">
        <v>13</v>
      </c>
      <c r="K17" s="43">
        <f>AVERAGE(K3:K16)</f>
        <v>0.41735714285714287</v>
      </c>
    </row>
    <row r="19" spans="1:17">
      <c r="A19" s="33" t="s">
        <v>211</v>
      </c>
      <c r="B19" t="s">
        <v>209</v>
      </c>
      <c r="C19" t="s">
        <v>210</v>
      </c>
      <c r="E19" s="33" t="s">
        <v>212</v>
      </c>
      <c r="F19" t="s">
        <v>209</v>
      </c>
      <c r="G19" t="s">
        <v>210</v>
      </c>
      <c r="I19" s="33" t="s">
        <v>213</v>
      </c>
      <c r="J19" t="s">
        <v>209</v>
      </c>
      <c r="K19" t="s">
        <v>210</v>
      </c>
      <c r="M19" s="33"/>
      <c r="Q19" s="33"/>
    </row>
    <row r="20" spans="1:17">
      <c r="A20">
        <v>1</v>
      </c>
      <c r="B20">
        <v>5898240</v>
      </c>
      <c r="C20">
        <v>0.88800000000000001</v>
      </c>
      <c r="E20">
        <v>1</v>
      </c>
      <c r="F20">
        <v>5898240</v>
      </c>
      <c r="G20">
        <v>1.161</v>
      </c>
      <c r="I20">
        <v>1</v>
      </c>
      <c r="J20">
        <v>5898240</v>
      </c>
      <c r="K20">
        <v>0.80200000000000005</v>
      </c>
    </row>
    <row r="21" spans="1:17">
      <c r="A21">
        <v>2</v>
      </c>
      <c r="B21">
        <v>5898240</v>
      </c>
      <c r="C21">
        <v>0.39300000000000002</v>
      </c>
      <c r="E21">
        <v>2</v>
      </c>
      <c r="F21">
        <v>5898240</v>
      </c>
      <c r="G21">
        <v>0.45700000000000002</v>
      </c>
      <c r="I21">
        <v>2</v>
      </c>
      <c r="J21">
        <v>5898240</v>
      </c>
      <c r="K21">
        <v>0.59399999999999997</v>
      </c>
    </row>
    <row r="22" spans="1:17">
      <c r="A22">
        <v>3</v>
      </c>
      <c r="B22">
        <v>5898240</v>
      </c>
      <c r="C22">
        <v>0.77100000000000002</v>
      </c>
      <c r="E22">
        <v>3</v>
      </c>
      <c r="F22">
        <v>5898240</v>
      </c>
      <c r="G22">
        <v>0.94499999999999995</v>
      </c>
      <c r="I22">
        <v>3</v>
      </c>
      <c r="J22">
        <v>5898240</v>
      </c>
      <c r="K22">
        <v>0.65800000000000003</v>
      </c>
    </row>
    <row r="23" spans="1:17">
      <c r="A23">
        <v>4</v>
      </c>
      <c r="B23">
        <v>5898240</v>
      </c>
      <c r="C23">
        <v>0.79800000000000004</v>
      </c>
      <c r="E23">
        <v>4</v>
      </c>
      <c r="F23">
        <v>5898240</v>
      </c>
      <c r="G23">
        <v>0.48199999999999998</v>
      </c>
      <c r="I23">
        <v>4</v>
      </c>
      <c r="J23">
        <v>5898240</v>
      </c>
      <c r="K23">
        <v>0.48699999999999999</v>
      </c>
    </row>
    <row r="24" spans="1:17">
      <c r="A24">
        <v>5</v>
      </c>
      <c r="B24">
        <v>5898240</v>
      </c>
      <c r="C24">
        <v>0.59299999999999997</v>
      </c>
      <c r="E24">
        <v>5</v>
      </c>
      <c r="F24">
        <v>5898240</v>
      </c>
      <c r="G24">
        <v>0.64400000000000002</v>
      </c>
      <c r="I24">
        <v>5</v>
      </c>
      <c r="J24">
        <v>5898240</v>
      </c>
      <c r="K24">
        <v>0.97099999999999997</v>
      </c>
    </row>
    <row r="25" spans="1:17">
      <c r="A25">
        <v>6</v>
      </c>
      <c r="B25">
        <v>5898240</v>
      </c>
      <c r="C25">
        <v>0.58699999999999997</v>
      </c>
      <c r="E25">
        <v>6</v>
      </c>
      <c r="F25">
        <v>5898240</v>
      </c>
      <c r="G25">
        <v>0.56699999999999995</v>
      </c>
      <c r="I25">
        <v>6</v>
      </c>
      <c r="J25">
        <v>5898240</v>
      </c>
      <c r="K25">
        <v>0.20599999999999999</v>
      </c>
    </row>
    <row r="26" spans="1:17">
      <c r="A26">
        <v>7</v>
      </c>
      <c r="B26">
        <v>5898240</v>
      </c>
      <c r="C26">
        <v>0.79700000000000004</v>
      </c>
      <c r="E26">
        <v>7</v>
      </c>
      <c r="F26">
        <v>5898240</v>
      </c>
      <c r="G26">
        <v>0.64700000000000002</v>
      </c>
      <c r="I26">
        <v>7</v>
      </c>
      <c r="J26">
        <v>5898240</v>
      </c>
      <c r="K26">
        <v>0.39</v>
      </c>
    </row>
    <row r="27" spans="1:17">
      <c r="A27">
        <v>8</v>
      </c>
      <c r="B27">
        <v>5898240</v>
      </c>
      <c r="C27">
        <v>0.70099999999999996</v>
      </c>
      <c r="E27">
        <v>8</v>
      </c>
      <c r="F27">
        <v>5898240</v>
      </c>
      <c r="G27">
        <v>0.874</v>
      </c>
      <c r="I27">
        <v>8</v>
      </c>
      <c r="J27">
        <v>5898240</v>
      </c>
      <c r="K27">
        <v>0.40699999999999997</v>
      </c>
    </row>
    <row r="28" spans="1:17">
      <c r="A28">
        <v>9</v>
      </c>
      <c r="B28">
        <v>5898240</v>
      </c>
      <c r="C28">
        <v>0.89300000000000002</v>
      </c>
      <c r="E28">
        <v>9</v>
      </c>
      <c r="F28">
        <v>5898240</v>
      </c>
      <c r="G28">
        <v>0.58499999999999996</v>
      </c>
      <c r="I28">
        <v>9</v>
      </c>
      <c r="J28">
        <v>5898240</v>
      </c>
      <c r="K28">
        <v>0.64600000000000002</v>
      </c>
    </row>
    <row r="29" spans="1:17">
      <c r="A29">
        <v>10</v>
      </c>
      <c r="B29">
        <v>5898240</v>
      </c>
      <c r="C29">
        <v>0.31</v>
      </c>
      <c r="E29">
        <v>10</v>
      </c>
      <c r="F29">
        <v>5898240</v>
      </c>
      <c r="G29">
        <v>0.70299999999999996</v>
      </c>
      <c r="I29">
        <v>10</v>
      </c>
      <c r="J29">
        <v>5898240</v>
      </c>
      <c r="K29">
        <v>0.27900000000000003</v>
      </c>
    </row>
    <row r="30" spans="1:17">
      <c r="A30">
        <v>11</v>
      </c>
      <c r="B30">
        <v>5898240</v>
      </c>
      <c r="C30">
        <v>0.61499999999999999</v>
      </c>
      <c r="E30">
        <v>11</v>
      </c>
      <c r="F30">
        <v>5898240</v>
      </c>
      <c r="G30">
        <v>0.55200000000000005</v>
      </c>
      <c r="I30">
        <v>11</v>
      </c>
      <c r="J30">
        <v>5898240</v>
      </c>
      <c r="K30">
        <v>0.90500000000000003</v>
      </c>
    </row>
    <row r="31" spans="1:17">
      <c r="A31">
        <v>12</v>
      </c>
      <c r="B31">
        <v>5898240</v>
      </c>
      <c r="C31">
        <v>0.86299999999999999</v>
      </c>
      <c r="E31">
        <v>12</v>
      </c>
      <c r="F31">
        <v>5898240</v>
      </c>
      <c r="G31">
        <v>0.316</v>
      </c>
      <c r="I31">
        <v>12</v>
      </c>
      <c r="J31">
        <v>5898240</v>
      </c>
      <c r="K31">
        <v>0.83</v>
      </c>
    </row>
    <row r="32" spans="1:17">
      <c r="A32">
        <v>13</v>
      </c>
      <c r="B32">
        <v>5898240</v>
      </c>
      <c r="C32">
        <v>0.48599999999999999</v>
      </c>
      <c r="E32">
        <v>13</v>
      </c>
      <c r="F32">
        <v>5898240</v>
      </c>
      <c r="G32">
        <v>1.179</v>
      </c>
      <c r="I32">
        <v>13</v>
      </c>
      <c r="J32">
        <v>5898240</v>
      </c>
      <c r="K32">
        <v>0.71199999999999997</v>
      </c>
    </row>
    <row r="33" spans="1:11">
      <c r="A33">
        <v>14</v>
      </c>
      <c r="B33">
        <v>5898240</v>
      </c>
      <c r="C33">
        <v>0.72299999999999998</v>
      </c>
      <c r="E33">
        <v>14</v>
      </c>
      <c r="F33">
        <v>5898240</v>
      </c>
      <c r="G33">
        <v>0.877</v>
      </c>
      <c r="I33">
        <v>14</v>
      </c>
      <c r="J33">
        <v>5898240</v>
      </c>
      <c r="K33">
        <v>0.625</v>
      </c>
    </row>
    <row r="34" spans="1:11">
      <c r="A34" t="s">
        <v>13</v>
      </c>
      <c r="C34" s="43">
        <f>AVERAGE(C20:C33)</f>
        <v>0.67271428571428582</v>
      </c>
      <c r="E34">
        <v>15</v>
      </c>
      <c r="F34">
        <v>5898240</v>
      </c>
      <c r="G34">
        <v>1.0209999999999999</v>
      </c>
      <c r="I34" t="s">
        <v>13</v>
      </c>
      <c r="K34" s="43">
        <f>AVERAGE(K20:K33)</f>
        <v>0.60799999999999998</v>
      </c>
    </row>
    <row r="35" spans="1:11">
      <c r="E35">
        <v>16</v>
      </c>
      <c r="F35">
        <v>5898240</v>
      </c>
      <c r="G35">
        <v>1.048</v>
      </c>
    </row>
    <row r="36" spans="1:11">
      <c r="E36">
        <v>17</v>
      </c>
      <c r="F36">
        <v>5898240</v>
      </c>
      <c r="G36">
        <v>0.91500000000000004</v>
      </c>
    </row>
    <row r="37" spans="1:11">
      <c r="E37">
        <v>18</v>
      </c>
      <c r="F37">
        <v>5898240</v>
      </c>
      <c r="G37">
        <v>0.93300000000000005</v>
      </c>
    </row>
    <row r="38" spans="1:11">
      <c r="E38" t="s">
        <v>13</v>
      </c>
      <c r="G38" s="43">
        <f>AVERAGE(G20:G37)</f>
        <v>0.77255555555555566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topLeftCell="A7" zoomScale="110" zoomScaleNormal="110" workbookViewId="0">
      <selection activeCell="Q23" sqref="Q23"/>
    </sheetView>
  </sheetViews>
  <sheetFormatPr defaultRowHeight="15"/>
  <cols>
    <col min="4" max="4" width="11" customWidth="1"/>
    <col min="5" max="5" width="10.5703125" customWidth="1"/>
    <col min="12" max="12" width="11.5703125" customWidth="1"/>
    <col min="13" max="13" width="13.42578125" customWidth="1"/>
  </cols>
  <sheetData>
    <row r="1" spans="1:13">
      <c r="B1" s="39" t="s">
        <v>217</v>
      </c>
      <c r="C1" s="39" t="s">
        <v>218</v>
      </c>
      <c r="D1" s="39" t="s">
        <v>219</v>
      </c>
      <c r="E1" s="251" t="s">
        <v>220</v>
      </c>
      <c r="J1" s="39" t="s">
        <v>217</v>
      </c>
      <c r="K1" s="39" t="s">
        <v>3242</v>
      </c>
      <c r="L1" s="39" t="s">
        <v>3243</v>
      </c>
      <c r="M1" s="251" t="s">
        <v>3244</v>
      </c>
    </row>
    <row r="2" spans="1:13">
      <c r="A2" t="s">
        <v>278</v>
      </c>
      <c r="B2">
        <v>16061.602000000001</v>
      </c>
      <c r="C2">
        <v>24839.016</v>
      </c>
      <c r="D2">
        <v>0.64662794999999995</v>
      </c>
      <c r="E2" s="43">
        <v>0.99999992299999996</v>
      </c>
      <c r="I2" t="s">
        <v>278</v>
      </c>
      <c r="J2">
        <v>16061.602000000001</v>
      </c>
      <c r="K2">
        <v>13730.974</v>
      </c>
      <c r="L2">
        <f>J2/K2</f>
        <v>1.1697350821580466</v>
      </c>
      <c r="M2" s="43">
        <f>L2/1.16973508</f>
        <v>1.000000001844902</v>
      </c>
    </row>
    <row r="3" spans="1:13">
      <c r="A3" t="s">
        <v>281</v>
      </c>
      <c r="B3">
        <v>13463.359</v>
      </c>
      <c r="C3">
        <v>20513.409</v>
      </c>
      <c r="D3">
        <v>0.656319922</v>
      </c>
      <c r="E3" s="43">
        <v>1.014988405</v>
      </c>
      <c r="I3" t="s">
        <v>281</v>
      </c>
      <c r="J3">
        <v>13463.359</v>
      </c>
      <c r="K3">
        <v>13608.196</v>
      </c>
      <c r="L3">
        <f t="shared" ref="L3:L11" si="0">J3/K3</f>
        <v>0.98935663478098057</v>
      </c>
      <c r="M3" s="43">
        <f t="shared" ref="M3:M11" si="1">L3/1.16973508</f>
        <v>0.84579547257912502</v>
      </c>
    </row>
    <row r="4" spans="1:13">
      <c r="A4" t="s">
        <v>284</v>
      </c>
      <c r="B4">
        <v>12575.359</v>
      </c>
      <c r="C4">
        <v>20556.044999999998</v>
      </c>
      <c r="D4">
        <v>0.61175965499999996</v>
      </c>
      <c r="E4" s="43">
        <v>0.94607665500000004</v>
      </c>
      <c r="I4" t="s">
        <v>284</v>
      </c>
      <c r="J4">
        <v>12575.359</v>
      </c>
      <c r="K4">
        <v>13879.953</v>
      </c>
      <c r="L4">
        <f t="shared" si="0"/>
        <v>0.9060087595397478</v>
      </c>
      <c r="M4" s="43">
        <f t="shared" si="1"/>
        <v>0.77454183860139325</v>
      </c>
    </row>
    <row r="5" spans="1:13">
      <c r="A5" t="s">
        <v>287</v>
      </c>
      <c r="B5">
        <v>12428.602000000001</v>
      </c>
      <c r="C5">
        <v>19204.438999999998</v>
      </c>
      <c r="D5">
        <v>0.64717339600000001</v>
      </c>
      <c r="E5" s="43">
        <v>1.000843446</v>
      </c>
      <c r="I5" t="s">
        <v>287</v>
      </c>
      <c r="J5">
        <v>12428.602000000001</v>
      </c>
      <c r="K5">
        <v>14692.075000000001</v>
      </c>
      <c r="L5">
        <f t="shared" si="0"/>
        <v>0.84593918830389858</v>
      </c>
      <c r="M5" s="43">
        <f t="shared" si="1"/>
        <v>0.72318869696880306</v>
      </c>
    </row>
    <row r="6" spans="1:13">
      <c r="A6" t="s">
        <v>290</v>
      </c>
      <c r="B6">
        <v>14576.308999999999</v>
      </c>
      <c r="C6">
        <v>18455.923999999999</v>
      </c>
      <c r="D6">
        <v>0.78979025899999999</v>
      </c>
      <c r="E6" s="43">
        <v>1.221398175</v>
      </c>
      <c r="I6" t="s">
        <v>290</v>
      </c>
      <c r="J6">
        <v>14576.308999999999</v>
      </c>
      <c r="K6">
        <v>14588.852999999999</v>
      </c>
      <c r="L6">
        <f t="shared" si="0"/>
        <v>0.99914016544001094</v>
      </c>
      <c r="M6" s="43">
        <f t="shared" si="1"/>
        <v>0.85415935840789781</v>
      </c>
    </row>
    <row r="7" spans="1:13">
      <c r="A7" t="s">
        <v>279</v>
      </c>
      <c r="B7">
        <v>5342.1459999999997</v>
      </c>
      <c r="C7">
        <v>18183.075000000001</v>
      </c>
      <c r="D7">
        <v>0.29379772100000001</v>
      </c>
      <c r="E7" s="43">
        <v>0.45435354100000003</v>
      </c>
      <c r="I7" t="s">
        <v>279</v>
      </c>
      <c r="J7">
        <v>5342.1459999999997</v>
      </c>
      <c r="K7">
        <v>14178.974</v>
      </c>
      <c r="L7">
        <f t="shared" si="0"/>
        <v>0.37676534282381785</v>
      </c>
      <c r="M7" s="43">
        <f t="shared" si="1"/>
        <v>0.32209459155813114</v>
      </c>
    </row>
    <row r="8" spans="1:13">
      <c r="A8" t="s">
        <v>282</v>
      </c>
      <c r="B8">
        <v>9200.7520000000004</v>
      </c>
      <c r="C8">
        <v>16584.217000000001</v>
      </c>
      <c r="D8">
        <v>0.55478965300000005</v>
      </c>
      <c r="E8" s="43">
        <v>0.85797344600000003</v>
      </c>
      <c r="I8" t="s">
        <v>282</v>
      </c>
      <c r="J8">
        <v>9200.7520000000004</v>
      </c>
      <c r="K8">
        <v>12143.094999999999</v>
      </c>
      <c r="L8">
        <f t="shared" si="0"/>
        <v>0.75769414634407461</v>
      </c>
      <c r="M8" s="43">
        <f t="shared" si="1"/>
        <v>0.64774850245927018</v>
      </c>
    </row>
    <row r="9" spans="1:13">
      <c r="A9" t="s">
        <v>285</v>
      </c>
      <c r="B9">
        <v>7344.3879999999999</v>
      </c>
      <c r="C9">
        <v>18547.217000000001</v>
      </c>
      <c r="D9">
        <v>0.39598328999999999</v>
      </c>
      <c r="E9" s="43">
        <v>0.61238190999999997</v>
      </c>
      <c r="I9" t="s">
        <v>285</v>
      </c>
      <c r="J9">
        <v>7344.3879999999999</v>
      </c>
      <c r="K9">
        <v>12740.045</v>
      </c>
      <c r="L9">
        <f t="shared" si="0"/>
        <v>0.57648053833404822</v>
      </c>
      <c r="M9" s="43">
        <f t="shared" si="1"/>
        <v>0.49282999902340985</v>
      </c>
    </row>
    <row r="10" spans="1:13">
      <c r="A10" t="s">
        <v>874</v>
      </c>
      <c r="B10">
        <v>10542.116</v>
      </c>
      <c r="C10">
        <v>19954.823</v>
      </c>
      <c r="D10">
        <v>0.52829914899999997</v>
      </c>
      <c r="E10" s="43">
        <v>0.81700629800000002</v>
      </c>
      <c r="I10" t="s">
        <v>874</v>
      </c>
      <c r="J10">
        <v>10542.116</v>
      </c>
      <c r="K10">
        <v>13623.874</v>
      </c>
      <c r="L10">
        <f t="shared" si="0"/>
        <v>0.77379723271075462</v>
      </c>
      <c r="M10" s="43">
        <f t="shared" si="1"/>
        <v>0.66151494123845089</v>
      </c>
    </row>
    <row r="11" spans="1:13">
      <c r="A11" t="s">
        <v>875</v>
      </c>
      <c r="B11">
        <v>9834.5810000000001</v>
      </c>
      <c r="C11">
        <v>21940.409</v>
      </c>
      <c r="D11">
        <v>0.44824055000000002</v>
      </c>
      <c r="E11" s="43">
        <v>0.69319693900000001</v>
      </c>
      <c r="I11" t="s">
        <v>875</v>
      </c>
      <c r="J11">
        <v>9834.5810000000001</v>
      </c>
      <c r="K11">
        <v>15639.43</v>
      </c>
      <c r="L11">
        <f t="shared" si="0"/>
        <v>0.62883244466070698</v>
      </c>
      <c r="M11" s="43">
        <f t="shared" si="1"/>
        <v>0.53758535194200296</v>
      </c>
    </row>
  </sheetData>
  <pageMargins left="0.7" right="0.7" top="0.75" bottom="0.75" header="0.3" footer="0.3"/>
  <pageSetup paperSize="9" orientation="portrait" horizontalDpi="4294967295" verticalDpi="4294967295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zoomScale="70" zoomScaleNormal="70" workbookViewId="0">
      <selection activeCell="AD45" sqref="AD45"/>
    </sheetView>
  </sheetViews>
  <sheetFormatPr defaultRowHeight="15"/>
  <cols>
    <col min="4" max="4" width="12.28515625" customWidth="1"/>
    <col min="5" max="5" width="14.85546875" customWidth="1"/>
  </cols>
  <sheetData>
    <row r="1" spans="1:5">
      <c r="A1" t="s">
        <v>224</v>
      </c>
      <c r="B1" s="39" t="s">
        <v>209</v>
      </c>
      <c r="C1" s="39" t="s">
        <v>221</v>
      </c>
      <c r="D1" s="39" t="s">
        <v>222</v>
      </c>
      <c r="E1" s="39" t="s">
        <v>223</v>
      </c>
    </row>
    <row r="2" spans="1:5">
      <c r="B2">
        <v>18236.672999999999</v>
      </c>
      <c r="C2">
        <v>102762.16099999999</v>
      </c>
      <c r="D2">
        <v>0.177464865</v>
      </c>
      <c r="E2">
        <v>1</v>
      </c>
    </row>
    <row r="3" spans="1:5">
      <c r="B3">
        <v>2965.761</v>
      </c>
      <c r="C3">
        <v>90146.99</v>
      </c>
      <c r="D3">
        <v>3.2899167999999999E-2</v>
      </c>
      <c r="E3">
        <v>0.18538412300000001</v>
      </c>
    </row>
    <row r="5" spans="1:5">
      <c r="A5" t="s">
        <v>225</v>
      </c>
    </row>
    <row r="7" spans="1:5">
      <c r="B7">
        <v>15300.137000000001</v>
      </c>
      <c r="C7">
        <v>45235.902000000002</v>
      </c>
      <c r="D7">
        <v>0.33822995300000003</v>
      </c>
      <c r="E7">
        <v>1</v>
      </c>
    </row>
    <row r="8" spans="1:5">
      <c r="B8">
        <v>5759.0240000000003</v>
      </c>
      <c r="C8">
        <v>44196.94</v>
      </c>
      <c r="D8">
        <v>0.130303682</v>
      </c>
      <c r="E8">
        <v>0.38525175099999998</v>
      </c>
    </row>
    <row r="9" spans="1:5">
      <c r="A9" t="s">
        <v>226</v>
      </c>
    </row>
    <row r="11" spans="1:5">
      <c r="B11">
        <v>21002.601999999999</v>
      </c>
      <c r="C11">
        <v>51193.315999999999</v>
      </c>
      <c r="D11">
        <v>0.41026062899999999</v>
      </c>
      <c r="E11">
        <v>1</v>
      </c>
    </row>
    <row r="12" spans="1:5">
      <c r="B12">
        <v>7591.3379999999997</v>
      </c>
      <c r="C12">
        <v>39209.394999999997</v>
      </c>
      <c r="D12">
        <v>0.19361017899999999</v>
      </c>
      <c r="E12">
        <v>0.47191996000000003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"/>
  <sheetViews>
    <sheetView zoomScale="40" zoomScaleNormal="40" workbookViewId="0">
      <selection activeCell="Y25" sqref="Y25"/>
    </sheetView>
  </sheetViews>
  <sheetFormatPr defaultRowHeight="15"/>
  <sheetData>
    <row r="1" spans="1:24">
      <c r="A1" s="64" t="s">
        <v>237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24">
      <c r="A2" s="66">
        <v>58080</v>
      </c>
      <c r="B2" s="66">
        <v>61050</v>
      </c>
      <c r="C2" s="67">
        <v>50</v>
      </c>
      <c r="D2" s="66">
        <v>79310</v>
      </c>
      <c r="E2" s="66">
        <v>78960</v>
      </c>
      <c r="F2" s="67">
        <v>40</v>
      </c>
      <c r="G2" s="67">
        <v>220</v>
      </c>
      <c r="H2" s="66">
        <v>887370</v>
      </c>
      <c r="I2" s="66">
        <v>909280</v>
      </c>
      <c r="J2" s="67">
        <v>450</v>
      </c>
      <c r="K2" s="66">
        <v>1155310</v>
      </c>
      <c r="L2" s="66">
        <v>1160160</v>
      </c>
      <c r="Q2" t="s">
        <v>238</v>
      </c>
      <c r="T2" t="s">
        <v>239</v>
      </c>
      <c r="V2" t="s">
        <v>240</v>
      </c>
    </row>
    <row r="3" spans="1:24">
      <c r="A3" s="66">
        <v>56160</v>
      </c>
      <c r="B3" s="66">
        <v>57760</v>
      </c>
      <c r="C3" s="67">
        <v>60</v>
      </c>
      <c r="D3" s="66">
        <v>68480</v>
      </c>
      <c r="E3" s="66">
        <v>69020</v>
      </c>
      <c r="F3" s="67">
        <v>60</v>
      </c>
      <c r="G3" s="67">
        <v>320</v>
      </c>
      <c r="H3" s="66">
        <v>904140</v>
      </c>
      <c r="I3" s="66">
        <v>913280</v>
      </c>
      <c r="J3" s="67">
        <v>650</v>
      </c>
      <c r="K3" s="66">
        <v>1132990</v>
      </c>
      <c r="L3" s="66">
        <v>1081060</v>
      </c>
      <c r="P3" t="s">
        <v>78</v>
      </c>
      <c r="Q3">
        <f t="shared" ref="Q3:Q8" si="0">AVERAGE(A2:B2)</f>
        <v>59565</v>
      </c>
      <c r="S3" t="s">
        <v>78</v>
      </c>
      <c r="T3">
        <f t="shared" ref="T3:T8" si="1">AVERAGE(H2:I2)</f>
        <v>898325</v>
      </c>
      <c r="V3">
        <v>412000</v>
      </c>
      <c r="W3">
        <f>50*V3/1000</f>
        <v>20600</v>
      </c>
      <c r="X3">
        <f>(W3/10000)</f>
        <v>2.06</v>
      </c>
    </row>
    <row r="4" spans="1:24">
      <c r="A4" s="66">
        <v>65400</v>
      </c>
      <c r="B4" s="66">
        <v>69150</v>
      </c>
      <c r="C4" s="67">
        <v>70</v>
      </c>
      <c r="D4" s="66">
        <v>97310</v>
      </c>
      <c r="E4" s="66">
        <v>97570</v>
      </c>
      <c r="F4" s="67">
        <v>60</v>
      </c>
      <c r="G4" s="67">
        <v>330</v>
      </c>
      <c r="H4" s="66">
        <v>1020850</v>
      </c>
      <c r="I4" s="66">
        <v>1029120</v>
      </c>
      <c r="J4" s="67">
        <v>700</v>
      </c>
      <c r="K4" s="66">
        <v>1499850</v>
      </c>
      <c r="L4" s="66">
        <v>1400340</v>
      </c>
      <c r="P4" t="s">
        <v>80</v>
      </c>
      <c r="Q4">
        <f t="shared" si="0"/>
        <v>56960</v>
      </c>
      <c r="S4" t="s">
        <v>80</v>
      </c>
      <c r="T4">
        <f t="shared" si="1"/>
        <v>908710</v>
      </c>
      <c r="V4">
        <v>412000</v>
      </c>
      <c r="W4">
        <f t="shared" ref="W4:W13" si="2">50*V4/1000</f>
        <v>20600</v>
      </c>
      <c r="X4">
        <f t="shared" ref="X4:X14" si="3">(W4/10000)</f>
        <v>2.06</v>
      </c>
    </row>
    <row r="5" spans="1:24">
      <c r="A5" s="66">
        <v>59920</v>
      </c>
      <c r="B5" s="66">
        <v>63800</v>
      </c>
      <c r="C5" s="67">
        <v>100</v>
      </c>
      <c r="D5" s="66">
        <v>93800</v>
      </c>
      <c r="E5" s="66">
        <v>95450</v>
      </c>
      <c r="F5" s="67">
        <v>60</v>
      </c>
      <c r="G5" s="67">
        <v>350</v>
      </c>
      <c r="H5" s="66">
        <v>1023110</v>
      </c>
      <c r="I5" s="66">
        <v>1006210</v>
      </c>
      <c r="J5" s="67">
        <v>810</v>
      </c>
      <c r="K5" s="66">
        <v>1537640</v>
      </c>
      <c r="L5" s="66">
        <v>1504340</v>
      </c>
      <c r="P5" t="s">
        <v>30</v>
      </c>
      <c r="Q5">
        <f t="shared" si="0"/>
        <v>67275</v>
      </c>
      <c r="S5" t="s">
        <v>30</v>
      </c>
      <c r="T5">
        <f t="shared" si="1"/>
        <v>1024985</v>
      </c>
      <c r="V5">
        <v>536000</v>
      </c>
      <c r="W5">
        <f t="shared" si="2"/>
        <v>26800</v>
      </c>
      <c r="X5">
        <f t="shared" si="3"/>
        <v>2.68</v>
      </c>
    </row>
    <row r="6" spans="1:24">
      <c r="A6" s="66">
        <v>135250</v>
      </c>
      <c r="B6" s="66">
        <v>144200</v>
      </c>
      <c r="C6" s="67">
        <v>120</v>
      </c>
      <c r="D6" s="66">
        <v>179760</v>
      </c>
      <c r="E6" s="66">
        <v>180590</v>
      </c>
      <c r="F6" s="67">
        <v>90</v>
      </c>
      <c r="G6" s="67">
        <v>550</v>
      </c>
      <c r="H6" s="66">
        <v>1860800</v>
      </c>
      <c r="I6" s="66">
        <v>1866240</v>
      </c>
      <c r="J6" s="67">
        <v>1100</v>
      </c>
      <c r="K6" s="66">
        <v>1894410</v>
      </c>
      <c r="L6" s="66">
        <v>1905170</v>
      </c>
      <c r="P6" t="s">
        <v>232</v>
      </c>
      <c r="Q6">
        <f t="shared" si="0"/>
        <v>61860</v>
      </c>
      <c r="S6" t="s">
        <v>232</v>
      </c>
      <c r="T6">
        <f t="shared" si="1"/>
        <v>1014660</v>
      </c>
      <c r="V6">
        <v>536000</v>
      </c>
      <c r="W6">
        <f t="shared" si="2"/>
        <v>26800</v>
      </c>
      <c r="X6">
        <f t="shared" si="3"/>
        <v>2.68</v>
      </c>
    </row>
    <row r="7" spans="1:24">
      <c r="A7" s="66">
        <v>126780</v>
      </c>
      <c r="B7" s="66">
        <v>130160</v>
      </c>
      <c r="C7" s="67">
        <v>100</v>
      </c>
      <c r="D7" s="66">
        <v>169230</v>
      </c>
      <c r="E7" s="66">
        <v>162440</v>
      </c>
      <c r="F7" s="67">
        <v>100</v>
      </c>
      <c r="G7" s="67">
        <v>520</v>
      </c>
      <c r="H7" s="66">
        <v>1843320</v>
      </c>
      <c r="I7" s="66">
        <v>1892450</v>
      </c>
      <c r="J7" s="67">
        <v>920</v>
      </c>
      <c r="K7" s="66">
        <v>1762140</v>
      </c>
      <c r="L7" s="66">
        <v>1674150</v>
      </c>
      <c r="P7" t="s">
        <v>31</v>
      </c>
      <c r="Q7">
        <f t="shared" si="0"/>
        <v>139725</v>
      </c>
      <c r="S7" t="s">
        <v>31</v>
      </c>
      <c r="T7">
        <f t="shared" si="1"/>
        <v>1863520</v>
      </c>
      <c r="V7">
        <v>850000</v>
      </c>
      <c r="W7">
        <f t="shared" si="2"/>
        <v>42500</v>
      </c>
      <c r="X7">
        <f t="shared" si="3"/>
        <v>4.25</v>
      </c>
    </row>
    <row r="8" spans="1:24">
      <c r="A8" s="67">
        <v>60</v>
      </c>
      <c r="B8" s="67">
        <v>80</v>
      </c>
      <c r="C8" s="67">
        <v>50</v>
      </c>
      <c r="D8" s="67">
        <v>90</v>
      </c>
      <c r="E8" s="67">
        <v>80</v>
      </c>
      <c r="F8" s="67">
        <v>50</v>
      </c>
      <c r="G8" s="67">
        <v>130</v>
      </c>
      <c r="H8" s="67">
        <v>560</v>
      </c>
      <c r="I8" s="67">
        <v>820</v>
      </c>
      <c r="J8" s="67">
        <v>570</v>
      </c>
      <c r="K8" s="67">
        <v>530</v>
      </c>
      <c r="L8" s="67">
        <v>370</v>
      </c>
      <c r="P8" t="s">
        <v>235</v>
      </c>
      <c r="Q8">
        <f t="shared" si="0"/>
        <v>128470</v>
      </c>
      <c r="S8" t="s">
        <v>235</v>
      </c>
      <c r="T8">
        <f t="shared" si="1"/>
        <v>1867885</v>
      </c>
      <c r="V8">
        <v>850000</v>
      </c>
      <c r="W8">
        <f t="shared" si="2"/>
        <v>42500</v>
      </c>
      <c r="X8">
        <f t="shared" si="3"/>
        <v>4.25</v>
      </c>
    </row>
    <row r="9" spans="1:24">
      <c r="A9" s="67">
        <v>40</v>
      </c>
      <c r="B9" s="67">
        <v>30</v>
      </c>
      <c r="C9" s="67">
        <v>40</v>
      </c>
      <c r="D9" s="67">
        <v>30</v>
      </c>
      <c r="E9" s="67">
        <v>50</v>
      </c>
      <c r="F9" s="67">
        <v>30</v>
      </c>
      <c r="G9" s="67">
        <v>60</v>
      </c>
      <c r="H9" s="67">
        <v>190</v>
      </c>
      <c r="I9" s="66">
        <v>1009180</v>
      </c>
      <c r="J9" s="66">
        <v>1327210</v>
      </c>
      <c r="K9" s="67">
        <v>280</v>
      </c>
      <c r="L9" s="67">
        <v>50</v>
      </c>
      <c r="P9" t="s">
        <v>36</v>
      </c>
      <c r="Q9">
        <f t="shared" ref="Q9:Q14" si="4">AVERAGE(D2:E2)</f>
        <v>79135</v>
      </c>
      <c r="S9" t="s">
        <v>36</v>
      </c>
      <c r="T9">
        <f t="shared" ref="T9:T14" si="5">AVERAGE(K2:L2)</f>
        <v>1157735</v>
      </c>
      <c r="V9">
        <v>579000</v>
      </c>
      <c r="W9">
        <f t="shared" si="2"/>
        <v>28950</v>
      </c>
      <c r="X9">
        <f t="shared" si="3"/>
        <v>2.895</v>
      </c>
    </row>
    <row r="10" spans="1:24">
      <c r="P10" t="s">
        <v>230</v>
      </c>
      <c r="Q10">
        <f t="shared" si="4"/>
        <v>68750</v>
      </c>
      <c r="S10" t="s">
        <v>230</v>
      </c>
      <c r="T10">
        <f t="shared" si="5"/>
        <v>1107025</v>
      </c>
      <c r="V10">
        <v>579000</v>
      </c>
      <c r="W10">
        <f t="shared" si="2"/>
        <v>28950</v>
      </c>
      <c r="X10">
        <f t="shared" si="3"/>
        <v>2.895</v>
      </c>
    </row>
    <row r="11" spans="1:24">
      <c r="A11" s="64" t="s">
        <v>241</v>
      </c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P11" t="s">
        <v>37</v>
      </c>
      <c r="Q11">
        <f t="shared" si="4"/>
        <v>97440</v>
      </c>
      <c r="S11" t="s">
        <v>37</v>
      </c>
      <c r="T11">
        <f t="shared" si="5"/>
        <v>1450095</v>
      </c>
      <c r="V11">
        <v>858000</v>
      </c>
      <c r="W11">
        <f t="shared" si="2"/>
        <v>42900</v>
      </c>
      <c r="X11">
        <f t="shared" si="3"/>
        <v>4.29</v>
      </c>
    </row>
    <row r="12" spans="1:24">
      <c r="A12" s="64">
        <v>4240</v>
      </c>
      <c r="B12" s="64">
        <v>4290</v>
      </c>
      <c r="C12" s="64">
        <v>51230</v>
      </c>
      <c r="D12" s="64">
        <v>4230</v>
      </c>
      <c r="E12" s="64">
        <v>64880</v>
      </c>
      <c r="F12" s="64">
        <v>4610</v>
      </c>
      <c r="G12" s="64">
        <v>6290</v>
      </c>
      <c r="H12" s="64">
        <v>952310</v>
      </c>
      <c r="I12" s="64">
        <v>7770</v>
      </c>
      <c r="J12" s="64">
        <v>832080</v>
      </c>
      <c r="K12" s="64">
        <v>7350</v>
      </c>
      <c r="L12" s="64">
        <v>5410</v>
      </c>
      <c r="P12" t="s">
        <v>233</v>
      </c>
      <c r="Q12">
        <f t="shared" si="4"/>
        <v>94625</v>
      </c>
      <c r="S12" t="s">
        <v>233</v>
      </c>
      <c r="T12">
        <f t="shared" si="5"/>
        <v>1520990</v>
      </c>
      <c r="V12">
        <v>858000</v>
      </c>
      <c r="W12">
        <f t="shared" si="2"/>
        <v>42900</v>
      </c>
      <c r="X12">
        <f t="shared" si="3"/>
        <v>4.29</v>
      </c>
    </row>
    <row r="13" spans="1:24">
      <c r="A13" s="64">
        <v>3970</v>
      </c>
      <c r="B13" s="64">
        <v>4400</v>
      </c>
      <c r="C13" s="64">
        <v>61710</v>
      </c>
      <c r="D13" s="64">
        <v>5070</v>
      </c>
      <c r="E13" s="64">
        <v>75950</v>
      </c>
      <c r="F13" s="64">
        <v>5660</v>
      </c>
      <c r="G13" s="64">
        <v>9810</v>
      </c>
      <c r="H13" s="64">
        <v>1010160</v>
      </c>
      <c r="I13" s="64">
        <v>12440</v>
      </c>
      <c r="J13" s="64">
        <v>859680</v>
      </c>
      <c r="K13" s="64">
        <v>14450</v>
      </c>
      <c r="L13" s="64">
        <v>7090</v>
      </c>
      <c r="P13" t="s">
        <v>38</v>
      </c>
      <c r="Q13">
        <f t="shared" si="4"/>
        <v>180175</v>
      </c>
      <c r="S13" t="s">
        <v>38</v>
      </c>
      <c r="T13">
        <f t="shared" si="5"/>
        <v>1899790</v>
      </c>
      <c r="V13">
        <v>1330000</v>
      </c>
      <c r="W13">
        <f t="shared" si="2"/>
        <v>66500</v>
      </c>
      <c r="X13">
        <f t="shared" si="3"/>
        <v>6.65</v>
      </c>
    </row>
    <row r="14" spans="1:24">
      <c r="A14" s="64">
        <v>4110</v>
      </c>
      <c r="B14" s="64">
        <v>4890</v>
      </c>
      <c r="C14" s="64">
        <v>51940</v>
      </c>
      <c r="D14" s="64">
        <v>4850</v>
      </c>
      <c r="E14" s="64">
        <v>58780</v>
      </c>
      <c r="F14" s="64">
        <v>6500</v>
      </c>
      <c r="G14" s="64">
        <v>9720</v>
      </c>
      <c r="H14" s="64">
        <v>953630</v>
      </c>
      <c r="I14" s="64">
        <v>17050</v>
      </c>
      <c r="J14" s="64">
        <v>826110</v>
      </c>
      <c r="K14" s="64">
        <v>10890</v>
      </c>
      <c r="L14" s="64">
        <v>7150</v>
      </c>
      <c r="P14" t="s">
        <v>236</v>
      </c>
      <c r="Q14">
        <f t="shared" si="4"/>
        <v>165835</v>
      </c>
      <c r="S14" t="s">
        <v>236</v>
      </c>
      <c r="T14">
        <f t="shared" si="5"/>
        <v>1718145</v>
      </c>
      <c r="V14">
        <v>1330000</v>
      </c>
      <c r="W14">
        <f>50*V14/1000</f>
        <v>66500</v>
      </c>
      <c r="X14">
        <f t="shared" si="3"/>
        <v>6.65</v>
      </c>
    </row>
    <row r="15" spans="1:24">
      <c r="A15" s="64">
        <v>4320</v>
      </c>
      <c r="B15" s="64">
        <v>4470</v>
      </c>
      <c r="C15" s="64">
        <v>51900</v>
      </c>
      <c r="D15" s="64">
        <v>4830</v>
      </c>
      <c r="E15" s="64">
        <v>59500</v>
      </c>
      <c r="F15" s="64">
        <v>6180</v>
      </c>
      <c r="G15" s="64">
        <v>10660</v>
      </c>
      <c r="H15" s="64">
        <v>1013470</v>
      </c>
      <c r="I15" s="64">
        <v>16100</v>
      </c>
      <c r="J15" s="64">
        <v>820070</v>
      </c>
      <c r="K15" s="64">
        <v>10410</v>
      </c>
      <c r="L15" s="64">
        <v>6960</v>
      </c>
    </row>
    <row r="16" spans="1:24">
      <c r="A16" s="64">
        <v>4570</v>
      </c>
      <c r="B16" s="64">
        <v>4830</v>
      </c>
      <c r="C16" s="64">
        <v>56480</v>
      </c>
      <c r="D16" s="64">
        <v>4990</v>
      </c>
      <c r="E16" s="64">
        <v>64290</v>
      </c>
      <c r="F16" s="64">
        <v>6670</v>
      </c>
      <c r="G16" s="64">
        <v>9990</v>
      </c>
      <c r="H16" s="64">
        <v>977220</v>
      </c>
      <c r="I16" s="64">
        <v>10520</v>
      </c>
      <c r="J16" s="64">
        <v>815700</v>
      </c>
      <c r="K16" s="64">
        <v>9320</v>
      </c>
      <c r="L16" s="64">
        <v>6780</v>
      </c>
      <c r="Q16" t="s">
        <v>227</v>
      </c>
      <c r="R16" t="s">
        <v>228</v>
      </c>
    </row>
    <row r="17" spans="1:20">
      <c r="A17" s="64">
        <v>4620</v>
      </c>
      <c r="B17" s="64">
        <v>4680</v>
      </c>
      <c r="C17" s="64">
        <v>60640</v>
      </c>
      <c r="D17" s="64">
        <v>4840</v>
      </c>
      <c r="E17" s="64">
        <v>66710</v>
      </c>
      <c r="F17" s="64">
        <v>6770</v>
      </c>
      <c r="G17" s="64">
        <v>10410</v>
      </c>
      <c r="H17" s="64">
        <v>1000970</v>
      </c>
      <c r="I17" s="64">
        <v>11130</v>
      </c>
      <c r="J17" s="64">
        <v>824920</v>
      </c>
      <c r="K17" s="64">
        <v>9280</v>
      </c>
      <c r="L17" s="64">
        <v>6840</v>
      </c>
      <c r="O17" s="269" t="s">
        <v>229</v>
      </c>
      <c r="P17" s="40" t="s">
        <v>78</v>
      </c>
      <c r="Q17" s="41">
        <f>(T3/Q3)</f>
        <v>15.081423654830857</v>
      </c>
      <c r="R17" s="42">
        <f>(Q17/X3)</f>
        <v>7.321079444092649</v>
      </c>
      <c r="S17">
        <f>R17/7.53</f>
        <v>0.97225490625400379</v>
      </c>
      <c r="T17" s="202">
        <f>AVERAGE(S17,S18)</f>
        <v>1.0003642316954307</v>
      </c>
    </row>
    <row r="18" spans="1:20">
      <c r="A18" s="64">
        <v>4550</v>
      </c>
      <c r="B18" s="64">
        <v>4640</v>
      </c>
      <c r="C18" s="64">
        <v>56910</v>
      </c>
      <c r="D18" s="64">
        <v>4790</v>
      </c>
      <c r="E18" s="64">
        <v>63350</v>
      </c>
      <c r="F18" s="64">
        <v>7120</v>
      </c>
      <c r="G18" s="64">
        <v>10220</v>
      </c>
      <c r="H18" s="64">
        <v>839920</v>
      </c>
      <c r="I18" s="64">
        <v>11430</v>
      </c>
      <c r="J18" s="64">
        <v>715320</v>
      </c>
      <c r="K18" s="64">
        <v>9270</v>
      </c>
      <c r="L18" s="64">
        <v>6480</v>
      </c>
      <c r="O18" s="270"/>
      <c r="P18" s="44" t="s">
        <v>80</v>
      </c>
      <c r="Q18" s="45">
        <f>(T4/Q4)</f>
        <v>15.953476123595506</v>
      </c>
      <c r="R18" s="46">
        <f>(Q18/X4)</f>
        <v>7.7444058852405364</v>
      </c>
      <c r="S18">
        <f>R18/7.53</f>
        <v>1.0284735571368573</v>
      </c>
      <c r="T18" s="202"/>
    </row>
    <row r="19" spans="1:20">
      <c r="A19" s="64">
        <v>4260</v>
      </c>
      <c r="B19" s="64">
        <v>4370</v>
      </c>
      <c r="C19" s="64">
        <v>44220</v>
      </c>
      <c r="D19" s="64">
        <v>4400</v>
      </c>
      <c r="E19" s="64">
        <v>45340</v>
      </c>
      <c r="F19" s="64">
        <v>5180</v>
      </c>
      <c r="G19" s="64">
        <v>6910</v>
      </c>
      <c r="H19" s="64">
        <v>744420</v>
      </c>
      <c r="I19" s="64">
        <v>7610</v>
      </c>
      <c r="J19" s="64">
        <v>673590</v>
      </c>
      <c r="K19" s="64">
        <v>6120</v>
      </c>
      <c r="L19" s="64">
        <v>4920</v>
      </c>
      <c r="O19" s="270"/>
      <c r="P19" s="44" t="s">
        <v>36</v>
      </c>
      <c r="Q19" s="45">
        <f>(T9/Q9)</f>
        <v>14.629873001832312</v>
      </c>
      <c r="R19" s="46">
        <f>(Q19/X9)</f>
        <v>5.0534967191130615</v>
      </c>
      <c r="S19">
        <f>R19/7.53</f>
        <v>0.67111510213984882</v>
      </c>
      <c r="T19" s="202">
        <f>AVERAGE(S19,S20)</f>
        <v>0.7048846598640357</v>
      </c>
    </row>
    <row r="20" spans="1:20">
      <c r="O20" s="271"/>
      <c r="P20" s="47" t="s">
        <v>230</v>
      </c>
      <c r="Q20" s="45">
        <f>(T10/Q10)</f>
        <v>16.102181818181819</v>
      </c>
      <c r="R20" s="46">
        <f>(Q20/X10)</f>
        <v>5.5620662584393159</v>
      </c>
      <c r="S20">
        <f>R20/7.53</f>
        <v>0.73865421758822258</v>
      </c>
      <c r="T20" s="202"/>
    </row>
    <row r="21" spans="1:20">
      <c r="A21" s="64" t="s">
        <v>242</v>
      </c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  <c r="O21" s="272" t="s">
        <v>231</v>
      </c>
      <c r="P21" s="48" t="s">
        <v>30</v>
      </c>
      <c r="Q21" s="49">
        <f>(T5/Q5)</f>
        <v>15.235748792270531</v>
      </c>
      <c r="R21" s="50">
        <f>(Q21/X5)</f>
        <v>5.6849808926382579</v>
      </c>
      <c r="S21" s="15">
        <f>R21/5.9</f>
        <v>0.96355608349800981</v>
      </c>
      <c r="T21" s="200">
        <f>AVERAGE(S21,S22)</f>
        <v>1.0004512590356338</v>
      </c>
    </row>
    <row r="22" spans="1:20">
      <c r="A22" s="64">
        <v>0.14899999999999999</v>
      </c>
      <c r="B22" s="64">
        <v>0.19600000000000001</v>
      </c>
      <c r="C22" s="64">
        <v>1.006</v>
      </c>
      <c r="D22" s="64">
        <v>0.21</v>
      </c>
      <c r="E22" s="64">
        <v>1.028</v>
      </c>
      <c r="F22" s="64">
        <v>0.27300000000000002</v>
      </c>
      <c r="G22" s="64">
        <v>0.52100000000000002</v>
      </c>
      <c r="H22" s="64">
        <v>1.0669999999999999</v>
      </c>
      <c r="I22" s="64">
        <v>0.68600000000000005</v>
      </c>
      <c r="J22" s="64">
        <v>1.0649999999999999</v>
      </c>
      <c r="K22" s="64">
        <v>0.74299999999999999</v>
      </c>
      <c r="L22" s="64">
        <v>0.64500000000000002</v>
      </c>
      <c r="O22" s="273"/>
      <c r="P22" s="51" t="s">
        <v>232</v>
      </c>
      <c r="Q22" s="52">
        <f>(T6/Q6)</f>
        <v>16.402521823472355</v>
      </c>
      <c r="R22" s="53">
        <f>(Q22/X6)</f>
        <v>6.1203439639822221</v>
      </c>
      <c r="S22" s="15">
        <f>R22/5.9</f>
        <v>1.0373464345732579</v>
      </c>
      <c r="T22" s="200"/>
    </row>
    <row r="23" spans="1:20">
      <c r="A23" s="64">
        <v>0.76100000000000001</v>
      </c>
      <c r="B23" s="64">
        <v>0.97</v>
      </c>
      <c r="C23" s="64">
        <v>1.0629999999999999</v>
      </c>
      <c r="D23" s="64">
        <v>1.0669999999999999</v>
      </c>
      <c r="E23" s="64">
        <v>1.0029999999999999</v>
      </c>
      <c r="F23" s="64">
        <v>1.032</v>
      </c>
      <c r="G23" s="64">
        <v>1.014</v>
      </c>
      <c r="H23" s="64">
        <v>1.02</v>
      </c>
      <c r="I23" s="64">
        <v>0.99099999999999999</v>
      </c>
      <c r="J23" s="64">
        <v>1.0229999999999999</v>
      </c>
      <c r="K23" s="64">
        <v>0.85099999999999998</v>
      </c>
      <c r="L23" s="64">
        <v>1.2569999999999999</v>
      </c>
      <c r="O23" s="273"/>
      <c r="P23" s="51" t="s">
        <v>37</v>
      </c>
      <c r="Q23" s="52">
        <f>(T11/Q11)</f>
        <v>14.881927339901479</v>
      </c>
      <c r="R23" s="53">
        <f>(Q23/X11)</f>
        <v>3.4689807319117665</v>
      </c>
      <c r="S23" s="15">
        <f>R23/5.9</f>
        <v>0.58796283591724852</v>
      </c>
      <c r="T23" s="200">
        <f>AVERAGE(S23,S24)</f>
        <v>0.61150878830376321</v>
      </c>
    </row>
    <row r="24" spans="1:20">
      <c r="A24" s="64">
        <v>1.7030000000000001</v>
      </c>
      <c r="B24" s="64">
        <v>1.881</v>
      </c>
      <c r="C24" s="64">
        <v>1.1140000000000001</v>
      </c>
      <c r="D24" s="64">
        <v>1.581</v>
      </c>
      <c r="E24" s="64">
        <v>1.095</v>
      </c>
      <c r="F24" s="64">
        <v>1.2290000000000001</v>
      </c>
      <c r="G24" s="64">
        <v>1.0509999999999999</v>
      </c>
      <c r="H24" s="64">
        <v>1.016</v>
      </c>
      <c r="I24" s="64">
        <v>0.77500000000000002</v>
      </c>
      <c r="J24" s="64">
        <v>1.016</v>
      </c>
      <c r="K24" s="64">
        <v>1.2270000000000001</v>
      </c>
      <c r="L24" s="64">
        <v>1.3939999999999999</v>
      </c>
      <c r="O24" s="274"/>
      <c r="P24" s="54" t="s">
        <v>233</v>
      </c>
      <c r="Q24" s="52">
        <f>(T12/Q12)</f>
        <v>16.073870541611626</v>
      </c>
      <c r="R24" s="53">
        <f>(Q24/X12)</f>
        <v>3.7468229700726399</v>
      </c>
      <c r="S24" s="15">
        <f>R24/5.9</f>
        <v>0.6350547406902779</v>
      </c>
      <c r="T24" s="200"/>
    </row>
    <row r="25" spans="1:20">
      <c r="A25" s="64">
        <v>1.5229999999999999</v>
      </c>
      <c r="B25" s="64">
        <v>1.5189999999999999</v>
      </c>
      <c r="C25" s="64">
        <v>1.107</v>
      </c>
      <c r="D25" s="64">
        <v>1.474</v>
      </c>
      <c r="E25" s="64">
        <v>1.07</v>
      </c>
      <c r="F25" s="64">
        <v>1.353</v>
      </c>
      <c r="G25" s="64">
        <v>1.2490000000000001</v>
      </c>
      <c r="H25" s="64">
        <v>1.016</v>
      </c>
      <c r="I25" s="64">
        <v>0.86</v>
      </c>
      <c r="J25" s="64">
        <v>1.0189999999999999</v>
      </c>
      <c r="K25" s="64">
        <v>1.2430000000000001</v>
      </c>
      <c r="L25" s="64">
        <v>1.5169999999999999</v>
      </c>
      <c r="O25" s="275" t="s">
        <v>234</v>
      </c>
      <c r="P25" s="55" t="s">
        <v>31</v>
      </c>
      <c r="Q25" s="56">
        <f>(T7/Q7)</f>
        <v>13.337054929325461</v>
      </c>
      <c r="R25" s="57">
        <f>(Q25/X7)</f>
        <v>3.1381305716059908</v>
      </c>
      <c r="S25" s="15">
        <f>R25/3.28</f>
        <v>0.95674712548963137</v>
      </c>
      <c r="T25" s="16">
        <f>AVERAGE(S25,S26)</f>
        <v>0.9998751576663506</v>
      </c>
    </row>
    <row r="26" spans="1:20">
      <c r="A26" s="64">
        <v>1.591</v>
      </c>
      <c r="B26" s="64">
        <v>1.625</v>
      </c>
      <c r="C26" s="64">
        <v>1.1220000000000001</v>
      </c>
      <c r="D26" s="64">
        <v>1.585</v>
      </c>
      <c r="E26" s="64">
        <v>1.109</v>
      </c>
      <c r="F26" s="64">
        <v>1.421</v>
      </c>
      <c r="G26" s="64">
        <v>1.355</v>
      </c>
      <c r="H26" s="64">
        <v>1.056</v>
      </c>
      <c r="I26" s="64">
        <v>1.3660000000000001</v>
      </c>
      <c r="J26" s="64">
        <v>1.0620000000000001</v>
      </c>
      <c r="K26" s="64">
        <v>1.391</v>
      </c>
      <c r="L26" s="64">
        <v>1.4970000000000001</v>
      </c>
      <c r="O26" s="276"/>
      <c r="P26" s="58" t="s">
        <v>235</v>
      </c>
      <c r="Q26" s="59">
        <f>(T8/Q8)</f>
        <v>14.539464466412392</v>
      </c>
      <c r="R26" s="60">
        <f>(Q26/X8)</f>
        <v>3.4210504626852689</v>
      </c>
      <c r="S26" s="15">
        <f>R26/3.28</f>
        <v>1.0430031898430698</v>
      </c>
      <c r="T26" s="16"/>
    </row>
    <row r="27" spans="1:20">
      <c r="A27" s="64">
        <v>1.7190000000000001</v>
      </c>
      <c r="B27" s="64">
        <v>1.782</v>
      </c>
      <c r="C27" s="64">
        <v>1.1180000000000001</v>
      </c>
      <c r="D27" s="64">
        <v>1.8080000000000001</v>
      </c>
      <c r="E27" s="64">
        <v>1.105</v>
      </c>
      <c r="F27" s="64">
        <v>1.6</v>
      </c>
      <c r="G27" s="64">
        <v>1.4019999999999999</v>
      </c>
      <c r="H27" s="64">
        <v>1.0529999999999999</v>
      </c>
      <c r="I27" s="64">
        <v>1.355</v>
      </c>
      <c r="J27" s="64">
        <v>1.05</v>
      </c>
      <c r="K27" s="64">
        <v>1.4079999999999999</v>
      </c>
      <c r="L27" s="64">
        <v>1.532</v>
      </c>
      <c r="O27" s="276"/>
      <c r="P27" s="58" t="s">
        <v>38</v>
      </c>
      <c r="Q27" s="59">
        <f>(T13/Q13)</f>
        <v>10.544137643957264</v>
      </c>
      <c r="R27" s="60">
        <f>(Q27/X13)</f>
        <v>1.5855846081138742</v>
      </c>
      <c r="S27" s="15">
        <f>R27/3.28</f>
        <v>0.48340994149813243</v>
      </c>
      <c r="T27" s="16">
        <f>AVERAGE(S27,S28)</f>
        <v>0.47920197332815445</v>
      </c>
    </row>
    <row r="28" spans="1:20">
      <c r="A28" s="64">
        <v>1.804</v>
      </c>
      <c r="B28" s="64">
        <v>1.8280000000000001</v>
      </c>
      <c r="C28" s="64">
        <v>1.1080000000000001</v>
      </c>
      <c r="D28" s="64">
        <v>1.8</v>
      </c>
      <c r="E28" s="64">
        <v>1.103</v>
      </c>
      <c r="F28" s="64">
        <v>1.4730000000000001</v>
      </c>
      <c r="G28" s="64">
        <v>1.407</v>
      </c>
      <c r="H28" s="64">
        <v>1.052</v>
      </c>
      <c r="I28" s="64">
        <v>1.3460000000000001</v>
      </c>
      <c r="J28" s="64">
        <v>1.0509999999999999</v>
      </c>
      <c r="K28" s="64">
        <v>1.4079999999999999</v>
      </c>
      <c r="L28" s="64">
        <v>1.556</v>
      </c>
      <c r="O28" s="277"/>
      <c r="P28" s="61" t="s">
        <v>236</v>
      </c>
      <c r="Q28" s="62">
        <f>(T14/Q14)</f>
        <v>10.360569240510145</v>
      </c>
      <c r="R28" s="63">
        <f>(Q28/X14)</f>
        <v>1.5579803369188188</v>
      </c>
      <c r="S28" s="15">
        <f>R28/3.28</f>
        <v>0.47499400515817647</v>
      </c>
      <c r="T28" s="16"/>
    </row>
    <row r="29" spans="1:20">
      <c r="A29" s="64">
        <v>1.831</v>
      </c>
      <c r="B29" s="64">
        <v>1.8220000000000001</v>
      </c>
      <c r="C29" s="64">
        <v>1.119</v>
      </c>
      <c r="D29" s="64">
        <v>1.7729999999999999</v>
      </c>
      <c r="E29" s="64">
        <v>1.129</v>
      </c>
      <c r="F29" s="64">
        <v>1.724</v>
      </c>
      <c r="G29" s="64">
        <v>1.5049999999999999</v>
      </c>
      <c r="H29" s="64">
        <v>1.042</v>
      </c>
      <c r="I29" s="64">
        <v>1.4570000000000001</v>
      </c>
      <c r="J29" s="64">
        <v>1.0409999999999999</v>
      </c>
      <c r="K29" s="64">
        <v>1.556</v>
      </c>
      <c r="L29" s="64">
        <v>1.6379999999999999</v>
      </c>
    </row>
  </sheetData>
  <mergeCells count="3">
    <mergeCell ref="O17:O20"/>
    <mergeCell ref="O21:O24"/>
    <mergeCell ref="O25:O28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63"/>
  <sheetViews>
    <sheetView zoomScale="30" zoomScaleNormal="30" workbookViewId="0">
      <selection activeCell="J40" sqref="J40"/>
    </sheetView>
  </sheetViews>
  <sheetFormatPr defaultRowHeight="15"/>
  <cols>
    <col min="2" max="2" width="45.85546875" customWidth="1"/>
    <col min="8" max="8" width="53.85546875" customWidth="1"/>
    <col min="10" max="10" width="30.5703125" customWidth="1"/>
  </cols>
  <sheetData>
    <row r="2" spans="1:9">
      <c r="A2" t="s">
        <v>3213</v>
      </c>
    </row>
    <row r="3" spans="1:9" ht="15.75">
      <c r="B3" s="239" t="s">
        <v>243</v>
      </c>
      <c r="C3" s="239" t="s">
        <v>3200</v>
      </c>
    </row>
    <row r="4" spans="1:9" ht="15.75">
      <c r="B4" s="239" t="s">
        <v>3201</v>
      </c>
      <c r="C4" s="239">
        <v>1.6E-2</v>
      </c>
      <c r="H4" s="239" t="s">
        <v>3207</v>
      </c>
      <c r="I4" s="239">
        <v>0</v>
      </c>
    </row>
    <row r="5" spans="1:9" ht="15.75">
      <c r="B5" s="239" t="s">
        <v>3202</v>
      </c>
      <c r="C5" s="239">
        <v>0</v>
      </c>
      <c r="H5" s="239" t="s">
        <v>3208</v>
      </c>
      <c r="I5" s="252">
        <v>6.6100000000000004E-3</v>
      </c>
    </row>
    <row r="6" spans="1:9" ht="15.75">
      <c r="B6" s="239" t="s">
        <v>3203</v>
      </c>
      <c r="C6" s="239">
        <v>0</v>
      </c>
      <c r="H6" s="239" t="s">
        <v>3209</v>
      </c>
      <c r="I6" s="239">
        <v>0</v>
      </c>
    </row>
    <row r="7" spans="1:9" ht="15.75">
      <c r="B7" s="239" t="s">
        <v>3230</v>
      </c>
      <c r="C7" s="239">
        <v>0</v>
      </c>
      <c r="H7" s="239" t="s">
        <v>3236</v>
      </c>
      <c r="I7" s="239">
        <v>0</v>
      </c>
    </row>
    <row r="8" spans="1:9" ht="15.75">
      <c r="B8" s="239" t="s">
        <v>3231</v>
      </c>
      <c r="C8" s="239">
        <v>0</v>
      </c>
      <c r="H8" s="239" t="s">
        <v>3237</v>
      </c>
      <c r="I8" s="239">
        <v>0</v>
      </c>
    </row>
    <row r="9" spans="1:9" ht="15.75">
      <c r="B9" s="239" t="s">
        <v>3232</v>
      </c>
      <c r="C9" s="239">
        <v>0</v>
      </c>
      <c r="H9" s="239" t="s">
        <v>3238</v>
      </c>
      <c r="I9" s="239">
        <v>0</v>
      </c>
    </row>
    <row r="10" spans="1:9" ht="15.75">
      <c r="B10" s="239" t="s">
        <v>3204</v>
      </c>
      <c r="C10" s="239">
        <v>8.41</v>
      </c>
      <c r="H10" s="239" t="s">
        <v>3210</v>
      </c>
      <c r="I10" s="239">
        <v>26.9</v>
      </c>
    </row>
    <row r="11" spans="1:9" ht="15.75">
      <c r="B11" s="239" t="s">
        <v>3205</v>
      </c>
      <c r="C11" s="239">
        <v>9.1300000000000008</v>
      </c>
      <c r="H11" s="239" t="s">
        <v>3211</v>
      </c>
      <c r="I11" s="239">
        <v>28.4</v>
      </c>
    </row>
    <row r="12" spans="1:9" ht="15.75">
      <c r="B12" s="239" t="s">
        <v>3206</v>
      </c>
      <c r="C12" s="239">
        <v>11</v>
      </c>
      <c r="H12" s="239" t="s">
        <v>3212</v>
      </c>
      <c r="I12" s="239">
        <v>28.3</v>
      </c>
    </row>
    <row r="13" spans="1:9" ht="15.75">
      <c r="B13" s="239" t="s">
        <v>3233</v>
      </c>
      <c r="C13" s="239">
        <v>78.400000000000006</v>
      </c>
      <c r="H13" s="239" t="s">
        <v>3239</v>
      </c>
      <c r="I13" s="239">
        <v>65.5</v>
      </c>
    </row>
    <row r="14" spans="1:9" ht="15.75">
      <c r="B14" s="239" t="s">
        <v>3234</v>
      </c>
      <c r="C14" s="239">
        <v>37.5</v>
      </c>
      <c r="H14" s="239" t="s">
        <v>3240</v>
      </c>
      <c r="I14" s="239">
        <v>67.599999999999994</v>
      </c>
    </row>
    <row r="15" spans="1:9" ht="15.75">
      <c r="B15" s="239" t="s">
        <v>3235</v>
      </c>
      <c r="C15" s="239">
        <v>42.9</v>
      </c>
      <c r="H15" s="239" t="s">
        <v>3241</v>
      </c>
      <c r="I15" s="239">
        <v>65.5</v>
      </c>
    </row>
    <row r="16" spans="1:9" ht="15.75">
      <c r="H16" s="239"/>
      <c r="I16" s="239"/>
    </row>
    <row r="17" spans="1:9" ht="15.75">
      <c r="A17" t="s">
        <v>3190</v>
      </c>
      <c r="H17" s="239"/>
      <c r="I17" s="239"/>
    </row>
    <row r="18" spans="1:9">
      <c r="B18" t="s">
        <v>243</v>
      </c>
      <c r="C18" t="s">
        <v>244</v>
      </c>
      <c r="H18" t="s">
        <v>243</v>
      </c>
      <c r="I18" t="s">
        <v>244</v>
      </c>
    </row>
    <row r="19" spans="1:9">
      <c r="B19" t="s">
        <v>2312</v>
      </c>
      <c r="C19" t="s">
        <v>2313</v>
      </c>
      <c r="H19" t="s">
        <v>2320</v>
      </c>
      <c r="I19" t="s">
        <v>3194</v>
      </c>
    </row>
    <row r="20" spans="1:9">
      <c r="B20" t="s">
        <v>2314</v>
      </c>
      <c r="C20" t="s">
        <v>2315</v>
      </c>
      <c r="H20" t="s">
        <v>2321</v>
      </c>
      <c r="I20" t="s">
        <v>3195</v>
      </c>
    </row>
    <row r="21" spans="1:9">
      <c r="B21" t="s">
        <v>2316</v>
      </c>
      <c r="C21">
        <v>0</v>
      </c>
      <c r="H21" t="s">
        <v>2322</v>
      </c>
      <c r="I21" t="s">
        <v>3196</v>
      </c>
    </row>
    <row r="22" spans="1:9">
      <c r="B22" t="s">
        <v>2317</v>
      </c>
      <c r="C22" t="s">
        <v>3191</v>
      </c>
      <c r="H22" t="s">
        <v>2323</v>
      </c>
      <c r="I22" t="s">
        <v>3197</v>
      </c>
    </row>
    <row r="23" spans="1:9">
      <c r="B23" t="s">
        <v>2318</v>
      </c>
      <c r="C23" t="s">
        <v>3192</v>
      </c>
      <c r="H23" t="s">
        <v>2324</v>
      </c>
      <c r="I23" t="s">
        <v>3198</v>
      </c>
    </row>
    <row r="24" spans="1:9">
      <c r="B24" t="s">
        <v>2319</v>
      </c>
      <c r="C24" t="s">
        <v>3193</v>
      </c>
      <c r="H24" t="s">
        <v>2325</v>
      </c>
      <c r="I24" t="s">
        <v>3199</v>
      </c>
    </row>
    <row r="27" spans="1:9">
      <c r="A27" t="s">
        <v>3214</v>
      </c>
    </row>
    <row r="28" spans="1:9">
      <c r="B28" t="s">
        <v>243</v>
      </c>
      <c r="C28" t="s">
        <v>2775</v>
      </c>
      <c r="H28" t="s">
        <v>243</v>
      </c>
      <c r="I28" t="s">
        <v>2775</v>
      </c>
    </row>
    <row r="29" spans="1:9">
      <c r="B29" t="s">
        <v>1387</v>
      </c>
      <c r="C29">
        <v>0</v>
      </c>
      <c r="H29" t="s">
        <v>1388</v>
      </c>
      <c r="I29" t="s">
        <v>2776</v>
      </c>
    </row>
    <row r="30" spans="1:9">
      <c r="B30" t="s">
        <v>1389</v>
      </c>
      <c r="C30">
        <v>0</v>
      </c>
      <c r="H30" t="s">
        <v>1390</v>
      </c>
      <c r="I30" t="s">
        <v>2777</v>
      </c>
    </row>
    <row r="31" spans="1:9">
      <c r="B31" t="s">
        <v>1391</v>
      </c>
      <c r="C31" t="s">
        <v>2778</v>
      </c>
      <c r="H31" t="s">
        <v>1392</v>
      </c>
      <c r="I31" t="s">
        <v>2779</v>
      </c>
    </row>
    <row r="32" spans="1:9">
      <c r="B32" t="s">
        <v>1393</v>
      </c>
      <c r="C32" t="s">
        <v>2780</v>
      </c>
      <c r="H32" t="s">
        <v>1394</v>
      </c>
      <c r="I32" t="s">
        <v>2781</v>
      </c>
    </row>
    <row r="33" spans="1:9">
      <c r="B33" t="s">
        <v>1395</v>
      </c>
      <c r="C33" t="s">
        <v>2782</v>
      </c>
      <c r="H33" t="s">
        <v>1396</v>
      </c>
      <c r="I33" t="s">
        <v>2783</v>
      </c>
    </row>
    <row r="34" spans="1:9">
      <c r="B34" t="s">
        <v>1397</v>
      </c>
      <c r="C34" t="s">
        <v>2784</v>
      </c>
      <c r="H34" t="s">
        <v>1398</v>
      </c>
      <c r="I34" t="s">
        <v>2785</v>
      </c>
    </row>
    <row r="35" spans="1:9">
      <c r="B35" t="s">
        <v>1399</v>
      </c>
      <c r="C35" t="s">
        <v>2786</v>
      </c>
      <c r="H35" t="s">
        <v>1400</v>
      </c>
      <c r="I35" t="s">
        <v>2787</v>
      </c>
    </row>
    <row r="36" spans="1:9">
      <c r="B36" t="s">
        <v>1401</v>
      </c>
      <c r="C36" t="s">
        <v>2788</v>
      </c>
      <c r="H36" t="s">
        <v>1402</v>
      </c>
      <c r="I36" t="s">
        <v>2789</v>
      </c>
    </row>
    <row r="37" spans="1:9">
      <c r="B37" t="s">
        <v>1403</v>
      </c>
      <c r="C37" t="s">
        <v>2790</v>
      </c>
      <c r="H37" t="s">
        <v>1404</v>
      </c>
      <c r="I37" t="s">
        <v>2791</v>
      </c>
    </row>
    <row r="39" spans="1:9">
      <c r="A39" t="s">
        <v>3221</v>
      </c>
    </row>
    <row r="40" spans="1:9">
      <c r="B40" t="s">
        <v>243</v>
      </c>
      <c r="C40" t="s">
        <v>244</v>
      </c>
    </row>
    <row r="41" spans="1:9">
      <c r="B41" t="s">
        <v>3215</v>
      </c>
      <c r="C41">
        <v>13.4</v>
      </c>
      <c r="H41" t="s">
        <v>3222</v>
      </c>
      <c r="I41">
        <v>34.4</v>
      </c>
    </row>
    <row r="42" spans="1:9">
      <c r="B42" t="s">
        <v>3216</v>
      </c>
      <c r="C42">
        <v>13.4</v>
      </c>
      <c r="H42" t="s">
        <v>3223</v>
      </c>
      <c r="I42">
        <v>34.4</v>
      </c>
    </row>
    <row r="43" spans="1:9">
      <c r="B43" t="s">
        <v>3217</v>
      </c>
      <c r="C43">
        <v>13.4</v>
      </c>
      <c r="H43" t="s">
        <v>3224</v>
      </c>
      <c r="I43">
        <v>35.4</v>
      </c>
    </row>
    <row r="44" spans="1:9">
      <c r="B44" t="s">
        <v>3218</v>
      </c>
      <c r="C44">
        <v>49.8</v>
      </c>
      <c r="H44" t="s">
        <v>3225</v>
      </c>
      <c r="I44">
        <v>64.900000000000006</v>
      </c>
    </row>
    <row r="45" spans="1:9">
      <c r="B45" t="s">
        <v>3219</v>
      </c>
      <c r="C45">
        <v>55.8</v>
      </c>
      <c r="H45" t="s">
        <v>3226</v>
      </c>
      <c r="I45">
        <v>66</v>
      </c>
    </row>
    <row r="46" spans="1:9">
      <c r="B46" t="s">
        <v>3220</v>
      </c>
      <c r="C46">
        <v>55.7</v>
      </c>
      <c r="H46" t="s">
        <v>3227</v>
      </c>
      <c r="I46">
        <v>56.8</v>
      </c>
    </row>
    <row r="48" spans="1:9">
      <c r="A48" t="s">
        <v>3228</v>
      </c>
    </row>
    <row r="49" spans="1:9">
      <c r="B49" t="s">
        <v>3215</v>
      </c>
      <c r="C49">
        <v>9.15</v>
      </c>
      <c r="H49" t="s">
        <v>3222</v>
      </c>
      <c r="I49">
        <v>30.2</v>
      </c>
    </row>
    <row r="50" spans="1:9">
      <c r="B50" t="s">
        <v>3216</v>
      </c>
      <c r="C50">
        <v>6.47</v>
      </c>
      <c r="H50" t="s">
        <v>3223</v>
      </c>
      <c r="I50">
        <v>29</v>
      </c>
    </row>
    <row r="51" spans="1:9">
      <c r="B51" t="s">
        <v>3217</v>
      </c>
      <c r="C51">
        <v>9.2799999999999994</v>
      </c>
      <c r="H51" t="s">
        <v>3224</v>
      </c>
      <c r="I51">
        <v>33.299999999999997</v>
      </c>
    </row>
    <row r="52" spans="1:9">
      <c r="B52" t="s">
        <v>3218</v>
      </c>
      <c r="C52">
        <v>39.200000000000003</v>
      </c>
      <c r="H52" t="s">
        <v>3225</v>
      </c>
      <c r="I52">
        <v>68.8</v>
      </c>
    </row>
    <row r="53" spans="1:9">
      <c r="B53" t="s">
        <v>3219</v>
      </c>
      <c r="C53">
        <v>46.6</v>
      </c>
      <c r="H53" t="s">
        <v>3226</v>
      </c>
      <c r="I53">
        <v>68.400000000000006</v>
      </c>
    </row>
    <row r="54" spans="1:9">
      <c r="B54" t="s">
        <v>3220</v>
      </c>
      <c r="C54">
        <v>24.4</v>
      </c>
      <c r="H54" t="s">
        <v>3227</v>
      </c>
      <c r="I54">
        <v>68.5</v>
      </c>
    </row>
    <row r="56" spans="1:9">
      <c r="A56" t="s">
        <v>3229</v>
      </c>
    </row>
    <row r="57" spans="1:9">
      <c r="B57" t="s">
        <v>243</v>
      </c>
      <c r="C57" t="s">
        <v>244</v>
      </c>
    </row>
    <row r="58" spans="1:9">
      <c r="B58" t="s">
        <v>3215</v>
      </c>
      <c r="C58">
        <v>12.4</v>
      </c>
      <c r="H58" t="s">
        <v>3222</v>
      </c>
      <c r="I58">
        <v>45.7</v>
      </c>
    </row>
    <row r="59" spans="1:9">
      <c r="B59" t="s">
        <v>3216</v>
      </c>
      <c r="C59">
        <v>12.1</v>
      </c>
      <c r="H59" t="s">
        <v>3223</v>
      </c>
      <c r="I59">
        <v>44.5</v>
      </c>
    </row>
    <row r="60" spans="1:9">
      <c r="B60" t="s">
        <v>3217</v>
      </c>
      <c r="C60">
        <v>19</v>
      </c>
      <c r="H60" t="s">
        <v>3224</v>
      </c>
      <c r="I60">
        <v>48.1</v>
      </c>
    </row>
    <row r="61" spans="1:9">
      <c r="B61" t="s">
        <v>3218</v>
      </c>
      <c r="C61">
        <v>51.1</v>
      </c>
      <c r="H61" t="s">
        <v>3225</v>
      </c>
      <c r="I61">
        <v>73.400000000000006</v>
      </c>
    </row>
    <row r="62" spans="1:9">
      <c r="B62" t="s">
        <v>3219</v>
      </c>
      <c r="C62">
        <v>55.2</v>
      </c>
      <c r="H62" t="s">
        <v>3226</v>
      </c>
      <c r="I62">
        <v>75.599999999999994</v>
      </c>
    </row>
    <row r="63" spans="1:9">
      <c r="B63" t="s">
        <v>3220</v>
      </c>
      <c r="C63">
        <v>58.3</v>
      </c>
      <c r="H63" t="s">
        <v>3227</v>
      </c>
      <c r="I63">
        <v>72.2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zoomScale="60" zoomScaleNormal="60" workbookViewId="0">
      <selection activeCell="A25" sqref="A25"/>
    </sheetView>
  </sheetViews>
  <sheetFormatPr defaultRowHeight="15"/>
  <cols>
    <col min="1" max="1" width="29.140625" customWidth="1"/>
    <col min="7" max="7" width="27.5703125" customWidth="1"/>
  </cols>
  <sheetData>
    <row r="1" spans="1:2">
      <c r="A1" t="s">
        <v>243</v>
      </c>
      <c r="B1" t="s">
        <v>244</v>
      </c>
    </row>
    <row r="2" spans="1:2">
      <c r="A2" s="16" t="s">
        <v>2994</v>
      </c>
      <c r="B2" s="16">
        <v>12.3</v>
      </c>
    </row>
    <row r="3" spans="1:2">
      <c r="A3" s="16" t="s">
        <v>2995</v>
      </c>
      <c r="B3" s="16">
        <v>12.9</v>
      </c>
    </row>
    <row r="4" spans="1:2">
      <c r="A4" s="16" t="s">
        <v>2996</v>
      </c>
      <c r="B4" s="16">
        <v>17.3</v>
      </c>
    </row>
    <row r="5" spans="1:2">
      <c r="A5" t="s">
        <v>2997</v>
      </c>
      <c r="B5">
        <v>22.5</v>
      </c>
    </row>
    <row r="6" spans="1:2">
      <c r="A6" t="s">
        <v>2998</v>
      </c>
      <c r="B6">
        <v>27.4</v>
      </c>
    </row>
    <row r="7" spans="1:2">
      <c r="A7" t="s">
        <v>2999</v>
      </c>
      <c r="B7">
        <v>29.4</v>
      </c>
    </row>
    <row r="8" spans="1:2">
      <c r="A8" s="34" t="s">
        <v>3000</v>
      </c>
      <c r="B8" s="34">
        <v>10.3</v>
      </c>
    </row>
    <row r="9" spans="1:2">
      <c r="A9" s="34" t="s">
        <v>3001</v>
      </c>
      <c r="B9" s="34">
        <v>10.8</v>
      </c>
    </row>
    <row r="10" spans="1:2">
      <c r="A10" s="34" t="s">
        <v>3002</v>
      </c>
      <c r="B10" s="34">
        <v>18.7</v>
      </c>
    </row>
    <row r="11" spans="1:2">
      <c r="A11" s="201" t="s">
        <v>3003</v>
      </c>
      <c r="B11" s="201">
        <v>65.3</v>
      </c>
    </row>
    <row r="12" spans="1:2">
      <c r="A12" s="201" t="s">
        <v>3004</v>
      </c>
      <c r="B12" s="201">
        <v>66.2</v>
      </c>
    </row>
    <row r="13" spans="1:2">
      <c r="A13" s="201" t="s">
        <v>3005</v>
      </c>
      <c r="B13" s="201">
        <v>52.3</v>
      </c>
    </row>
    <row r="14" spans="1:2">
      <c r="A14" t="s">
        <v>3006</v>
      </c>
      <c r="B14">
        <v>79.2</v>
      </c>
    </row>
    <row r="15" spans="1:2">
      <c r="A15" t="s">
        <v>3007</v>
      </c>
      <c r="B15">
        <v>79.7</v>
      </c>
    </row>
    <row r="16" spans="1:2">
      <c r="A16" t="s">
        <v>3008</v>
      </c>
      <c r="B16">
        <v>79.5</v>
      </c>
    </row>
    <row r="17" spans="1:2">
      <c r="A17" s="122" t="s">
        <v>3009</v>
      </c>
      <c r="B17" s="122">
        <v>38.5</v>
      </c>
    </row>
    <row r="18" spans="1:2">
      <c r="A18" s="122" t="s">
        <v>3010</v>
      </c>
      <c r="B18" s="122">
        <v>38.9</v>
      </c>
    </row>
    <row r="19" spans="1:2">
      <c r="A19" s="122" t="s">
        <v>3011</v>
      </c>
      <c r="B19" s="122">
        <v>39.799999999999997</v>
      </c>
    </row>
    <row r="20" spans="1:2">
      <c r="A20" t="s">
        <v>3012</v>
      </c>
      <c r="B20">
        <v>3.7999999999999999E-2</v>
      </c>
    </row>
    <row r="21" spans="1:2">
      <c r="A21" t="s">
        <v>3013</v>
      </c>
      <c r="B21">
        <v>0</v>
      </c>
    </row>
    <row r="22" spans="1:2">
      <c r="A22" t="s">
        <v>3014</v>
      </c>
      <c r="B22" s="68">
        <v>9.5600000000000008E-3</v>
      </c>
    </row>
    <row r="23" spans="1:2">
      <c r="A23" t="s">
        <v>3015</v>
      </c>
      <c r="B23">
        <v>0.11</v>
      </c>
    </row>
    <row r="24" spans="1:2">
      <c r="A24" t="s">
        <v>3016</v>
      </c>
      <c r="B24">
        <v>9.8000000000000004E-2</v>
      </c>
    </row>
    <row r="25" spans="1:2">
      <c r="A25" t="s">
        <v>3017</v>
      </c>
      <c r="B25">
        <v>7.3999999999999996E-2</v>
      </c>
    </row>
    <row r="26" spans="1:2">
      <c r="A26" t="s">
        <v>99</v>
      </c>
      <c r="B26">
        <v>28.8</v>
      </c>
    </row>
    <row r="27" spans="1:2">
      <c r="A27" t="s">
        <v>182</v>
      </c>
      <c r="B27">
        <v>23.7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zoomScale="60" zoomScaleNormal="60" workbookViewId="0">
      <selection activeCell="K36" sqref="K36"/>
    </sheetView>
  </sheetViews>
  <sheetFormatPr defaultRowHeight="15"/>
  <cols>
    <col min="5" max="5" width="10.85546875" customWidth="1"/>
  </cols>
  <sheetData>
    <row r="1" spans="1:12">
      <c r="A1" t="s">
        <v>245</v>
      </c>
      <c r="B1" t="s">
        <v>246</v>
      </c>
      <c r="C1" s="69">
        <v>44606</v>
      </c>
    </row>
    <row r="2" spans="1:12">
      <c r="A2" s="67" t="s">
        <v>237</v>
      </c>
      <c r="E2" s="70" t="s">
        <v>247</v>
      </c>
    </row>
    <row r="3" spans="1:12">
      <c r="A3" s="67">
        <v>180</v>
      </c>
      <c r="B3" s="67">
        <v>160</v>
      </c>
      <c r="C3" s="67">
        <v>10</v>
      </c>
      <c r="D3" s="67">
        <v>50</v>
      </c>
      <c r="E3" s="67">
        <v>345390</v>
      </c>
      <c r="F3" s="67">
        <v>331530</v>
      </c>
      <c r="G3" s="67">
        <v>60</v>
      </c>
      <c r="H3" s="67">
        <v>440330</v>
      </c>
      <c r="I3" s="67">
        <v>428680</v>
      </c>
      <c r="J3" s="67">
        <v>80</v>
      </c>
      <c r="K3" s="67">
        <v>438030</v>
      </c>
      <c r="L3" s="67">
        <v>425640</v>
      </c>
    </row>
    <row r="4" spans="1:12">
      <c r="A4" s="67">
        <v>9840</v>
      </c>
      <c r="B4" s="67">
        <v>9880</v>
      </c>
      <c r="C4" s="67">
        <v>20</v>
      </c>
      <c r="D4" s="67">
        <v>70</v>
      </c>
      <c r="E4" s="67">
        <v>585160</v>
      </c>
      <c r="F4" s="67">
        <v>564380</v>
      </c>
      <c r="G4" s="67">
        <v>130</v>
      </c>
      <c r="H4" s="67">
        <v>615370</v>
      </c>
      <c r="I4" s="67">
        <v>589160</v>
      </c>
      <c r="J4" s="67">
        <v>70</v>
      </c>
      <c r="K4" s="67">
        <v>598180</v>
      </c>
      <c r="L4" s="67">
        <v>555040</v>
      </c>
    </row>
    <row r="5" spans="1:12">
      <c r="A5" s="67">
        <v>59210</v>
      </c>
      <c r="B5" s="67">
        <v>56050</v>
      </c>
      <c r="C5" s="67">
        <v>40</v>
      </c>
      <c r="D5" s="67">
        <v>80</v>
      </c>
      <c r="E5" s="67">
        <v>598680</v>
      </c>
      <c r="F5" s="67">
        <v>569360</v>
      </c>
      <c r="G5" s="67">
        <v>120</v>
      </c>
      <c r="H5" s="67">
        <v>671430</v>
      </c>
      <c r="I5" s="67">
        <v>649320</v>
      </c>
      <c r="J5" s="67">
        <v>110</v>
      </c>
      <c r="K5" s="67">
        <v>561750</v>
      </c>
      <c r="L5" s="67">
        <v>545350</v>
      </c>
    </row>
    <row r="6" spans="1:12">
      <c r="A6" s="67">
        <v>276910</v>
      </c>
      <c r="B6" s="67">
        <v>262340</v>
      </c>
      <c r="C6" s="67">
        <v>40</v>
      </c>
      <c r="D6" s="67">
        <v>60</v>
      </c>
      <c r="E6" s="67">
        <v>391220</v>
      </c>
      <c r="F6" s="67">
        <v>370990</v>
      </c>
      <c r="G6" s="67">
        <v>70</v>
      </c>
      <c r="H6" s="67">
        <v>379410</v>
      </c>
      <c r="I6" s="67">
        <v>368310</v>
      </c>
      <c r="J6" s="67">
        <v>90</v>
      </c>
      <c r="K6" s="67">
        <v>380370</v>
      </c>
      <c r="L6" s="67">
        <v>367710</v>
      </c>
    </row>
    <row r="7" spans="1:12">
      <c r="A7" s="67">
        <v>1382170</v>
      </c>
      <c r="B7" s="67">
        <v>1319820</v>
      </c>
      <c r="C7" s="67">
        <v>120</v>
      </c>
      <c r="D7" s="67">
        <v>50</v>
      </c>
      <c r="E7" s="67">
        <v>419810</v>
      </c>
      <c r="F7" s="67">
        <v>410600</v>
      </c>
      <c r="G7" s="67">
        <v>110</v>
      </c>
      <c r="H7" s="67">
        <v>430340</v>
      </c>
      <c r="I7" s="67">
        <v>413670</v>
      </c>
      <c r="J7" s="67">
        <v>90</v>
      </c>
      <c r="K7" s="67">
        <v>371270</v>
      </c>
      <c r="L7" s="67">
        <v>381870</v>
      </c>
    </row>
    <row r="8" spans="1:12">
      <c r="A8" s="67">
        <v>150</v>
      </c>
      <c r="B8" s="67">
        <v>100</v>
      </c>
      <c r="C8" s="67">
        <v>40</v>
      </c>
      <c r="D8" s="67">
        <v>50</v>
      </c>
      <c r="E8" s="67">
        <v>262960</v>
      </c>
      <c r="F8" s="67">
        <v>272220</v>
      </c>
      <c r="G8" s="67">
        <v>90</v>
      </c>
      <c r="H8" s="67">
        <v>549000</v>
      </c>
      <c r="I8" s="67">
        <v>536050</v>
      </c>
      <c r="J8" s="67">
        <v>80</v>
      </c>
      <c r="K8" s="67">
        <v>561890</v>
      </c>
      <c r="L8" s="67">
        <v>556330</v>
      </c>
    </row>
    <row r="9" spans="1:12">
      <c r="A9" s="67">
        <v>20</v>
      </c>
      <c r="B9" s="67">
        <v>30</v>
      </c>
      <c r="C9" s="67">
        <v>20</v>
      </c>
      <c r="D9" s="67">
        <v>60</v>
      </c>
      <c r="E9" s="67">
        <v>489230</v>
      </c>
      <c r="F9" s="67">
        <v>472090</v>
      </c>
      <c r="G9" s="67">
        <v>100</v>
      </c>
      <c r="H9" s="67">
        <v>569850</v>
      </c>
      <c r="I9" s="67">
        <v>545640</v>
      </c>
      <c r="J9" s="67">
        <v>100</v>
      </c>
      <c r="K9" s="67">
        <v>520810</v>
      </c>
      <c r="L9" s="67">
        <v>557750</v>
      </c>
    </row>
    <row r="10" spans="1:12">
      <c r="A10" s="67">
        <v>20</v>
      </c>
      <c r="B10" s="67">
        <v>20</v>
      </c>
      <c r="C10" s="67">
        <v>20</v>
      </c>
      <c r="D10" s="67">
        <v>40</v>
      </c>
      <c r="E10" s="67">
        <v>369420</v>
      </c>
      <c r="F10" s="67">
        <v>358110</v>
      </c>
      <c r="G10" s="67">
        <v>80</v>
      </c>
      <c r="H10" s="67">
        <v>350390</v>
      </c>
      <c r="I10" s="67">
        <v>354180</v>
      </c>
      <c r="J10" s="67">
        <v>60</v>
      </c>
      <c r="K10" s="67">
        <v>356210</v>
      </c>
      <c r="L10" s="67">
        <v>354920</v>
      </c>
    </row>
    <row r="13" spans="1:12">
      <c r="B13" s="43" t="s">
        <v>248</v>
      </c>
      <c r="C13">
        <v>8986013.1898083072</v>
      </c>
      <c r="E13" t="s">
        <v>2294</v>
      </c>
      <c r="F13">
        <v>6681347.4718228858</v>
      </c>
    </row>
    <row r="14" spans="1:12">
      <c r="B14" s="43" t="s">
        <v>249</v>
      </c>
      <c r="C14">
        <v>7585181.6076358594</v>
      </c>
      <c r="E14" t="s">
        <v>2295</v>
      </c>
      <c r="F14">
        <v>6419151.580613696</v>
      </c>
    </row>
    <row r="15" spans="1:12">
      <c r="B15" s="43" t="s">
        <v>250</v>
      </c>
      <c r="C15">
        <v>7540503.3822510429</v>
      </c>
      <c r="E15" t="s">
        <v>2296</v>
      </c>
      <c r="F15">
        <v>7546914.5369413691</v>
      </c>
    </row>
    <row r="16" spans="1:12">
      <c r="B16" s="43" t="s">
        <v>251</v>
      </c>
      <c r="C16">
        <v>10407294.522031553</v>
      </c>
      <c r="E16" t="s">
        <v>2297</v>
      </c>
      <c r="F16" s="71">
        <v>3283401.4704167135</v>
      </c>
    </row>
    <row r="17" spans="1:12">
      <c r="B17" s="43" t="s">
        <v>252</v>
      </c>
      <c r="C17">
        <v>9450287.776820071</v>
      </c>
      <c r="E17" t="s">
        <v>2298</v>
      </c>
      <c r="F17">
        <v>7600484.3162637232</v>
      </c>
    </row>
    <row r="18" spans="1:12">
      <c r="B18" s="43" t="s">
        <v>253</v>
      </c>
      <c r="C18">
        <v>9434680.6693931557</v>
      </c>
      <c r="E18" t="s">
        <v>2299</v>
      </c>
      <c r="F18">
        <v>8910693.0651496481</v>
      </c>
    </row>
    <row r="21" spans="1:12">
      <c r="A21" t="s">
        <v>245</v>
      </c>
      <c r="B21" t="s">
        <v>254</v>
      </c>
      <c r="C21" s="69">
        <v>44606</v>
      </c>
    </row>
    <row r="22" spans="1:12">
      <c r="A22" s="67" t="s">
        <v>237</v>
      </c>
      <c r="E22" s="70" t="s">
        <v>247</v>
      </c>
    </row>
    <row r="23" spans="1:12">
      <c r="A23" s="67">
        <v>260</v>
      </c>
      <c r="B23" s="67">
        <v>270</v>
      </c>
      <c r="C23" s="67">
        <v>30</v>
      </c>
      <c r="D23" s="67">
        <v>50</v>
      </c>
      <c r="E23" s="67">
        <v>331260</v>
      </c>
      <c r="F23" s="67">
        <v>316630</v>
      </c>
      <c r="G23" s="67">
        <v>100</v>
      </c>
      <c r="H23" s="67">
        <v>480650</v>
      </c>
      <c r="I23" s="67">
        <v>452240</v>
      </c>
      <c r="J23" s="67">
        <v>100</v>
      </c>
      <c r="K23" s="67">
        <v>444900</v>
      </c>
      <c r="L23" s="67">
        <v>420480</v>
      </c>
    </row>
    <row r="24" spans="1:12">
      <c r="A24" s="67">
        <v>12300</v>
      </c>
      <c r="B24" s="67">
        <v>11850</v>
      </c>
      <c r="C24" s="67">
        <v>40</v>
      </c>
      <c r="D24" s="67">
        <v>100</v>
      </c>
      <c r="E24" s="67">
        <v>635580</v>
      </c>
      <c r="F24" s="67">
        <v>603750</v>
      </c>
      <c r="G24" s="67">
        <v>130</v>
      </c>
      <c r="H24" s="67">
        <v>641170</v>
      </c>
      <c r="I24" s="67">
        <v>618410</v>
      </c>
      <c r="J24" s="67">
        <v>140</v>
      </c>
      <c r="K24" s="67">
        <v>583430</v>
      </c>
      <c r="L24" s="67">
        <v>602590</v>
      </c>
    </row>
    <row r="25" spans="1:12">
      <c r="A25" s="67">
        <v>61150</v>
      </c>
      <c r="B25" s="67">
        <v>56220</v>
      </c>
      <c r="C25" s="67">
        <v>60</v>
      </c>
      <c r="D25" s="67">
        <v>80</v>
      </c>
      <c r="E25" s="67">
        <v>541330</v>
      </c>
      <c r="F25" s="67">
        <v>526360</v>
      </c>
      <c r="G25" s="67">
        <v>140</v>
      </c>
      <c r="H25" s="67">
        <v>650940</v>
      </c>
      <c r="I25" s="67">
        <v>606840</v>
      </c>
      <c r="J25" s="67">
        <v>130</v>
      </c>
      <c r="K25" s="67">
        <v>587420</v>
      </c>
      <c r="L25" s="67">
        <v>551640</v>
      </c>
    </row>
    <row r="26" spans="1:12">
      <c r="A26" s="67">
        <v>308170</v>
      </c>
      <c r="B26" s="67">
        <v>285430</v>
      </c>
      <c r="C26" s="67">
        <v>70</v>
      </c>
      <c r="D26" s="67">
        <v>80</v>
      </c>
      <c r="E26" s="67">
        <v>445680</v>
      </c>
      <c r="F26" s="67">
        <v>406660</v>
      </c>
      <c r="G26" s="67">
        <v>130</v>
      </c>
      <c r="H26" s="67">
        <v>420960</v>
      </c>
      <c r="I26" s="67">
        <v>415970</v>
      </c>
      <c r="J26" s="67">
        <v>110</v>
      </c>
      <c r="K26" s="67">
        <v>402720</v>
      </c>
      <c r="L26" s="67">
        <v>403360</v>
      </c>
    </row>
    <row r="27" spans="1:12">
      <c r="A27" s="67">
        <v>1367520</v>
      </c>
      <c r="B27" s="67">
        <v>1304590</v>
      </c>
      <c r="C27" s="67">
        <v>120</v>
      </c>
      <c r="D27" s="67">
        <v>90</v>
      </c>
      <c r="E27" s="67">
        <v>492760</v>
      </c>
      <c r="F27" s="67">
        <v>470260</v>
      </c>
      <c r="G27" s="67">
        <v>130</v>
      </c>
      <c r="H27" s="67">
        <v>426550</v>
      </c>
      <c r="I27" s="67">
        <v>427740</v>
      </c>
      <c r="J27" s="67">
        <v>100</v>
      </c>
      <c r="K27" s="67">
        <v>429800</v>
      </c>
      <c r="L27" s="67">
        <v>418120</v>
      </c>
    </row>
    <row r="28" spans="1:12">
      <c r="A28" s="67">
        <v>100</v>
      </c>
      <c r="B28" s="67">
        <v>120</v>
      </c>
      <c r="C28" s="67">
        <v>50</v>
      </c>
      <c r="D28" s="67">
        <v>70</v>
      </c>
      <c r="E28" s="67">
        <v>665320</v>
      </c>
      <c r="F28" s="67">
        <v>595410</v>
      </c>
      <c r="G28" s="67">
        <v>150</v>
      </c>
      <c r="H28" s="67">
        <v>644720</v>
      </c>
      <c r="I28" s="67">
        <v>638380</v>
      </c>
      <c r="J28" s="67">
        <v>130</v>
      </c>
      <c r="K28" s="67">
        <v>549770</v>
      </c>
      <c r="L28" s="67">
        <v>551420</v>
      </c>
    </row>
    <row r="29" spans="1:12">
      <c r="A29" s="67">
        <v>30</v>
      </c>
      <c r="B29" s="67">
        <v>40</v>
      </c>
      <c r="C29" s="67">
        <v>30</v>
      </c>
      <c r="D29" s="67">
        <v>70</v>
      </c>
      <c r="E29" s="67">
        <v>675320</v>
      </c>
      <c r="F29" s="67">
        <v>638100</v>
      </c>
      <c r="G29" s="67">
        <v>150</v>
      </c>
      <c r="H29" s="67">
        <v>657110</v>
      </c>
      <c r="I29" s="67">
        <v>629720</v>
      </c>
      <c r="J29" s="67">
        <v>120</v>
      </c>
      <c r="K29" s="67">
        <v>568450</v>
      </c>
      <c r="L29" s="67">
        <v>542900</v>
      </c>
    </row>
    <row r="30" spans="1:12">
      <c r="A30" s="67">
        <v>30</v>
      </c>
      <c r="B30" s="67">
        <v>60</v>
      </c>
      <c r="C30" s="67">
        <v>20</v>
      </c>
      <c r="D30" s="67">
        <v>50</v>
      </c>
      <c r="E30" s="67">
        <v>437340</v>
      </c>
      <c r="F30" s="67">
        <v>398630</v>
      </c>
      <c r="G30" s="67">
        <v>90</v>
      </c>
      <c r="H30" s="67">
        <v>420050</v>
      </c>
      <c r="I30" s="67">
        <v>407780</v>
      </c>
      <c r="J30" s="67">
        <v>90</v>
      </c>
      <c r="K30" s="67">
        <v>382890</v>
      </c>
      <c r="L30" s="67">
        <v>362040</v>
      </c>
    </row>
    <row r="33" spans="2:6">
      <c r="B33" s="43" t="s">
        <v>2291</v>
      </c>
      <c r="C33">
        <v>9719780.5795136467</v>
      </c>
      <c r="E33" t="s">
        <v>2300</v>
      </c>
      <c r="F33">
        <v>7169853.0023263553</v>
      </c>
    </row>
    <row r="34" spans="2:6">
      <c r="B34" s="43" t="s">
        <v>2292</v>
      </c>
      <c r="C34">
        <v>9140437.3888317496</v>
      </c>
      <c r="E34" t="s">
        <v>2301</v>
      </c>
      <c r="F34">
        <v>6724587.341757236</v>
      </c>
    </row>
    <row r="35" spans="2:6">
      <c r="B35" s="43" t="s">
        <v>2293</v>
      </c>
      <c r="C35">
        <v>8658899.5342345666</v>
      </c>
      <c r="E35" t="s">
        <v>2302</v>
      </c>
      <c r="F35">
        <v>8981867.740150094</v>
      </c>
    </row>
    <row r="36" spans="2:6">
      <c r="B36" s="43" t="s">
        <v>2303</v>
      </c>
      <c r="C36">
        <v>10001249.371014064</v>
      </c>
      <c r="E36" t="s">
        <v>2306</v>
      </c>
      <c r="F36">
        <v>8720820.078876745</v>
      </c>
    </row>
    <row r="37" spans="2:6">
      <c r="B37" s="43" t="s">
        <v>2304</v>
      </c>
      <c r="C37">
        <v>9880485.1039853729</v>
      </c>
      <c r="E37" t="s">
        <v>2307</v>
      </c>
      <c r="F37">
        <v>9507037.3654587977</v>
      </c>
    </row>
    <row r="38" spans="2:6">
      <c r="B38" s="43" t="s">
        <v>2305</v>
      </c>
      <c r="C38">
        <v>10089044.4553732</v>
      </c>
      <c r="E38" t="s">
        <v>2308</v>
      </c>
      <c r="F38">
        <v>10134290.694969153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zoomScale="70" zoomScaleNormal="70" zoomScaleSheetLayoutView="110" workbookViewId="0">
      <selection activeCell="M14" sqref="M14"/>
    </sheetView>
  </sheetViews>
  <sheetFormatPr defaultRowHeight="15"/>
  <sheetData>
    <row r="1" spans="1:19">
      <c r="A1" s="64" t="s">
        <v>237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9">
      <c r="A2" s="64">
        <v>4306290</v>
      </c>
      <c r="B2" s="64">
        <v>4245380</v>
      </c>
      <c r="C2" s="64">
        <v>230</v>
      </c>
      <c r="D2" s="64">
        <v>60</v>
      </c>
      <c r="E2" s="64">
        <v>50</v>
      </c>
      <c r="F2" s="64">
        <v>50</v>
      </c>
      <c r="G2" s="64">
        <v>60</v>
      </c>
      <c r="H2" s="64">
        <v>60</v>
      </c>
      <c r="I2" s="64">
        <v>50</v>
      </c>
      <c r="J2" s="64">
        <v>50</v>
      </c>
      <c r="K2" s="64">
        <v>50</v>
      </c>
      <c r="L2" s="64">
        <v>30</v>
      </c>
    </row>
    <row r="3" spans="1:19">
      <c r="A3" s="64">
        <v>3627130</v>
      </c>
      <c r="B3" s="64">
        <v>3783180</v>
      </c>
      <c r="C3" s="64">
        <v>340</v>
      </c>
      <c r="D3" s="64">
        <v>60</v>
      </c>
      <c r="E3" s="64">
        <v>197720</v>
      </c>
      <c r="F3" s="64">
        <v>196860</v>
      </c>
      <c r="G3" s="64">
        <v>271810</v>
      </c>
      <c r="H3" s="64">
        <v>201000</v>
      </c>
      <c r="I3" s="64">
        <v>204590</v>
      </c>
      <c r="J3" s="64">
        <v>206780</v>
      </c>
      <c r="K3" s="64">
        <v>70</v>
      </c>
      <c r="L3" s="64">
        <v>40</v>
      </c>
      <c r="N3" t="s">
        <v>255</v>
      </c>
    </row>
    <row r="4" spans="1:19">
      <c r="A4" s="64">
        <v>2106440</v>
      </c>
      <c r="B4" s="64">
        <v>2302730</v>
      </c>
      <c r="C4" s="64">
        <v>280</v>
      </c>
      <c r="D4" s="64">
        <v>60</v>
      </c>
      <c r="E4" s="64">
        <v>173300</v>
      </c>
      <c r="F4" s="64">
        <v>171090</v>
      </c>
      <c r="G4" s="64">
        <v>197930</v>
      </c>
      <c r="H4" s="64">
        <v>193580</v>
      </c>
      <c r="I4" s="64">
        <v>182530</v>
      </c>
      <c r="J4" s="64">
        <v>188760</v>
      </c>
      <c r="K4" s="64">
        <v>50</v>
      </c>
      <c r="L4" s="64">
        <v>30</v>
      </c>
      <c r="O4" s="24">
        <v>8.2399997860193253E-2</v>
      </c>
      <c r="P4" s="24"/>
      <c r="Q4" s="24">
        <v>9.544999897480011E-2</v>
      </c>
      <c r="S4">
        <v>8.6249999701976776E-2</v>
      </c>
    </row>
    <row r="5" spans="1:19">
      <c r="A5" s="64">
        <v>1229120</v>
      </c>
      <c r="B5" s="64">
        <v>1195870</v>
      </c>
      <c r="C5" s="64">
        <v>150</v>
      </c>
      <c r="D5" s="64">
        <v>70</v>
      </c>
      <c r="E5" s="64">
        <v>258570</v>
      </c>
      <c r="F5" s="64">
        <v>244650</v>
      </c>
      <c r="G5" s="64">
        <v>284140</v>
      </c>
      <c r="H5" s="64">
        <v>274970</v>
      </c>
      <c r="I5" s="64">
        <v>275040</v>
      </c>
      <c r="J5" s="64">
        <v>280700</v>
      </c>
      <c r="K5" s="64">
        <v>50</v>
      </c>
      <c r="L5" s="64">
        <v>30</v>
      </c>
      <c r="O5" s="24">
        <v>8.6249999701976776E-2</v>
      </c>
      <c r="P5" s="24"/>
      <c r="Q5" s="24">
        <v>8.7650001049041748E-2</v>
      </c>
      <c r="S5">
        <v>8.7500002235174179E-2</v>
      </c>
    </row>
    <row r="6" spans="1:19">
      <c r="A6" s="64">
        <v>591580</v>
      </c>
      <c r="B6" s="64">
        <v>607860</v>
      </c>
      <c r="C6" s="64">
        <v>90</v>
      </c>
      <c r="D6" s="64">
        <v>60</v>
      </c>
      <c r="E6" s="64">
        <v>176130</v>
      </c>
      <c r="F6" s="64">
        <v>173010</v>
      </c>
      <c r="G6" s="64">
        <v>209870</v>
      </c>
      <c r="H6" s="64">
        <v>202760</v>
      </c>
      <c r="I6" s="64">
        <v>265960</v>
      </c>
      <c r="J6" s="64">
        <v>254940</v>
      </c>
      <c r="K6" s="64">
        <v>50</v>
      </c>
      <c r="L6" s="64">
        <v>30</v>
      </c>
      <c r="O6" s="24">
        <v>8.6950000375509262E-2</v>
      </c>
      <c r="P6" s="24"/>
      <c r="Q6" s="24">
        <v>0.10085000097751617</v>
      </c>
      <c r="S6">
        <v>9.5050003379583359E-2</v>
      </c>
    </row>
    <row r="7" spans="1:19">
      <c r="A7" s="64">
        <v>359710</v>
      </c>
      <c r="B7" s="64">
        <v>365280</v>
      </c>
      <c r="C7" s="64">
        <v>60</v>
      </c>
      <c r="D7" s="64">
        <v>50</v>
      </c>
      <c r="E7" s="64">
        <v>303600</v>
      </c>
      <c r="F7" s="64">
        <v>276450</v>
      </c>
      <c r="G7" s="64">
        <v>211190</v>
      </c>
      <c r="H7" s="64">
        <v>207120</v>
      </c>
      <c r="I7" s="64">
        <v>223090</v>
      </c>
      <c r="J7" s="64">
        <v>227610</v>
      </c>
      <c r="K7" s="64">
        <v>70</v>
      </c>
      <c r="L7" s="64">
        <v>40</v>
      </c>
      <c r="O7" s="24">
        <v>8.5950002074241638E-2</v>
      </c>
      <c r="P7" s="24"/>
      <c r="Q7" s="24">
        <v>8.8799998164176941E-2</v>
      </c>
      <c r="S7">
        <v>9.1450002044439316E-2</v>
      </c>
    </row>
    <row r="8" spans="1:19">
      <c r="A8" s="64">
        <v>171370</v>
      </c>
      <c r="B8" s="64">
        <v>173460</v>
      </c>
      <c r="C8" s="64">
        <v>60</v>
      </c>
      <c r="D8" s="64">
        <v>60</v>
      </c>
      <c r="E8" s="64">
        <v>187150</v>
      </c>
      <c r="F8" s="64">
        <v>182250</v>
      </c>
      <c r="G8" s="64">
        <v>222250</v>
      </c>
      <c r="H8" s="64">
        <v>219060</v>
      </c>
      <c r="I8" s="64">
        <v>227410</v>
      </c>
      <c r="J8" s="64">
        <v>225980</v>
      </c>
      <c r="K8" s="64">
        <v>40</v>
      </c>
      <c r="L8" s="64">
        <v>40</v>
      </c>
      <c r="O8" s="24">
        <v>0.10020000115036964</v>
      </c>
      <c r="P8" s="24"/>
      <c r="Q8" s="24">
        <v>9.0649999678134918E-2</v>
      </c>
      <c r="S8">
        <v>8.7600000202655792E-2</v>
      </c>
    </row>
    <row r="9" spans="1:19">
      <c r="A9" s="64">
        <v>62350</v>
      </c>
      <c r="B9" s="64">
        <v>64140</v>
      </c>
      <c r="C9" s="64">
        <v>40</v>
      </c>
      <c r="D9" s="64">
        <v>30</v>
      </c>
      <c r="E9" s="64">
        <v>60</v>
      </c>
      <c r="F9" s="64">
        <v>70</v>
      </c>
      <c r="G9" s="64">
        <v>60</v>
      </c>
      <c r="H9" s="64">
        <v>60</v>
      </c>
      <c r="I9" s="64">
        <v>40</v>
      </c>
      <c r="J9" s="64">
        <v>40</v>
      </c>
      <c r="K9" s="64">
        <v>40</v>
      </c>
      <c r="L9" s="64">
        <v>40</v>
      </c>
      <c r="O9" s="24">
        <v>8.8300000876188278E-2</v>
      </c>
      <c r="P9" s="24"/>
      <c r="Q9" s="24">
        <v>9.4699997454881668E-2</v>
      </c>
      <c r="S9">
        <v>9.544999897480011E-2</v>
      </c>
    </row>
    <row r="10" spans="1:19">
      <c r="O10" s="24"/>
      <c r="P10" s="24"/>
      <c r="Q10" s="24"/>
    </row>
    <row r="11" spans="1:19">
      <c r="A11" s="64" t="s">
        <v>241</v>
      </c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O11" s="24"/>
      <c r="P11" s="24"/>
      <c r="Q11" s="24"/>
    </row>
    <row r="12" spans="1:19">
      <c r="A12" s="64">
        <v>4204240</v>
      </c>
      <c r="B12" s="64">
        <v>4137180</v>
      </c>
      <c r="C12" s="64">
        <v>230</v>
      </c>
      <c r="D12" s="64">
        <v>40</v>
      </c>
      <c r="E12" s="64">
        <v>50</v>
      </c>
      <c r="F12" s="64">
        <v>60</v>
      </c>
      <c r="G12" s="64">
        <v>40</v>
      </c>
      <c r="H12" s="64">
        <v>60</v>
      </c>
      <c r="I12" s="64">
        <v>50</v>
      </c>
      <c r="J12" s="64">
        <v>50</v>
      </c>
      <c r="K12" s="64">
        <v>50</v>
      </c>
      <c r="L12" s="64">
        <v>30</v>
      </c>
    </row>
    <row r="13" spans="1:19">
      <c r="A13" s="64">
        <v>3597760</v>
      </c>
      <c r="B13" s="64">
        <v>3751110</v>
      </c>
      <c r="C13" s="64">
        <v>250</v>
      </c>
      <c r="D13" s="64">
        <v>50</v>
      </c>
      <c r="E13" s="64">
        <v>197840</v>
      </c>
      <c r="F13" s="64">
        <v>195520</v>
      </c>
      <c r="G13" s="64">
        <v>271800</v>
      </c>
      <c r="H13" s="64">
        <v>203430</v>
      </c>
      <c r="I13" s="64">
        <v>206660</v>
      </c>
      <c r="J13" s="64">
        <v>210320</v>
      </c>
      <c r="K13" s="64">
        <v>50</v>
      </c>
      <c r="L13" s="64">
        <v>40</v>
      </c>
    </row>
    <row r="14" spans="1:19">
      <c r="A14" s="64">
        <v>2101870</v>
      </c>
      <c r="B14" s="64">
        <v>2301800</v>
      </c>
      <c r="C14" s="64">
        <v>280</v>
      </c>
      <c r="D14" s="64">
        <v>70</v>
      </c>
      <c r="E14" s="64">
        <v>171410</v>
      </c>
      <c r="F14" s="64">
        <v>168500</v>
      </c>
      <c r="G14" s="64">
        <v>196650</v>
      </c>
      <c r="H14" s="64">
        <v>193630</v>
      </c>
      <c r="I14" s="64">
        <v>184730</v>
      </c>
      <c r="J14" s="64">
        <v>192090</v>
      </c>
      <c r="K14" s="64">
        <v>40</v>
      </c>
      <c r="L14" s="64">
        <v>30</v>
      </c>
    </row>
    <row r="15" spans="1:19">
      <c r="A15" s="64">
        <v>1238280</v>
      </c>
      <c r="B15" s="64">
        <v>1197970</v>
      </c>
      <c r="C15" s="64">
        <v>120</v>
      </c>
      <c r="D15" s="64">
        <v>80</v>
      </c>
      <c r="E15" s="64">
        <v>257620</v>
      </c>
      <c r="F15" s="64">
        <v>241720</v>
      </c>
      <c r="G15" s="64">
        <v>283600</v>
      </c>
      <c r="H15" s="64">
        <v>276700</v>
      </c>
      <c r="I15" s="64">
        <v>276770</v>
      </c>
      <c r="J15" s="64">
        <v>285330</v>
      </c>
      <c r="K15" s="64">
        <v>60</v>
      </c>
      <c r="L15" s="64">
        <v>30</v>
      </c>
    </row>
    <row r="16" spans="1:19">
      <c r="A16" s="64">
        <v>599520</v>
      </c>
      <c r="B16" s="64">
        <v>613550</v>
      </c>
      <c r="C16" s="64">
        <v>110</v>
      </c>
      <c r="D16" s="64">
        <v>80</v>
      </c>
      <c r="E16" s="64">
        <v>177090</v>
      </c>
      <c r="F16" s="64">
        <v>173570</v>
      </c>
      <c r="G16" s="64">
        <v>210050</v>
      </c>
      <c r="H16" s="64">
        <v>204580</v>
      </c>
      <c r="I16" s="64">
        <v>269780</v>
      </c>
      <c r="J16" s="64">
        <v>258880</v>
      </c>
      <c r="K16" s="64">
        <v>60</v>
      </c>
      <c r="L16" s="64">
        <v>30</v>
      </c>
    </row>
    <row r="17" spans="1:17">
      <c r="A17" s="64">
        <v>366940</v>
      </c>
      <c r="B17" s="64">
        <v>369940</v>
      </c>
      <c r="C17" s="64">
        <v>50</v>
      </c>
      <c r="D17" s="64">
        <v>70</v>
      </c>
      <c r="E17" s="64">
        <v>308330</v>
      </c>
      <c r="F17" s="64">
        <v>280130</v>
      </c>
      <c r="G17" s="64">
        <v>214130</v>
      </c>
      <c r="H17" s="64">
        <v>208720</v>
      </c>
      <c r="I17" s="64">
        <v>225210</v>
      </c>
      <c r="J17" s="64">
        <v>231450</v>
      </c>
      <c r="K17" s="64">
        <v>80</v>
      </c>
      <c r="L17" s="64">
        <v>30</v>
      </c>
      <c r="O17" s="43" t="s">
        <v>70</v>
      </c>
      <c r="P17" s="43" t="s">
        <v>8</v>
      </c>
      <c r="Q17" s="43" t="s">
        <v>14</v>
      </c>
    </row>
    <row r="18" spans="1:17">
      <c r="A18" s="64">
        <v>175220</v>
      </c>
      <c r="B18" s="64">
        <v>179180</v>
      </c>
      <c r="C18" s="64">
        <v>50</v>
      </c>
      <c r="D18" s="64">
        <v>60</v>
      </c>
      <c r="E18" s="64">
        <v>192270</v>
      </c>
      <c r="F18" s="64">
        <v>187180</v>
      </c>
      <c r="G18" s="64">
        <v>228550</v>
      </c>
      <c r="H18" s="64">
        <v>223170</v>
      </c>
      <c r="I18" s="64">
        <v>232910</v>
      </c>
      <c r="J18" s="64">
        <v>231490</v>
      </c>
      <c r="K18" s="64">
        <v>40</v>
      </c>
      <c r="L18" s="64">
        <v>40</v>
      </c>
      <c r="O18">
        <v>2394296.1786812027</v>
      </c>
      <c r="P18">
        <v>2105814.5852161432</v>
      </c>
      <c r="Q18">
        <v>2384753.6314285444</v>
      </c>
    </row>
    <row r="19" spans="1:17">
      <c r="A19" s="64">
        <v>64730</v>
      </c>
      <c r="B19" s="64">
        <v>66770</v>
      </c>
      <c r="C19" s="64">
        <v>30</v>
      </c>
      <c r="D19" s="64">
        <v>50</v>
      </c>
      <c r="E19" s="64">
        <v>70</v>
      </c>
      <c r="F19" s="64">
        <v>60</v>
      </c>
      <c r="G19" s="64">
        <v>40</v>
      </c>
      <c r="H19" s="64">
        <v>50</v>
      </c>
      <c r="I19" s="64">
        <v>60</v>
      </c>
      <c r="J19" s="64">
        <v>40</v>
      </c>
      <c r="K19" s="64">
        <v>50</v>
      </c>
      <c r="L19" s="64">
        <v>50</v>
      </c>
      <c r="O19" s="43" t="s">
        <v>256</v>
      </c>
      <c r="P19" s="43" t="s">
        <v>257</v>
      </c>
      <c r="Q19" s="43" t="s">
        <v>258</v>
      </c>
    </row>
    <row r="20" spans="1:17">
      <c r="O20">
        <v>1996463.7750144065</v>
      </c>
      <c r="P20">
        <v>2233371.3366468935</v>
      </c>
      <c r="Q20">
        <v>2121657.0886597354</v>
      </c>
    </row>
    <row r="21" spans="1:17">
      <c r="A21" s="64" t="s">
        <v>242</v>
      </c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  <c r="O21" s="72" t="s">
        <v>23</v>
      </c>
      <c r="P21" s="72" t="s">
        <v>24</v>
      </c>
      <c r="Q21" s="72" t="s">
        <v>25</v>
      </c>
    </row>
    <row r="22" spans="1:17">
      <c r="A22" s="64">
        <v>1.024</v>
      </c>
      <c r="B22" s="64">
        <v>1.026</v>
      </c>
      <c r="C22" s="64">
        <v>1</v>
      </c>
      <c r="D22" s="64">
        <v>1.5</v>
      </c>
      <c r="E22" s="64">
        <v>1</v>
      </c>
      <c r="F22" s="64">
        <v>0.83299999999999996</v>
      </c>
      <c r="G22" s="64">
        <v>1.5</v>
      </c>
      <c r="H22" s="64">
        <v>1</v>
      </c>
      <c r="I22" s="64">
        <v>1</v>
      </c>
      <c r="J22" s="64">
        <v>1</v>
      </c>
      <c r="K22" s="64">
        <v>1</v>
      </c>
      <c r="L22" s="64">
        <v>1</v>
      </c>
      <c r="O22">
        <v>2893732.0174051388</v>
      </c>
      <c r="P22">
        <v>2771988.0742720556</v>
      </c>
      <c r="Q22">
        <v>2923408.6283019134</v>
      </c>
    </row>
    <row r="23" spans="1:17">
      <c r="A23" s="64">
        <v>1.008</v>
      </c>
      <c r="B23" s="64">
        <v>1.0089999999999999</v>
      </c>
      <c r="C23" s="64">
        <v>1.36</v>
      </c>
      <c r="D23" s="64">
        <v>1.2</v>
      </c>
      <c r="E23" s="64">
        <v>0.999</v>
      </c>
      <c r="F23" s="64">
        <v>1.0069999999999999</v>
      </c>
      <c r="G23" s="64">
        <v>1</v>
      </c>
      <c r="H23" s="64">
        <v>0.98799999999999999</v>
      </c>
      <c r="I23" s="64">
        <v>0.99</v>
      </c>
      <c r="J23" s="64">
        <v>0.98299999999999998</v>
      </c>
      <c r="K23" s="64">
        <v>1.4</v>
      </c>
      <c r="L23" s="64">
        <v>1</v>
      </c>
      <c r="O23" s="72" t="s">
        <v>259</v>
      </c>
      <c r="P23" s="72" t="s">
        <v>260</v>
      </c>
      <c r="Q23" s="72" t="s">
        <v>261</v>
      </c>
    </row>
    <row r="24" spans="1:17">
      <c r="A24" s="64">
        <v>1.002</v>
      </c>
      <c r="B24" s="64">
        <v>1</v>
      </c>
      <c r="C24" s="64">
        <v>1</v>
      </c>
      <c r="D24" s="64">
        <v>0.85699999999999998</v>
      </c>
      <c r="E24" s="64">
        <v>1.0109999999999999</v>
      </c>
      <c r="F24" s="64">
        <v>1.0149999999999999</v>
      </c>
      <c r="G24" s="64">
        <v>1.0069999999999999</v>
      </c>
      <c r="H24" s="64">
        <v>1</v>
      </c>
      <c r="I24" s="64">
        <v>0.98799999999999999</v>
      </c>
      <c r="J24" s="64">
        <v>0.98299999999999998</v>
      </c>
      <c r="K24" s="64">
        <v>1.25</v>
      </c>
      <c r="L24" s="64">
        <v>1</v>
      </c>
      <c r="O24">
        <v>2031064.5234099056</v>
      </c>
      <c r="P24">
        <v>2323367.1651496738</v>
      </c>
      <c r="Q24">
        <v>2848004.310305391</v>
      </c>
    </row>
    <row r="25" spans="1:17">
      <c r="A25" s="64">
        <v>0.99299999999999999</v>
      </c>
      <c r="B25" s="64">
        <v>0.998</v>
      </c>
      <c r="C25" s="64">
        <v>1.25</v>
      </c>
      <c r="D25" s="64">
        <v>0.875</v>
      </c>
      <c r="E25" s="64">
        <v>1.004</v>
      </c>
      <c r="F25" s="64">
        <v>1.012</v>
      </c>
      <c r="G25" s="64">
        <v>1.002</v>
      </c>
      <c r="H25" s="64">
        <v>0.99399999999999999</v>
      </c>
      <c r="I25" s="64">
        <v>0.99399999999999999</v>
      </c>
      <c r="J25" s="64">
        <v>0.98399999999999999</v>
      </c>
      <c r="K25" s="64">
        <v>0.83299999999999996</v>
      </c>
      <c r="L25" s="64">
        <v>1</v>
      </c>
    </row>
    <row r="26" spans="1:17">
      <c r="A26" s="64">
        <v>0.98699999999999999</v>
      </c>
      <c r="B26" s="64">
        <v>0.99099999999999999</v>
      </c>
      <c r="C26" s="64">
        <v>0.81799999999999995</v>
      </c>
      <c r="D26" s="64">
        <v>0.75</v>
      </c>
      <c r="E26" s="64">
        <v>0.995</v>
      </c>
      <c r="F26" s="64">
        <v>0.997</v>
      </c>
      <c r="G26" s="64">
        <v>0.999</v>
      </c>
      <c r="H26" s="64">
        <v>0.99099999999999999</v>
      </c>
      <c r="I26" s="64">
        <v>0.98599999999999999</v>
      </c>
      <c r="J26" s="64">
        <v>0.98499999999999999</v>
      </c>
      <c r="K26" s="64">
        <v>0.83299999999999996</v>
      </c>
      <c r="L26" s="64">
        <v>1</v>
      </c>
    </row>
    <row r="27" spans="1:17">
      <c r="A27" s="64">
        <v>0.98</v>
      </c>
      <c r="B27" s="64">
        <v>0.98699999999999999</v>
      </c>
      <c r="C27" s="64">
        <v>1.2</v>
      </c>
      <c r="D27" s="64">
        <v>0.71399999999999997</v>
      </c>
      <c r="E27" s="64">
        <v>0.98499999999999999</v>
      </c>
      <c r="F27" s="64">
        <v>0.98699999999999999</v>
      </c>
      <c r="G27" s="64">
        <v>0.98599999999999999</v>
      </c>
      <c r="H27" s="64">
        <v>0.99199999999999999</v>
      </c>
      <c r="I27" s="64">
        <v>0.99099999999999999</v>
      </c>
      <c r="J27" s="64">
        <v>0.98299999999999998</v>
      </c>
      <c r="K27" s="64">
        <v>0.875</v>
      </c>
      <c r="L27" s="64">
        <v>1.333</v>
      </c>
    </row>
    <row r="28" spans="1:17">
      <c r="A28" s="64">
        <v>0.97799999999999998</v>
      </c>
      <c r="B28" s="64">
        <v>0.96799999999999997</v>
      </c>
      <c r="C28" s="64">
        <v>1.2</v>
      </c>
      <c r="D28" s="64">
        <v>1</v>
      </c>
      <c r="E28" s="64">
        <v>0.97299999999999998</v>
      </c>
      <c r="F28" s="64">
        <v>0.97399999999999998</v>
      </c>
      <c r="G28" s="64">
        <v>0.97199999999999998</v>
      </c>
      <c r="H28" s="64">
        <v>0.98199999999999998</v>
      </c>
      <c r="I28" s="64">
        <v>0.97599999999999998</v>
      </c>
      <c r="J28" s="64">
        <v>0.97599999999999998</v>
      </c>
      <c r="K28" s="64">
        <v>1</v>
      </c>
      <c r="L28" s="64">
        <v>1</v>
      </c>
    </row>
    <row r="29" spans="1:17">
      <c r="A29" s="64">
        <v>0.96299999999999997</v>
      </c>
      <c r="B29" s="64">
        <v>0.96099999999999997</v>
      </c>
      <c r="C29" s="64">
        <v>1.333</v>
      </c>
      <c r="D29" s="64">
        <v>0.6</v>
      </c>
      <c r="E29" s="64">
        <v>0.85699999999999998</v>
      </c>
      <c r="F29" s="64">
        <v>1.167</v>
      </c>
      <c r="G29" s="64">
        <v>1.5</v>
      </c>
      <c r="H29" s="64">
        <v>1.2</v>
      </c>
      <c r="I29" s="64">
        <v>0.66700000000000004</v>
      </c>
      <c r="J29" s="64">
        <v>1</v>
      </c>
      <c r="K29" s="64">
        <v>0.8</v>
      </c>
      <c r="L29" s="64">
        <v>0.8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2"/>
  <sheetViews>
    <sheetView zoomScale="40" zoomScaleNormal="40" workbookViewId="0">
      <selection activeCell="H71" sqref="H71:H72"/>
    </sheetView>
  </sheetViews>
  <sheetFormatPr defaultRowHeight="15"/>
  <sheetData>
    <row r="1" spans="1:12">
      <c r="J1" t="s">
        <v>262</v>
      </c>
      <c r="L1">
        <f>AVERAGE(F20:F23)</f>
        <v>5.9562500000000007</v>
      </c>
    </row>
    <row r="3" spans="1:12">
      <c r="A3" t="s">
        <v>263</v>
      </c>
      <c r="B3" s="4" t="s">
        <v>15</v>
      </c>
      <c r="C3" s="5" t="s">
        <v>264</v>
      </c>
      <c r="D3" s="5" t="s">
        <v>264</v>
      </c>
      <c r="E3" t="s">
        <v>265</v>
      </c>
    </row>
    <row r="4" spans="1:12">
      <c r="A4" s="5" t="s">
        <v>266</v>
      </c>
      <c r="B4" s="8" t="s">
        <v>70</v>
      </c>
      <c r="C4" s="8">
        <v>16.440000000000001</v>
      </c>
      <c r="D4" s="11">
        <v>16.34</v>
      </c>
      <c r="E4">
        <f>AVERAGE(C4:D4)</f>
        <v>16.39</v>
      </c>
    </row>
    <row r="5" spans="1:12">
      <c r="B5" s="8" t="s">
        <v>8</v>
      </c>
      <c r="C5" s="8">
        <v>15.75</v>
      </c>
      <c r="D5" s="11">
        <v>15.62</v>
      </c>
      <c r="E5">
        <f t="shared" ref="E5:E27" si="0">AVERAGE(C5:D5)</f>
        <v>15.684999999999999</v>
      </c>
    </row>
    <row r="6" spans="1:12">
      <c r="B6" s="8" t="s">
        <v>14</v>
      </c>
      <c r="C6" s="8">
        <v>14.98</v>
      </c>
      <c r="D6" s="11">
        <v>14.91</v>
      </c>
      <c r="E6">
        <f t="shared" si="0"/>
        <v>14.945</v>
      </c>
    </row>
    <row r="7" spans="1:12">
      <c r="B7" s="8" t="s">
        <v>19</v>
      </c>
      <c r="C7" s="8">
        <v>15.36</v>
      </c>
      <c r="D7" s="11">
        <v>15.06</v>
      </c>
      <c r="E7">
        <f t="shared" si="0"/>
        <v>15.21</v>
      </c>
    </row>
    <row r="8" spans="1:12">
      <c r="B8" s="8" t="s">
        <v>23</v>
      </c>
      <c r="C8" s="8">
        <v>14.98</v>
      </c>
      <c r="D8" s="11">
        <v>14.9</v>
      </c>
      <c r="E8">
        <f t="shared" si="0"/>
        <v>14.940000000000001</v>
      </c>
    </row>
    <row r="9" spans="1:12">
      <c r="B9" s="8" t="s">
        <v>24</v>
      </c>
      <c r="C9" s="8">
        <v>15.86</v>
      </c>
      <c r="D9" s="11">
        <v>15.74</v>
      </c>
      <c r="E9">
        <f t="shared" si="0"/>
        <v>15.8</v>
      </c>
    </row>
    <row r="10" spans="1:12">
      <c r="B10" s="8" t="s">
        <v>25</v>
      </c>
      <c r="C10" s="8">
        <v>15.49</v>
      </c>
      <c r="D10" s="11">
        <v>15.32</v>
      </c>
      <c r="E10">
        <f t="shared" si="0"/>
        <v>15.405000000000001</v>
      </c>
    </row>
    <row r="11" spans="1:12">
      <c r="B11" s="8" t="s">
        <v>27</v>
      </c>
      <c r="C11" s="8">
        <v>14.8</v>
      </c>
      <c r="D11" s="11">
        <v>14.74</v>
      </c>
      <c r="E11">
        <f t="shared" si="0"/>
        <v>14.77</v>
      </c>
    </row>
    <row r="12" spans="1:12">
      <c r="A12" s="5" t="s">
        <v>267</v>
      </c>
      <c r="B12" s="8" t="s">
        <v>70</v>
      </c>
      <c r="C12" s="8">
        <v>18.329999999999998</v>
      </c>
      <c r="D12" s="11">
        <v>18.25</v>
      </c>
      <c r="E12">
        <f t="shared" si="0"/>
        <v>18.29</v>
      </c>
    </row>
    <row r="13" spans="1:12">
      <c r="B13" s="8" t="s">
        <v>8</v>
      </c>
      <c r="C13" s="8">
        <v>17.27</v>
      </c>
      <c r="D13" s="11">
        <v>17.170000000000002</v>
      </c>
      <c r="E13">
        <f t="shared" si="0"/>
        <v>17.22</v>
      </c>
    </row>
    <row r="14" spans="1:12">
      <c r="B14" s="8" t="s">
        <v>14</v>
      </c>
      <c r="C14" s="8">
        <v>17.03</v>
      </c>
      <c r="D14" s="11">
        <v>16.579999999999998</v>
      </c>
      <c r="E14">
        <f t="shared" si="0"/>
        <v>16.805</v>
      </c>
    </row>
    <row r="15" spans="1:12">
      <c r="B15" s="8" t="s">
        <v>19</v>
      </c>
      <c r="C15" s="8">
        <v>17.14</v>
      </c>
      <c r="D15" s="11">
        <v>17.149999999999999</v>
      </c>
      <c r="E15">
        <f t="shared" si="0"/>
        <v>17.145</v>
      </c>
    </row>
    <row r="16" spans="1:12">
      <c r="B16" s="8" t="s">
        <v>23</v>
      </c>
      <c r="C16" s="8">
        <v>17.22</v>
      </c>
      <c r="D16" s="11">
        <v>17.100000000000001</v>
      </c>
      <c r="E16">
        <f t="shared" si="0"/>
        <v>17.16</v>
      </c>
    </row>
    <row r="17" spans="1:8">
      <c r="B17" s="8" t="s">
        <v>24</v>
      </c>
      <c r="C17" s="8">
        <v>18.29</v>
      </c>
      <c r="D17" s="11">
        <v>18.190000000000001</v>
      </c>
      <c r="E17">
        <f t="shared" si="0"/>
        <v>18.240000000000002</v>
      </c>
    </row>
    <row r="18" spans="1:8">
      <c r="B18" s="8" t="s">
        <v>25</v>
      </c>
      <c r="C18" s="8">
        <v>17.3</v>
      </c>
      <c r="D18" s="11">
        <v>17.190000000000001</v>
      </c>
      <c r="E18">
        <f t="shared" si="0"/>
        <v>17.245000000000001</v>
      </c>
    </row>
    <row r="19" spans="1:8">
      <c r="B19" s="8" t="s">
        <v>27</v>
      </c>
      <c r="C19" s="8">
        <v>16.96</v>
      </c>
      <c r="D19" s="11">
        <v>16.649999999999999</v>
      </c>
      <c r="E19">
        <f t="shared" si="0"/>
        <v>16.805</v>
      </c>
    </row>
    <row r="20" spans="1:8">
      <c r="A20" s="5" t="s">
        <v>268</v>
      </c>
      <c r="B20" s="8" t="s">
        <v>70</v>
      </c>
      <c r="C20" s="8">
        <v>24.34</v>
      </c>
      <c r="D20" s="11">
        <v>24.43</v>
      </c>
      <c r="E20">
        <f t="shared" si="0"/>
        <v>24.384999999999998</v>
      </c>
      <c r="F20">
        <f t="shared" ref="F20:F27" si="1">E20-E12</f>
        <v>6.0949999999999989</v>
      </c>
      <c r="G20">
        <f>F20-5.95625</f>
        <v>0.13874999999999904</v>
      </c>
      <c r="H20">
        <f>2^-(G20)</f>
        <v>0.90830580148619888</v>
      </c>
    </row>
    <row r="21" spans="1:8">
      <c r="B21" s="8" t="s">
        <v>8</v>
      </c>
      <c r="C21" s="8">
        <v>23.24</v>
      </c>
      <c r="D21" s="11">
        <v>23.66</v>
      </c>
      <c r="E21">
        <f t="shared" si="0"/>
        <v>23.45</v>
      </c>
      <c r="F21">
        <f t="shared" si="1"/>
        <v>6.23</v>
      </c>
      <c r="G21">
        <f t="shared" ref="G21:G27" si="2">F21-5.95625</f>
        <v>0.2737500000000006</v>
      </c>
      <c r="H21">
        <f t="shared" ref="H21:H27" si="3">2^-(G21)</f>
        <v>0.82716669309006441</v>
      </c>
    </row>
    <row r="22" spans="1:8">
      <c r="B22" s="8" t="s">
        <v>14</v>
      </c>
      <c r="C22" s="8">
        <v>22.48</v>
      </c>
      <c r="D22" s="11">
        <v>22.53</v>
      </c>
      <c r="E22">
        <f t="shared" si="0"/>
        <v>22.505000000000003</v>
      </c>
      <c r="F22">
        <f t="shared" si="1"/>
        <v>5.7000000000000028</v>
      </c>
      <c r="G22">
        <f t="shared" si="2"/>
        <v>-0.25624999999999698</v>
      </c>
      <c r="H22">
        <f t="shared" si="3"/>
        <v>1.1943701377165381</v>
      </c>
    </row>
    <row r="23" spans="1:8">
      <c r="B23" s="8" t="s">
        <v>19</v>
      </c>
      <c r="C23" s="8">
        <v>22.92</v>
      </c>
      <c r="D23" s="11">
        <v>22.97</v>
      </c>
      <c r="E23">
        <f t="shared" si="0"/>
        <v>22.945</v>
      </c>
      <c r="F23">
        <f t="shared" si="1"/>
        <v>5.8000000000000007</v>
      </c>
      <c r="G23">
        <f t="shared" si="2"/>
        <v>-0.15624999999999911</v>
      </c>
      <c r="H23">
        <f t="shared" si="3"/>
        <v>1.1143867425958918</v>
      </c>
    </row>
    <row r="24" spans="1:8">
      <c r="B24" s="8" t="s">
        <v>23</v>
      </c>
      <c r="C24" s="8">
        <v>21.79</v>
      </c>
      <c r="D24" s="11">
        <v>21.83</v>
      </c>
      <c r="E24">
        <f t="shared" si="0"/>
        <v>21.81</v>
      </c>
      <c r="F24">
        <f t="shared" si="1"/>
        <v>4.6499999999999986</v>
      </c>
      <c r="G24">
        <f t="shared" si="2"/>
        <v>-1.3062500000000012</v>
      </c>
      <c r="H24">
        <f t="shared" si="3"/>
        <v>2.4729790193230619</v>
      </c>
    </row>
    <row r="25" spans="1:8">
      <c r="B25" s="8" t="s">
        <v>24</v>
      </c>
      <c r="C25" s="8">
        <v>23.54</v>
      </c>
      <c r="D25" s="11">
        <v>23.75</v>
      </c>
      <c r="E25">
        <f t="shared" si="0"/>
        <v>23.645</v>
      </c>
      <c r="F25">
        <f t="shared" si="1"/>
        <v>5.4049999999999976</v>
      </c>
      <c r="G25">
        <f t="shared" si="2"/>
        <v>-0.55125000000000224</v>
      </c>
      <c r="H25">
        <f t="shared" si="3"/>
        <v>1.465354779244983</v>
      </c>
    </row>
    <row r="26" spans="1:8">
      <c r="B26" s="8" t="s">
        <v>25</v>
      </c>
      <c r="C26" s="8">
        <v>22.7</v>
      </c>
      <c r="D26" s="11">
        <v>22.77</v>
      </c>
      <c r="E26">
        <f t="shared" si="0"/>
        <v>22.734999999999999</v>
      </c>
      <c r="F26">
        <f t="shared" si="1"/>
        <v>5.4899999999999984</v>
      </c>
      <c r="G26">
        <f t="shared" si="2"/>
        <v>-0.46625000000000139</v>
      </c>
      <c r="H26">
        <f t="shared" si="3"/>
        <v>1.3815138255060548</v>
      </c>
    </row>
    <row r="27" spans="1:8">
      <c r="B27" s="8" t="s">
        <v>27</v>
      </c>
      <c r="C27" s="8">
        <v>22.02</v>
      </c>
      <c r="D27" s="11">
        <v>22.33</v>
      </c>
      <c r="E27">
        <f t="shared" si="0"/>
        <v>22.174999999999997</v>
      </c>
      <c r="F27">
        <f t="shared" si="1"/>
        <v>5.3699999999999974</v>
      </c>
      <c r="G27">
        <f t="shared" si="2"/>
        <v>-0.58625000000000238</v>
      </c>
      <c r="H27">
        <f t="shared" si="3"/>
        <v>1.5013392372391721</v>
      </c>
    </row>
    <row r="30" spans="1:8">
      <c r="A30" t="s">
        <v>269</v>
      </c>
      <c r="B30" s="4" t="s">
        <v>15</v>
      </c>
      <c r="C30" s="5" t="s">
        <v>264</v>
      </c>
      <c r="D30" s="5" t="s">
        <v>264</v>
      </c>
      <c r="E30" t="s">
        <v>265</v>
      </c>
    </row>
    <row r="31" spans="1:8">
      <c r="A31" s="5" t="s">
        <v>266</v>
      </c>
      <c r="B31" s="8" t="s">
        <v>70</v>
      </c>
      <c r="C31" s="8">
        <v>13.84</v>
      </c>
      <c r="D31" s="11">
        <v>14.21</v>
      </c>
      <c r="E31">
        <f>AVERAGE(C31:D31)</f>
        <v>14.025</v>
      </c>
    </row>
    <row r="32" spans="1:8">
      <c r="B32" s="8" t="s">
        <v>8</v>
      </c>
      <c r="C32" s="8">
        <v>14.12</v>
      </c>
      <c r="D32" s="11">
        <v>14.24</v>
      </c>
      <c r="E32">
        <f t="shared" ref="E32:E72" si="4">AVERAGE(C32:D32)</f>
        <v>14.18</v>
      </c>
    </row>
    <row r="33" spans="1:5">
      <c r="B33" s="8" t="s">
        <v>14</v>
      </c>
      <c r="C33" s="8">
        <v>13.84</v>
      </c>
      <c r="D33" s="11">
        <v>14.38</v>
      </c>
      <c r="E33">
        <f t="shared" si="4"/>
        <v>14.11</v>
      </c>
    </row>
    <row r="34" spans="1:5">
      <c r="B34" s="8" t="s">
        <v>19</v>
      </c>
      <c r="C34" s="8">
        <v>13.23</v>
      </c>
      <c r="D34" s="11">
        <v>13.38</v>
      </c>
      <c r="E34">
        <f t="shared" si="4"/>
        <v>13.305</v>
      </c>
    </row>
    <row r="35" spans="1:5">
      <c r="B35" s="8" t="s">
        <v>20</v>
      </c>
      <c r="C35" s="8">
        <v>13.58</v>
      </c>
      <c r="D35" s="11">
        <v>13.8</v>
      </c>
      <c r="E35">
        <f t="shared" si="4"/>
        <v>13.690000000000001</v>
      </c>
    </row>
    <row r="36" spans="1:5">
      <c r="B36" s="8" t="s">
        <v>21</v>
      </c>
      <c r="C36" s="8">
        <v>13.6</v>
      </c>
      <c r="D36" s="11">
        <v>14.2</v>
      </c>
      <c r="E36">
        <f t="shared" si="4"/>
        <v>13.899999999999999</v>
      </c>
    </row>
    <row r="37" spans="1:5">
      <c r="B37" s="8" t="s">
        <v>22</v>
      </c>
      <c r="C37" s="8">
        <v>12.71</v>
      </c>
      <c r="D37" s="11">
        <v>13.18</v>
      </c>
      <c r="E37">
        <f t="shared" si="4"/>
        <v>12.945</v>
      </c>
    </row>
    <row r="38" spans="1:5">
      <c r="B38" s="8" t="s">
        <v>23</v>
      </c>
      <c r="C38" s="8">
        <v>14.24</v>
      </c>
      <c r="D38" s="11">
        <v>14.43</v>
      </c>
      <c r="E38">
        <f t="shared" si="4"/>
        <v>14.335000000000001</v>
      </c>
    </row>
    <row r="39" spans="1:5">
      <c r="B39" s="8" t="s">
        <v>24</v>
      </c>
      <c r="C39" s="8">
        <v>13.64</v>
      </c>
      <c r="D39" s="11">
        <v>13.66</v>
      </c>
      <c r="E39">
        <f t="shared" si="4"/>
        <v>13.65</v>
      </c>
    </row>
    <row r="40" spans="1:5">
      <c r="B40" s="8" t="s">
        <v>25</v>
      </c>
      <c r="C40" s="8">
        <v>14.26</v>
      </c>
      <c r="D40" s="11">
        <v>14.27</v>
      </c>
      <c r="E40">
        <f t="shared" si="4"/>
        <v>14.265000000000001</v>
      </c>
    </row>
    <row r="41" spans="1:5">
      <c r="B41" s="8" t="s">
        <v>26</v>
      </c>
      <c r="C41" s="8">
        <v>17.850000000000001</v>
      </c>
      <c r="D41" s="11">
        <v>17.96</v>
      </c>
      <c r="E41">
        <f t="shared" si="4"/>
        <v>17.905000000000001</v>
      </c>
    </row>
    <row r="42" spans="1:5">
      <c r="B42" s="8" t="s">
        <v>27</v>
      </c>
      <c r="C42" s="8">
        <v>18.16</v>
      </c>
      <c r="D42" s="11">
        <v>18.559999999999999</v>
      </c>
      <c r="E42">
        <f t="shared" si="4"/>
        <v>18.36</v>
      </c>
    </row>
    <row r="43" spans="1:5">
      <c r="B43" s="8" t="s">
        <v>28</v>
      </c>
      <c r="C43" s="8">
        <v>15.01</v>
      </c>
      <c r="D43" s="11">
        <v>15.05</v>
      </c>
      <c r="E43">
        <f t="shared" si="4"/>
        <v>15.030000000000001</v>
      </c>
    </row>
    <row r="44" spans="1:5">
      <c r="B44" s="8" t="s">
        <v>29</v>
      </c>
      <c r="C44" s="8">
        <v>14.5</v>
      </c>
      <c r="D44" s="11">
        <v>14.59</v>
      </c>
      <c r="E44">
        <f t="shared" si="4"/>
        <v>14.545</v>
      </c>
    </row>
    <row r="45" spans="1:5">
      <c r="A45" s="5" t="s">
        <v>267</v>
      </c>
      <c r="B45" s="8" t="s">
        <v>70</v>
      </c>
      <c r="C45" s="8">
        <v>16.66</v>
      </c>
      <c r="D45" s="11">
        <v>16.21</v>
      </c>
      <c r="E45">
        <f t="shared" si="4"/>
        <v>16.435000000000002</v>
      </c>
    </row>
    <row r="46" spans="1:5">
      <c r="B46" s="8" t="s">
        <v>8</v>
      </c>
      <c r="C46" s="8">
        <v>16.79</v>
      </c>
      <c r="D46" s="11">
        <v>16.649999999999999</v>
      </c>
      <c r="E46">
        <f t="shared" si="4"/>
        <v>16.72</v>
      </c>
    </row>
    <row r="47" spans="1:5">
      <c r="B47" s="8" t="s">
        <v>14</v>
      </c>
      <c r="C47" s="8">
        <v>16.62</v>
      </c>
      <c r="D47" s="11">
        <v>16.61</v>
      </c>
      <c r="E47">
        <f t="shared" si="4"/>
        <v>16.615000000000002</v>
      </c>
    </row>
    <row r="48" spans="1:5">
      <c r="B48" s="8" t="s">
        <v>19</v>
      </c>
      <c r="C48" s="8">
        <v>16.16</v>
      </c>
      <c r="D48" s="11">
        <v>16.12</v>
      </c>
      <c r="E48">
        <f t="shared" si="4"/>
        <v>16.14</v>
      </c>
    </row>
    <row r="49" spans="1:8">
      <c r="B49" s="8" t="s">
        <v>20</v>
      </c>
      <c r="C49" s="8">
        <v>16.760000000000002</v>
      </c>
      <c r="D49" s="11">
        <v>16.68</v>
      </c>
      <c r="E49">
        <f t="shared" si="4"/>
        <v>16.72</v>
      </c>
    </row>
    <row r="50" spans="1:8">
      <c r="B50" s="8" t="s">
        <v>21</v>
      </c>
      <c r="C50" s="8">
        <v>16.899999999999999</v>
      </c>
      <c r="D50" s="11">
        <v>16.87</v>
      </c>
      <c r="E50">
        <f t="shared" si="4"/>
        <v>16.884999999999998</v>
      </c>
    </row>
    <row r="51" spans="1:8">
      <c r="B51" s="8" t="s">
        <v>22</v>
      </c>
      <c r="C51" s="8">
        <v>15.73</v>
      </c>
      <c r="D51" s="11">
        <v>15.95</v>
      </c>
      <c r="E51">
        <f t="shared" si="4"/>
        <v>15.84</v>
      </c>
    </row>
    <row r="52" spans="1:8">
      <c r="B52" s="8" t="s">
        <v>23</v>
      </c>
      <c r="C52" s="8">
        <v>16.89</v>
      </c>
      <c r="D52" s="11">
        <v>16.78</v>
      </c>
      <c r="E52">
        <f t="shared" si="4"/>
        <v>16.835000000000001</v>
      </c>
    </row>
    <row r="53" spans="1:8">
      <c r="B53" s="8" t="s">
        <v>24</v>
      </c>
      <c r="C53" s="8">
        <v>16.5</v>
      </c>
      <c r="D53" s="11">
        <v>16.239999999999998</v>
      </c>
      <c r="E53">
        <f t="shared" si="4"/>
        <v>16.369999999999997</v>
      </c>
    </row>
    <row r="54" spans="1:8">
      <c r="B54" s="8" t="s">
        <v>25</v>
      </c>
      <c r="C54" s="8">
        <v>16.87</v>
      </c>
      <c r="D54" s="11">
        <v>16.760000000000002</v>
      </c>
      <c r="E54">
        <f t="shared" si="4"/>
        <v>16.815000000000001</v>
      </c>
    </row>
    <row r="55" spans="1:8">
      <c r="B55" s="8" t="s">
        <v>26</v>
      </c>
      <c r="C55" s="9">
        <v>20.399999999999999</v>
      </c>
      <c r="D55" s="12">
        <v>20.52</v>
      </c>
      <c r="E55" s="71">
        <f t="shared" si="4"/>
        <v>20.46</v>
      </c>
    </row>
    <row r="56" spans="1:8">
      <c r="B56" s="8" t="s">
        <v>27</v>
      </c>
      <c r="C56" s="9">
        <v>20.75</v>
      </c>
      <c r="D56" s="12">
        <v>20.76</v>
      </c>
      <c r="E56" s="71">
        <f t="shared" si="4"/>
        <v>20.755000000000003</v>
      </c>
    </row>
    <row r="57" spans="1:8">
      <c r="B57" s="8" t="s">
        <v>28</v>
      </c>
      <c r="C57" s="8">
        <v>17.100000000000001</v>
      </c>
      <c r="D57" s="11">
        <v>16.899999999999999</v>
      </c>
      <c r="E57">
        <f t="shared" si="4"/>
        <v>17</v>
      </c>
    </row>
    <row r="58" spans="1:8">
      <c r="B58" s="8" t="s">
        <v>29</v>
      </c>
      <c r="C58" s="8">
        <v>16.78</v>
      </c>
      <c r="D58" s="11">
        <v>16.649999999999999</v>
      </c>
      <c r="E58">
        <f t="shared" si="4"/>
        <v>16.715</v>
      </c>
    </row>
    <row r="59" spans="1:8">
      <c r="A59" s="5" t="s">
        <v>268</v>
      </c>
      <c r="B59" s="8" t="s">
        <v>70</v>
      </c>
      <c r="C59" s="8">
        <v>23.89</v>
      </c>
      <c r="D59" s="11">
        <v>24.17</v>
      </c>
      <c r="E59">
        <f t="shared" si="4"/>
        <v>24.03</v>
      </c>
      <c r="F59">
        <f>E59-E45</f>
        <v>7.5949999999999989</v>
      </c>
      <c r="G59">
        <f>F59-5.95625</f>
        <v>1.638749999999999</v>
      </c>
      <c r="H59">
        <f t="shared" ref="H59:H72" si="5">2^-(G59)</f>
        <v>0.32113459581098663</v>
      </c>
    </row>
    <row r="60" spans="1:8">
      <c r="B60" s="8" t="s">
        <v>8</v>
      </c>
      <c r="C60" s="8">
        <v>22.86</v>
      </c>
      <c r="D60" s="11">
        <v>23.09</v>
      </c>
      <c r="E60">
        <f t="shared" si="4"/>
        <v>22.975000000000001</v>
      </c>
      <c r="F60">
        <f t="shared" ref="F60:F72" si="6">E60-E46</f>
        <v>6.2550000000000026</v>
      </c>
      <c r="G60">
        <f t="shared" ref="G60:G72" si="7">F60-5.95625</f>
        <v>0.29875000000000274</v>
      </c>
      <c r="H60">
        <f t="shared" si="5"/>
        <v>0.81295646439947189</v>
      </c>
    </row>
    <row r="61" spans="1:8">
      <c r="B61" s="8" t="s">
        <v>14</v>
      </c>
      <c r="C61" s="8">
        <v>24.65</v>
      </c>
      <c r="D61" s="11">
        <v>24.58</v>
      </c>
      <c r="E61">
        <f t="shared" si="4"/>
        <v>24.614999999999998</v>
      </c>
      <c r="F61">
        <f t="shared" si="6"/>
        <v>7.9999999999999964</v>
      </c>
      <c r="G61">
        <f t="shared" si="7"/>
        <v>2.0437499999999966</v>
      </c>
      <c r="H61">
        <f t="shared" si="5"/>
        <v>0.24253250162414736</v>
      </c>
    </row>
    <row r="62" spans="1:8">
      <c r="B62" s="8" t="s">
        <v>19</v>
      </c>
      <c r="C62" s="8">
        <v>21.64</v>
      </c>
      <c r="D62" s="11">
        <v>22.15</v>
      </c>
      <c r="E62">
        <f t="shared" si="4"/>
        <v>21.895</v>
      </c>
      <c r="F62">
        <f t="shared" si="6"/>
        <v>5.754999999999999</v>
      </c>
      <c r="G62">
        <f t="shared" si="7"/>
        <v>-0.20125000000000082</v>
      </c>
      <c r="H62">
        <f t="shared" si="5"/>
        <v>1.1496940575726162</v>
      </c>
    </row>
    <row r="63" spans="1:8">
      <c r="B63" s="8" t="s">
        <v>20</v>
      </c>
      <c r="C63" s="8">
        <v>22.46</v>
      </c>
      <c r="D63" s="11">
        <v>22.56</v>
      </c>
      <c r="E63">
        <f t="shared" si="4"/>
        <v>22.509999999999998</v>
      </c>
      <c r="F63">
        <f t="shared" si="6"/>
        <v>5.7899999999999991</v>
      </c>
      <c r="G63">
        <f t="shared" si="7"/>
        <v>-0.16625000000000068</v>
      </c>
      <c r="H63">
        <f t="shared" si="5"/>
        <v>1.1221379153665627</v>
      </c>
    </row>
    <row r="64" spans="1:8">
      <c r="B64" s="8" t="s">
        <v>21</v>
      </c>
      <c r="C64" s="8">
        <v>23.29</v>
      </c>
      <c r="D64" s="11">
        <v>23.52</v>
      </c>
      <c r="E64">
        <f t="shared" si="4"/>
        <v>23.405000000000001</v>
      </c>
      <c r="F64">
        <f t="shared" si="6"/>
        <v>6.5200000000000031</v>
      </c>
      <c r="G64">
        <f t="shared" si="7"/>
        <v>0.5637500000000033</v>
      </c>
      <c r="H64">
        <f t="shared" si="5"/>
        <v>0.67654134104879482</v>
      </c>
    </row>
    <row r="65" spans="2:8">
      <c r="B65" s="8" t="s">
        <v>22</v>
      </c>
      <c r="C65" s="8">
        <v>22.46</v>
      </c>
      <c r="D65" s="11">
        <v>22.78</v>
      </c>
      <c r="E65">
        <f t="shared" si="4"/>
        <v>22.62</v>
      </c>
      <c r="F65">
        <f t="shared" si="6"/>
        <v>6.7800000000000011</v>
      </c>
      <c r="G65">
        <f t="shared" si="7"/>
        <v>0.82375000000000131</v>
      </c>
      <c r="H65">
        <f>2^-(G65)</f>
        <v>0.56497150090371762</v>
      </c>
    </row>
    <row r="66" spans="2:8">
      <c r="B66" s="8" t="s">
        <v>23</v>
      </c>
      <c r="C66" s="8">
        <v>23.18</v>
      </c>
      <c r="D66" s="11">
        <v>23.63</v>
      </c>
      <c r="E66">
        <f t="shared" si="4"/>
        <v>23.405000000000001</v>
      </c>
      <c r="F66">
        <f t="shared" si="6"/>
        <v>6.57</v>
      </c>
      <c r="G66">
        <f t="shared" si="7"/>
        <v>0.61375000000000046</v>
      </c>
      <c r="H66">
        <f t="shared" si="5"/>
        <v>0.65349585933856602</v>
      </c>
    </row>
    <row r="67" spans="2:8">
      <c r="B67" s="8" t="s">
        <v>24</v>
      </c>
      <c r="C67" s="8">
        <v>22.92</v>
      </c>
      <c r="D67" s="11">
        <v>23.5</v>
      </c>
      <c r="E67">
        <f t="shared" si="4"/>
        <v>23.21</v>
      </c>
      <c r="F67">
        <f t="shared" si="6"/>
        <v>6.8400000000000034</v>
      </c>
      <c r="G67">
        <f t="shared" si="7"/>
        <v>0.88375000000000359</v>
      </c>
      <c r="H67">
        <f t="shared" si="5"/>
        <v>0.54195688925827668</v>
      </c>
    </row>
    <row r="68" spans="2:8">
      <c r="B68" s="8" t="s">
        <v>25</v>
      </c>
      <c r="C68" s="8">
        <v>23.56</v>
      </c>
      <c r="D68" s="11">
        <v>24.15</v>
      </c>
      <c r="E68">
        <f t="shared" si="4"/>
        <v>23.854999999999997</v>
      </c>
      <c r="F68">
        <f t="shared" si="6"/>
        <v>7.0399999999999956</v>
      </c>
      <c r="G68">
        <f t="shared" si="7"/>
        <v>1.0837499999999958</v>
      </c>
      <c r="H68">
        <f t="shared" si="5"/>
        <v>0.47180087522601055</v>
      </c>
    </row>
    <row r="69" spans="2:8">
      <c r="B69" s="8" t="s">
        <v>26</v>
      </c>
      <c r="C69" s="9">
        <v>29.22</v>
      </c>
      <c r="D69" s="12">
        <v>30.05</v>
      </c>
      <c r="E69" s="71">
        <f t="shared" si="4"/>
        <v>29.634999999999998</v>
      </c>
      <c r="F69" s="71">
        <f t="shared" si="6"/>
        <v>9.1749999999999972</v>
      </c>
      <c r="G69" s="71">
        <f t="shared" si="7"/>
        <v>3.2187499999999973</v>
      </c>
      <c r="H69" s="71">
        <f t="shared" si="5"/>
        <v>0.10741370613265508</v>
      </c>
    </row>
    <row r="70" spans="2:8">
      <c r="B70" s="8" t="s">
        <v>27</v>
      </c>
      <c r="C70" s="9">
        <v>28.88</v>
      </c>
      <c r="D70" s="12">
        <v>28.75</v>
      </c>
      <c r="E70" s="71">
        <f t="shared" si="4"/>
        <v>28.814999999999998</v>
      </c>
      <c r="F70" s="71">
        <f t="shared" si="6"/>
        <v>8.0599999999999952</v>
      </c>
      <c r="G70" s="71">
        <f t="shared" si="7"/>
        <v>2.1037499999999953</v>
      </c>
      <c r="H70" s="71">
        <f t="shared" si="5"/>
        <v>0.23265272657824118</v>
      </c>
    </row>
    <row r="71" spans="2:8">
      <c r="B71" s="8" t="s">
        <v>28</v>
      </c>
      <c r="C71" s="8">
        <v>24.32</v>
      </c>
      <c r="D71" s="11">
        <v>24.88</v>
      </c>
      <c r="E71">
        <f t="shared" si="4"/>
        <v>24.6</v>
      </c>
      <c r="F71">
        <f t="shared" si="6"/>
        <v>7.6000000000000014</v>
      </c>
      <c r="G71">
        <f t="shared" si="7"/>
        <v>1.6437500000000016</v>
      </c>
      <c r="H71">
        <f t="shared" si="5"/>
        <v>0.32002355451260123</v>
      </c>
    </row>
    <row r="72" spans="2:8">
      <c r="B72" s="8" t="s">
        <v>29</v>
      </c>
      <c r="C72" s="8">
        <v>24.16</v>
      </c>
      <c r="D72" s="11">
        <v>24.24</v>
      </c>
      <c r="E72">
        <f t="shared" si="4"/>
        <v>24.2</v>
      </c>
      <c r="F72">
        <f t="shared" si="6"/>
        <v>7.4849999999999994</v>
      </c>
      <c r="G72">
        <f t="shared" si="7"/>
        <v>1.5287499999999996</v>
      </c>
      <c r="H72">
        <f t="shared" si="5"/>
        <v>0.34657752351765297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2"/>
  <sheetViews>
    <sheetView topLeftCell="A11" zoomScale="30" zoomScaleNormal="30" workbookViewId="0">
      <selection activeCell="R11" sqref="R11"/>
    </sheetView>
  </sheetViews>
  <sheetFormatPr defaultRowHeight="15"/>
  <cols>
    <col min="1" max="1" width="44.140625" customWidth="1"/>
  </cols>
  <sheetData>
    <row r="1" spans="1:16">
      <c r="A1" t="s">
        <v>270</v>
      </c>
    </row>
    <row r="2" spans="1:16">
      <c r="A2" t="s">
        <v>271</v>
      </c>
    </row>
    <row r="3" spans="1:16">
      <c r="E3" s="39" t="s">
        <v>2110</v>
      </c>
      <c r="G3" s="73" t="s">
        <v>272</v>
      </c>
      <c r="H3" s="73" t="s">
        <v>273</v>
      </c>
      <c r="I3" s="203" t="s">
        <v>274</v>
      </c>
      <c r="J3" s="73"/>
      <c r="K3" s="73" t="s">
        <v>272</v>
      </c>
      <c r="L3" s="73" t="s">
        <v>273</v>
      </c>
      <c r="M3" s="205" t="s">
        <v>274</v>
      </c>
      <c r="O3" s="278" t="s">
        <v>2309</v>
      </c>
      <c r="P3" s="278"/>
    </row>
    <row r="4" spans="1:16">
      <c r="A4" t="s">
        <v>275</v>
      </c>
      <c r="B4" t="s">
        <v>276</v>
      </c>
      <c r="C4" t="s">
        <v>277</v>
      </c>
      <c r="F4" s="74" t="s">
        <v>278</v>
      </c>
      <c r="G4" s="75">
        <f>C149</f>
        <v>901</v>
      </c>
      <c r="H4" s="75">
        <f>C158</f>
        <v>959.11111111111109</v>
      </c>
      <c r="I4" s="204">
        <f>AVERAGE(G4:H4)</f>
        <v>930.05555555555554</v>
      </c>
      <c r="J4" s="77" t="s">
        <v>279</v>
      </c>
      <c r="K4" s="78">
        <f>C23</f>
        <v>538.88888888888891</v>
      </c>
      <c r="L4" s="78">
        <f>C32</f>
        <v>528.55555555555554</v>
      </c>
      <c r="M4" s="204">
        <f>AVERAGE(K4:L4)</f>
        <v>533.72222222222217</v>
      </c>
      <c r="O4" s="279" t="s">
        <v>2310</v>
      </c>
      <c r="P4" s="279"/>
    </row>
    <row r="5" spans="1:16">
      <c r="A5" t="s">
        <v>280</v>
      </c>
      <c r="B5">
        <v>1</v>
      </c>
      <c r="C5" s="80">
        <f>AVERAGE(B5:B13)</f>
        <v>8.4444444444444446</v>
      </c>
      <c r="F5" s="74" t="s">
        <v>281</v>
      </c>
      <c r="G5" s="75">
        <f>C167</f>
        <v>1007.4444444444445</v>
      </c>
      <c r="H5" s="75">
        <f>C176</f>
        <v>811.77777777777783</v>
      </c>
      <c r="I5" s="204">
        <f t="shared" ref="I5:I10" si="0">AVERAGE(G5:H5)</f>
        <v>909.61111111111109</v>
      </c>
      <c r="J5" s="77" t="s">
        <v>282</v>
      </c>
      <c r="K5" s="78">
        <f>C41</f>
        <v>895.22222222222217</v>
      </c>
      <c r="L5" s="78">
        <f>C50</f>
        <v>1038.6666666666667</v>
      </c>
      <c r="M5" s="204">
        <f>AVERAGE(K5:L5)</f>
        <v>966.94444444444446</v>
      </c>
    </row>
    <row r="6" spans="1:16">
      <c r="A6" t="s">
        <v>283</v>
      </c>
      <c r="B6">
        <v>14</v>
      </c>
      <c r="E6" s="81"/>
      <c r="F6" s="77" t="s">
        <v>284</v>
      </c>
      <c r="G6" s="78">
        <f>C185</f>
        <v>650.22222222222217</v>
      </c>
      <c r="H6" s="78">
        <f>C194</f>
        <v>755.44444444444446</v>
      </c>
      <c r="I6" s="204">
        <f t="shared" si="0"/>
        <v>702.83333333333326</v>
      </c>
      <c r="J6" s="77" t="s">
        <v>285</v>
      </c>
      <c r="K6" s="78">
        <f>C59</f>
        <v>485.77777777777777</v>
      </c>
      <c r="L6" s="78">
        <f>C68</f>
        <v>619.44444444444446</v>
      </c>
      <c r="M6" s="206">
        <f>AVERAGE(K6:L6)</f>
        <v>552.61111111111109</v>
      </c>
    </row>
    <row r="7" spans="1:16">
      <c r="A7" t="s">
        <v>286</v>
      </c>
      <c r="B7">
        <v>32</v>
      </c>
      <c r="F7" s="77" t="s">
        <v>287</v>
      </c>
      <c r="G7" s="78">
        <f>C203</f>
        <v>506.22222222222223</v>
      </c>
      <c r="H7" s="78">
        <f>C212</f>
        <v>469.44444444444446</v>
      </c>
      <c r="I7" s="204">
        <f t="shared" si="0"/>
        <v>487.83333333333337</v>
      </c>
      <c r="J7" s="77" t="s">
        <v>288</v>
      </c>
      <c r="K7" s="78">
        <f>C113</f>
        <v>721.22222222222217</v>
      </c>
      <c r="L7" s="78">
        <f>C122</f>
        <v>583</v>
      </c>
      <c r="M7" s="206">
        <f>AVERAGE(K7:L7)</f>
        <v>652.11111111111109</v>
      </c>
    </row>
    <row r="8" spans="1:16">
      <c r="A8" t="s">
        <v>289</v>
      </c>
      <c r="B8">
        <v>13</v>
      </c>
      <c r="F8" s="77" t="s">
        <v>290</v>
      </c>
      <c r="G8" s="78">
        <f>C221</f>
        <v>445</v>
      </c>
      <c r="H8" s="78">
        <f>C230</f>
        <v>485.55555555555554</v>
      </c>
      <c r="I8" s="204">
        <f t="shared" si="0"/>
        <v>465.27777777777777</v>
      </c>
      <c r="J8" s="77" t="s">
        <v>291</v>
      </c>
      <c r="K8" s="78">
        <f>C131</f>
        <v>709.22222222222217</v>
      </c>
      <c r="L8" s="78">
        <f>C140</f>
        <v>465.88888888888891</v>
      </c>
      <c r="M8" s="204">
        <f>AVERAGE(K8:L8)</f>
        <v>587.55555555555554</v>
      </c>
    </row>
    <row r="9" spans="1:16">
      <c r="A9" t="s">
        <v>292</v>
      </c>
      <c r="B9">
        <v>5</v>
      </c>
      <c r="F9" s="77" t="s">
        <v>293</v>
      </c>
      <c r="G9" s="78">
        <f>C239</f>
        <v>400</v>
      </c>
      <c r="H9" s="78">
        <f>C248</f>
        <v>281.33333333333331</v>
      </c>
      <c r="I9" s="204">
        <f t="shared" si="0"/>
        <v>340.66666666666663</v>
      </c>
      <c r="J9" s="73" t="s">
        <v>274</v>
      </c>
      <c r="K9" s="79">
        <f>AVERAGE(K4:K8,)</f>
        <v>558.38888888888891</v>
      </c>
      <c r="L9" s="79">
        <f>AVERAGE(L4:L8)</f>
        <v>647.11111111111109</v>
      </c>
      <c r="M9" s="204">
        <f>AVERAGE(M4:M8)</f>
        <v>658.58888888888885</v>
      </c>
    </row>
    <row r="10" spans="1:16">
      <c r="A10" t="s">
        <v>294</v>
      </c>
      <c r="B10">
        <v>2</v>
      </c>
      <c r="F10" s="77" t="s">
        <v>295</v>
      </c>
      <c r="G10" s="78">
        <f>C257</f>
        <v>235.11111111111111</v>
      </c>
      <c r="H10" s="78">
        <f>C266</f>
        <v>349.44444444444446</v>
      </c>
      <c r="I10" s="204">
        <f t="shared" si="0"/>
        <v>292.27777777777777</v>
      </c>
    </row>
    <row r="11" spans="1:16">
      <c r="A11" t="s">
        <v>296</v>
      </c>
      <c r="B11">
        <v>2</v>
      </c>
      <c r="F11" s="37" t="s">
        <v>274</v>
      </c>
      <c r="G11" s="76">
        <f>AVERAGE(G4:G10)</f>
        <v>592.14285714285711</v>
      </c>
      <c r="H11" s="76">
        <f>AVERAGE(H4:H10)</f>
        <v>587.44444444444446</v>
      </c>
      <c r="I11" s="204">
        <f>AVERAGE(I4:I10)</f>
        <v>589.79365079365084</v>
      </c>
    </row>
    <row r="12" spans="1:16">
      <c r="A12" t="s">
        <v>297</v>
      </c>
      <c r="B12">
        <v>6</v>
      </c>
    </row>
    <row r="13" spans="1:16">
      <c r="A13" t="s">
        <v>298</v>
      </c>
      <c r="B13">
        <v>1</v>
      </c>
    </row>
    <row r="14" spans="1:16">
      <c r="A14" t="s">
        <v>299</v>
      </c>
      <c r="B14">
        <v>4</v>
      </c>
      <c r="C14" s="80">
        <f>AVERAGE(B14:B22)</f>
        <v>8.1111111111111107</v>
      </c>
      <c r="F14" t="s">
        <v>300</v>
      </c>
      <c r="G14" s="80">
        <f>C5</f>
        <v>8.4444444444444446</v>
      </c>
      <c r="H14" s="80">
        <f>C14</f>
        <v>8.1111111111111107</v>
      </c>
      <c r="I14" s="82">
        <f>AVERAGE(G14:H14)</f>
        <v>8.2777777777777786</v>
      </c>
    </row>
    <row r="15" spans="1:16">
      <c r="A15" t="s">
        <v>301</v>
      </c>
      <c r="B15">
        <v>4</v>
      </c>
    </row>
    <row r="16" spans="1:16">
      <c r="A16" t="s">
        <v>302</v>
      </c>
      <c r="B16">
        <v>18</v>
      </c>
    </row>
    <row r="17" spans="1:13">
      <c r="A17" t="s">
        <v>303</v>
      </c>
      <c r="B17">
        <v>8</v>
      </c>
    </row>
    <row r="18" spans="1:13">
      <c r="A18" t="s">
        <v>304</v>
      </c>
      <c r="B18">
        <v>2</v>
      </c>
    </row>
    <row r="19" spans="1:13">
      <c r="A19" t="s">
        <v>305</v>
      </c>
      <c r="B19">
        <v>4</v>
      </c>
    </row>
    <row r="20" spans="1:13">
      <c r="A20" t="s">
        <v>306</v>
      </c>
      <c r="B20">
        <v>24</v>
      </c>
      <c r="E20" s="39" t="s">
        <v>2123</v>
      </c>
    </row>
    <row r="21" spans="1:13">
      <c r="A21" t="s">
        <v>307</v>
      </c>
      <c r="B21">
        <v>8</v>
      </c>
      <c r="G21" s="225" t="s">
        <v>272</v>
      </c>
      <c r="H21" s="225" t="s">
        <v>273</v>
      </c>
      <c r="I21" s="225" t="s">
        <v>274</v>
      </c>
      <c r="J21" s="225"/>
      <c r="K21" s="225" t="s">
        <v>272</v>
      </c>
      <c r="L21" s="225" t="s">
        <v>273</v>
      </c>
      <c r="M21" s="224" t="s">
        <v>274</v>
      </c>
    </row>
    <row r="22" spans="1:13">
      <c r="A22" t="s">
        <v>308</v>
      </c>
      <c r="B22">
        <v>1</v>
      </c>
      <c r="F22" s="225" t="s">
        <v>278</v>
      </c>
      <c r="G22" s="80">
        <f>C370</f>
        <v>1723.8888888888889</v>
      </c>
      <c r="H22" s="80">
        <f>C379</f>
        <v>1242</v>
      </c>
      <c r="I22" s="76">
        <f>AVERAGE(G22:H22)</f>
        <v>1482.9444444444443</v>
      </c>
      <c r="J22" s="225" t="s">
        <v>279</v>
      </c>
      <c r="K22" s="80">
        <f>C298</f>
        <v>2281.4444444444443</v>
      </c>
      <c r="L22" s="80">
        <f>C307</f>
        <v>1639.4444444444443</v>
      </c>
      <c r="M22" s="79">
        <f>AVERAGE(K22:L22)</f>
        <v>1960.4444444444443</v>
      </c>
    </row>
    <row r="23" spans="1:13">
      <c r="A23" t="s">
        <v>309</v>
      </c>
      <c r="B23">
        <v>672</v>
      </c>
      <c r="C23" s="80">
        <f>AVERAGE(B23:B31)</f>
        <v>538.88888888888891</v>
      </c>
      <c r="F23" s="225" t="s">
        <v>281</v>
      </c>
      <c r="G23" s="80">
        <f>C388</f>
        <v>1604.8888888888889</v>
      </c>
      <c r="H23" s="80">
        <f>C397</f>
        <v>1295.1111111111111</v>
      </c>
      <c r="I23" s="76">
        <f>AVERAGE(G23:H23)</f>
        <v>1450</v>
      </c>
      <c r="J23" s="225" t="s">
        <v>282</v>
      </c>
      <c r="K23" s="80">
        <f>C316</f>
        <v>2661.3333333333335</v>
      </c>
      <c r="L23" s="80">
        <f>C325</f>
        <v>1667.8888888888889</v>
      </c>
      <c r="M23" s="79">
        <f t="shared" ref="M23:M25" si="1">AVERAGE(K23:L23)</f>
        <v>2164.6111111111113</v>
      </c>
    </row>
    <row r="24" spans="1:13">
      <c r="A24" t="s">
        <v>310</v>
      </c>
      <c r="B24">
        <v>610</v>
      </c>
      <c r="F24" s="222" t="s">
        <v>287</v>
      </c>
      <c r="G24" s="236">
        <f>C406</f>
        <v>858</v>
      </c>
      <c r="H24" s="236">
        <f>C415</f>
        <v>736</v>
      </c>
      <c r="I24" s="76">
        <f t="shared" ref="I24:I25" si="2">AVERAGE(G24:H24)</f>
        <v>797</v>
      </c>
      <c r="J24" s="225" t="s">
        <v>285</v>
      </c>
      <c r="K24" s="80">
        <f>C334</f>
        <v>2039.7777777777778</v>
      </c>
      <c r="L24" s="80">
        <f>C343</f>
        <v>1286.2222222222222</v>
      </c>
      <c r="M24" s="79">
        <f t="shared" si="1"/>
        <v>1663</v>
      </c>
    </row>
    <row r="25" spans="1:13">
      <c r="A25" t="s">
        <v>311</v>
      </c>
      <c r="B25">
        <v>878</v>
      </c>
      <c r="F25" s="225" t="s">
        <v>290</v>
      </c>
      <c r="G25" s="80">
        <f>C424</f>
        <v>1342</v>
      </c>
      <c r="H25" s="80">
        <f>C433</f>
        <v>1389.8888888888889</v>
      </c>
      <c r="I25" s="76">
        <f t="shared" si="2"/>
        <v>1365.9444444444443</v>
      </c>
      <c r="J25" s="225" t="s">
        <v>874</v>
      </c>
      <c r="K25" s="80">
        <f>C352</f>
        <v>1606.3333333333333</v>
      </c>
      <c r="L25" s="80">
        <f>C361</f>
        <v>1507.6666666666667</v>
      </c>
      <c r="M25" s="79">
        <f t="shared" si="1"/>
        <v>1557</v>
      </c>
    </row>
    <row r="26" spans="1:13">
      <c r="A26" t="s">
        <v>312</v>
      </c>
      <c r="B26">
        <v>860</v>
      </c>
      <c r="F26" s="222" t="s">
        <v>274</v>
      </c>
      <c r="G26" s="76">
        <f>AVERAGE(G22:G25)</f>
        <v>1382.1944444444443</v>
      </c>
      <c r="H26" s="76">
        <f>AVERAGE(H22:H25)</f>
        <v>1165.75</v>
      </c>
      <c r="I26" s="76">
        <f>AVERAGE(I22:I25)</f>
        <v>1273.9722222222222</v>
      </c>
      <c r="J26" s="225" t="s">
        <v>274</v>
      </c>
      <c r="K26" s="79">
        <f>AVERAGE(K22:K25)</f>
        <v>2147.2222222222222</v>
      </c>
      <c r="L26" s="79">
        <f>AVERAGE(L22:L25)</f>
        <v>1525.3055555555554</v>
      </c>
      <c r="M26" s="79">
        <f>AVERAGE(M22:M25)</f>
        <v>1836.2638888888889</v>
      </c>
    </row>
    <row r="27" spans="1:13">
      <c r="A27" t="s">
        <v>313</v>
      </c>
      <c r="B27">
        <v>566</v>
      </c>
    </row>
    <row r="28" spans="1:13">
      <c r="A28" t="s">
        <v>314</v>
      </c>
      <c r="B28">
        <v>367</v>
      </c>
      <c r="I28" s="236"/>
    </row>
    <row r="29" spans="1:13">
      <c r="A29" t="s">
        <v>315</v>
      </c>
      <c r="B29">
        <v>333</v>
      </c>
      <c r="F29" t="s">
        <v>300</v>
      </c>
      <c r="G29" s="80">
        <f>C280</f>
        <v>0.66666666666666663</v>
      </c>
      <c r="H29" s="80">
        <f>C289</f>
        <v>0.88888888888888884</v>
      </c>
      <c r="I29" s="82">
        <f>AVERAGE(G29:H29)</f>
        <v>0.77777777777777768</v>
      </c>
    </row>
    <row r="30" spans="1:13">
      <c r="A30" t="s">
        <v>316</v>
      </c>
      <c r="B30">
        <v>355</v>
      </c>
    </row>
    <row r="31" spans="1:13">
      <c r="A31" t="s">
        <v>317</v>
      </c>
      <c r="B31">
        <v>209</v>
      </c>
    </row>
    <row r="32" spans="1:13">
      <c r="A32" t="s">
        <v>318</v>
      </c>
      <c r="B32">
        <v>871</v>
      </c>
      <c r="C32" s="80">
        <f>AVERAGE(B32:B40)</f>
        <v>528.55555555555554</v>
      </c>
    </row>
    <row r="33" spans="1:3">
      <c r="A33" t="s">
        <v>319</v>
      </c>
      <c r="B33">
        <v>851</v>
      </c>
    </row>
    <row r="34" spans="1:3">
      <c r="A34" t="s">
        <v>320</v>
      </c>
      <c r="B34">
        <v>758</v>
      </c>
    </row>
    <row r="35" spans="1:3">
      <c r="A35" t="s">
        <v>321</v>
      </c>
      <c r="B35">
        <v>876</v>
      </c>
    </row>
    <row r="36" spans="1:3">
      <c r="A36" t="s">
        <v>322</v>
      </c>
      <c r="B36">
        <v>321</v>
      </c>
    </row>
    <row r="37" spans="1:3">
      <c r="A37" t="s">
        <v>323</v>
      </c>
      <c r="B37">
        <v>293</v>
      </c>
    </row>
    <row r="38" spans="1:3">
      <c r="A38" t="s">
        <v>324</v>
      </c>
      <c r="B38">
        <v>276</v>
      </c>
    </row>
    <row r="39" spans="1:3">
      <c r="A39" t="s">
        <v>325</v>
      </c>
      <c r="B39">
        <v>269</v>
      </c>
    </row>
    <row r="40" spans="1:3">
      <c r="A40" t="s">
        <v>326</v>
      </c>
      <c r="B40">
        <v>242</v>
      </c>
    </row>
    <row r="41" spans="1:3">
      <c r="A41" t="s">
        <v>327</v>
      </c>
      <c r="B41">
        <v>978</v>
      </c>
      <c r="C41" s="80">
        <f>AVERAGE(B41:B49)</f>
        <v>895.22222222222217</v>
      </c>
    </row>
    <row r="42" spans="1:3">
      <c r="A42" t="s">
        <v>328</v>
      </c>
      <c r="B42">
        <v>863</v>
      </c>
    </row>
    <row r="43" spans="1:3">
      <c r="A43" t="s">
        <v>329</v>
      </c>
      <c r="B43">
        <v>1079</v>
      </c>
    </row>
    <row r="44" spans="1:3">
      <c r="A44" t="s">
        <v>330</v>
      </c>
      <c r="B44">
        <v>1152</v>
      </c>
    </row>
    <row r="45" spans="1:3">
      <c r="A45" t="s">
        <v>331</v>
      </c>
      <c r="B45">
        <v>1006</v>
      </c>
    </row>
    <row r="46" spans="1:3">
      <c r="A46" t="s">
        <v>332</v>
      </c>
      <c r="B46">
        <v>1027</v>
      </c>
    </row>
    <row r="47" spans="1:3">
      <c r="A47" t="s">
        <v>333</v>
      </c>
      <c r="B47">
        <v>761</v>
      </c>
    </row>
    <row r="48" spans="1:3">
      <c r="A48" t="s">
        <v>334</v>
      </c>
      <c r="B48">
        <v>706</v>
      </c>
    </row>
    <row r="49" spans="1:3">
      <c r="A49" t="s">
        <v>335</v>
      </c>
      <c r="B49">
        <v>485</v>
      </c>
    </row>
    <row r="50" spans="1:3">
      <c r="A50" t="s">
        <v>336</v>
      </c>
      <c r="B50">
        <v>1189</v>
      </c>
      <c r="C50" s="80">
        <f>AVERAGE(B50:B58)</f>
        <v>1038.6666666666667</v>
      </c>
    </row>
    <row r="51" spans="1:3">
      <c r="A51" t="s">
        <v>337</v>
      </c>
      <c r="B51">
        <v>1214</v>
      </c>
    </row>
    <row r="52" spans="1:3">
      <c r="A52" t="s">
        <v>338</v>
      </c>
      <c r="B52">
        <v>1332</v>
      </c>
    </row>
    <row r="53" spans="1:3">
      <c r="A53" t="s">
        <v>339</v>
      </c>
      <c r="B53">
        <v>1191</v>
      </c>
    </row>
    <row r="54" spans="1:3">
      <c r="A54" t="s">
        <v>340</v>
      </c>
      <c r="B54">
        <v>1072</v>
      </c>
    </row>
    <row r="55" spans="1:3">
      <c r="A55" t="s">
        <v>341</v>
      </c>
      <c r="B55">
        <v>1010</v>
      </c>
    </row>
    <row r="56" spans="1:3">
      <c r="A56" t="s">
        <v>342</v>
      </c>
      <c r="B56">
        <v>959</v>
      </c>
    </row>
    <row r="57" spans="1:3">
      <c r="A57" t="s">
        <v>343</v>
      </c>
      <c r="B57">
        <v>672</v>
      </c>
    </row>
    <row r="58" spans="1:3">
      <c r="A58" t="s">
        <v>344</v>
      </c>
      <c r="B58">
        <v>709</v>
      </c>
    </row>
    <row r="59" spans="1:3">
      <c r="A59" t="s">
        <v>345</v>
      </c>
      <c r="B59">
        <v>264</v>
      </c>
      <c r="C59" s="80">
        <f>AVERAGE(B59:B67)</f>
        <v>485.77777777777777</v>
      </c>
    </row>
    <row r="60" spans="1:3">
      <c r="A60" t="s">
        <v>346</v>
      </c>
      <c r="B60">
        <v>268</v>
      </c>
    </row>
    <row r="61" spans="1:3">
      <c r="A61" t="s">
        <v>347</v>
      </c>
      <c r="B61">
        <v>258</v>
      </c>
    </row>
    <row r="62" spans="1:3">
      <c r="A62" t="s">
        <v>348</v>
      </c>
      <c r="B62">
        <v>476</v>
      </c>
    </row>
    <row r="63" spans="1:3">
      <c r="A63" t="s">
        <v>349</v>
      </c>
      <c r="B63">
        <v>496</v>
      </c>
    </row>
    <row r="64" spans="1:3">
      <c r="A64" t="s">
        <v>350</v>
      </c>
      <c r="B64">
        <v>514</v>
      </c>
    </row>
    <row r="65" spans="1:3">
      <c r="A65" t="s">
        <v>351</v>
      </c>
      <c r="B65">
        <v>772</v>
      </c>
    </row>
    <row r="66" spans="1:3">
      <c r="A66" t="s">
        <v>352</v>
      </c>
      <c r="B66">
        <v>577</v>
      </c>
    </row>
    <row r="67" spans="1:3">
      <c r="A67" t="s">
        <v>353</v>
      </c>
      <c r="B67">
        <v>747</v>
      </c>
    </row>
    <row r="68" spans="1:3">
      <c r="A68" t="s">
        <v>354</v>
      </c>
      <c r="B68">
        <v>392</v>
      </c>
      <c r="C68" s="80">
        <f>AVERAGE(B68:B76)</f>
        <v>619.44444444444446</v>
      </c>
    </row>
    <row r="69" spans="1:3">
      <c r="A69" t="s">
        <v>355</v>
      </c>
      <c r="B69">
        <v>571</v>
      </c>
    </row>
    <row r="70" spans="1:3">
      <c r="A70" t="s">
        <v>356</v>
      </c>
      <c r="B70">
        <v>590</v>
      </c>
    </row>
    <row r="71" spans="1:3">
      <c r="A71" t="s">
        <v>357</v>
      </c>
      <c r="B71">
        <v>690</v>
      </c>
    </row>
    <row r="72" spans="1:3">
      <c r="A72" t="s">
        <v>358</v>
      </c>
      <c r="B72">
        <v>681</v>
      </c>
    </row>
    <row r="73" spans="1:3">
      <c r="A73" t="s">
        <v>359</v>
      </c>
      <c r="B73">
        <v>598</v>
      </c>
    </row>
    <row r="74" spans="1:3">
      <c r="A74" s="1" t="s">
        <v>360</v>
      </c>
      <c r="B74" s="1">
        <v>688</v>
      </c>
    </row>
    <row r="75" spans="1:3">
      <c r="A75" t="s">
        <v>361</v>
      </c>
      <c r="B75">
        <v>817</v>
      </c>
    </row>
    <row r="76" spans="1:3">
      <c r="A76" t="s">
        <v>362</v>
      </c>
      <c r="B76">
        <v>548</v>
      </c>
    </row>
    <row r="77" spans="1:3">
      <c r="A77" t="s">
        <v>363</v>
      </c>
      <c r="B77">
        <v>1008</v>
      </c>
      <c r="C77" s="80">
        <f>AVERAGE(B77:B85)</f>
        <v>755.55555555555554</v>
      </c>
    </row>
    <row r="78" spans="1:3">
      <c r="A78" t="s">
        <v>364</v>
      </c>
      <c r="B78">
        <v>1019</v>
      </c>
    </row>
    <row r="79" spans="1:3">
      <c r="A79" t="s">
        <v>365</v>
      </c>
      <c r="B79">
        <v>853</v>
      </c>
    </row>
    <row r="80" spans="1:3">
      <c r="A80" t="s">
        <v>366</v>
      </c>
      <c r="B80">
        <v>1084</v>
      </c>
    </row>
    <row r="81" spans="1:3">
      <c r="A81" t="s">
        <v>367</v>
      </c>
      <c r="B81">
        <v>884</v>
      </c>
    </row>
    <row r="82" spans="1:3">
      <c r="A82" t="s">
        <v>368</v>
      </c>
      <c r="B82">
        <v>491</v>
      </c>
    </row>
    <row r="83" spans="1:3">
      <c r="A83" t="s">
        <v>369</v>
      </c>
      <c r="B83">
        <v>571</v>
      </c>
    </row>
    <row r="84" spans="1:3">
      <c r="A84" t="s">
        <v>370</v>
      </c>
      <c r="B84">
        <v>415</v>
      </c>
    </row>
    <row r="85" spans="1:3">
      <c r="A85" t="s">
        <v>371</v>
      </c>
      <c r="B85">
        <v>475</v>
      </c>
    </row>
    <row r="86" spans="1:3">
      <c r="A86" t="s">
        <v>372</v>
      </c>
      <c r="B86">
        <v>1176</v>
      </c>
      <c r="C86" s="80">
        <f>AVERAGE(B86:B94)</f>
        <v>1039.2222222222222</v>
      </c>
    </row>
    <row r="87" spans="1:3">
      <c r="A87" t="s">
        <v>373</v>
      </c>
      <c r="B87">
        <v>1111</v>
      </c>
    </row>
    <row r="88" spans="1:3">
      <c r="A88" t="s">
        <v>374</v>
      </c>
      <c r="B88">
        <v>1199</v>
      </c>
    </row>
    <row r="89" spans="1:3">
      <c r="A89" t="s">
        <v>375</v>
      </c>
      <c r="B89">
        <v>899</v>
      </c>
    </row>
    <row r="90" spans="1:3">
      <c r="A90" t="s">
        <v>376</v>
      </c>
      <c r="B90">
        <v>1066</v>
      </c>
    </row>
    <row r="91" spans="1:3">
      <c r="A91" t="s">
        <v>377</v>
      </c>
      <c r="B91">
        <v>964</v>
      </c>
    </row>
    <row r="92" spans="1:3">
      <c r="A92" t="s">
        <v>378</v>
      </c>
      <c r="B92">
        <v>1005</v>
      </c>
    </row>
    <row r="93" spans="1:3">
      <c r="A93" t="s">
        <v>379</v>
      </c>
      <c r="B93">
        <v>906</v>
      </c>
    </row>
    <row r="94" spans="1:3">
      <c r="A94" t="s">
        <v>380</v>
      </c>
      <c r="B94">
        <v>1027</v>
      </c>
    </row>
    <row r="95" spans="1:3">
      <c r="A95" t="s">
        <v>381</v>
      </c>
      <c r="B95">
        <v>344</v>
      </c>
      <c r="C95" s="80">
        <f>AVERAGE(B95:B103)</f>
        <v>188.33333333333334</v>
      </c>
    </row>
    <row r="96" spans="1:3">
      <c r="A96" t="s">
        <v>382</v>
      </c>
      <c r="B96">
        <v>132</v>
      </c>
    </row>
    <row r="97" spans="1:3">
      <c r="A97" t="s">
        <v>383</v>
      </c>
      <c r="B97">
        <v>167</v>
      </c>
    </row>
    <row r="98" spans="1:3">
      <c r="A98" t="s">
        <v>384</v>
      </c>
      <c r="B98">
        <v>150</v>
      </c>
    </row>
    <row r="99" spans="1:3">
      <c r="A99" t="s">
        <v>385</v>
      </c>
      <c r="B99">
        <v>222</v>
      </c>
    </row>
    <row r="100" spans="1:3">
      <c r="A100" t="s">
        <v>386</v>
      </c>
      <c r="B100">
        <v>269</v>
      </c>
    </row>
    <row r="101" spans="1:3">
      <c r="A101" t="s">
        <v>387</v>
      </c>
      <c r="B101">
        <v>151</v>
      </c>
    </row>
    <row r="102" spans="1:3">
      <c r="A102" t="s">
        <v>388</v>
      </c>
      <c r="B102">
        <v>128</v>
      </c>
    </row>
    <row r="103" spans="1:3">
      <c r="A103" t="s">
        <v>389</v>
      </c>
      <c r="B103">
        <v>132</v>
      </c>
    </row>
    <row r="104" spans="1:3">
      <c r="A104" t="s">
        <v>390</v>
      </c>
      <c r="B104">
        <v>398</v>
      </c>
      <c r="C104" s="80">
        <f>AVERAGE(B104:B112)</f>
        <v>358.88888888888891</v>
      </c>
    </row>
    <row r="105" spans="1:3">
      <c r="A105" t="s">
        <v>391</v>
      </c>
      <c r="B105">
        <v>356</v>
      </c>
    </row>
    <row r="106" spans="1:3">
      <c r="A106" t="s">
        <v>392</v>
      </c>
      <c r="B106">
        <v>340</v>
      </c>
    </row>
    <row r="107" spans="1:3">
      <c r="A107" t="s">
        <v>393</v>
      </c>
      <c r="B107">
        <v>441</v>
      </c>
    </row>
    <row r="108" spans="1:3">
      <c r="A108" t="s">
        <v>394</v>
      </c>
      <c r="B108">
        <v>356</v>
      </c>
    </row>
    <row r="109" spans="1:3">
      <c r="A109" t="s">
        <v>395</v>
      </c>
      <c r="B109">
        <v>236</v>
      </c>
    </row>
    <row r="110" spans="1:3">
      <c r="A110" t="s">
        <v>396</v>
      </c>
      <c r="B110">
        <v>389</v>
      </c>
    </row>
    <row r="111" spans="1:3">
      <c r="A111" t="s">
        <v>397</v>
      </c>
      <c r="B111">
        <v>355</v>
      </c>
    </row>
    <row r="112" spans="1:3">
      <c r="A112" t="s">
        <v>398</v>
      </c>
      <c r="B112">
        <v>359</v>
      </c>
    </row>
    <row r="113" spans="1:3">
      <c r="A113" t="s">
        <v>399</v>
      </c>
      <c r="B113">
        <v>415</v>
      </c>
      <c r="C113" s="80">
        <f>AVERAGE(B113:B121)</f>
        <v>721.22222222222217</v>
      </c>
    </row>
    <row r="114" spans="1:3">
      <c r="A114" t="s">
        <v>400</v>
      </c>
      <c r="B114">
        <v>359</v>
      </c>
    </row>
    <row r="115" spans="1:3">
      <c r="A115" t="s">
        <v>401</v>
      </c>
      <c r="B115">
        <v>584</v>
      </c>
    </row>
    <row r="116" spans="1:3">
      <c r="A116" t="s">
        <v>402</v>
      </c>
      <c r="B116">
        <v>744</v>
      </c>
    </row>
    <row r="117" spans="1:3">
      <c r="A117" t="s">
        <v>403</v>
      </c>
      <c r="B117">
        <v>779</v>
      </c>
    </row>
    <row r="118" spans="1:3">
      <c r="A118" t="s">
        <v>404</v>
      </c>
      <c r="B118">
        <v>910</v>
      </c>
    </row>
    <row r="119" spans="1:3">
      <c r="A119" t="s">
        <v>405</v>
      </c>
      <c r="B119">
        <v>983</v>
      </c>
    </row>
    <row r="120" spans="1:3">
      <c r="A120" t="s">
        <v>406</v>
      </c>
      <c r="B120">
        <v>890</v>
      </c>
    </row>
    <row r="121" spans="1:3">
      <c r="A121" t="s">
        <v>407</v>
      </c>
      <c r="B121">
        <v>827</v>
      </c>
    </row>
    <row r="122" spans="1:3">
      <c r="A122" t="s">
        <v>408</v>
      </c>
      <c r="B122">
        <v>530</v>
      </c>
      <c r="C122" s="80">
        <f>AVERAGE(B122:B130)</f>
        <v>583</v>
      </c>
    </row>
    <row r="123" spans="1:3">
      <c r="A123" t="s">
        <v>409</v>
      </c>
      <c r="B123">
        <v>507</v>
      </c>
    </row>
    <row r="124" spans="1:3">
      <c r="A124" t="s">
        <v>410</v>
      </c>
      <c r="B124">
        <v>615</v>
      </c>
    </row>
    <row r="125" spans="1:3">
      <c r="A125" t="s">
        <v>411</v>
      </c>
      <c r="B125">
        <v>337</v>
      </c>
    </row>
    <row r="126" spans="1:3">
      <c r="A126" t="s">
        <v>412</v>
      </c>
      <c r="B126">
        <v>532</v>
      </c>
    </row>
    <row r="127" spans="1:3">
      <c r="A127" t="s">
        <v>413</v>
      </c>
      <c r="B127">
        <v>594</v>
      </c>
    </row>
    <row r="128" spans="1:3">
      <c r="A128" t="s">
        <v>414</v>
      </c>
      <c r="B128">
        <v>857</v>
      </c>
    </row>
    <row r="129" spans="1:3">
      <c r="A129" t="s">
        <v>415</v>
      </c>
      <c r="B129">
        <v>620</v>
      </c>
    </row>
    <row r="130" spans="1:3">
      <c r="A130" s="1" t="s">
        <v>416</v>
      </c>
      <c r="B130" s="1">
        <v>655</v>
      </c>
    </row>
    <row r="131" spans="1:3">
      <c r="A131" t="s">
        <v>417</v>
      </c>
      <c r="B131">
        <v>506</v>
      </c>
      <c r="C131" s="80">
        <f>AVERAGE(B131:B139)</f>
        <v>709.22222222222217</v>
      </c>
    </row>
    <row r="132" spans="1:3">
      <c r="A132" t="s">
        <v>418</v>
      </c>
      <c r="B132">
        <v>788</v>
      </c>
    </row>
    <row r="133" spans="1:3">
      <c r="A133" t="s">
        <v>419</v>
      </c>
      <c r="B133">
        <v>933</v>
      </c>
    </row>
    <row r="134" spans="1:3">
      <c r="A134" t="s">
        <v>420</v>
      </c>
      <c r="B134">
        <v>803</v>
      </c>
    </row>
    <row r="135" spans="1:3">
      <c r="A135" t="s">
        <v>421</v>
      </c>
      <c r="B135">
        <v>956</v>
      </c>
    </row>
    <row r="136" spans="1:3">
      <c r="A136" t="s">
        <v>422</v>
      </c>
      <c r="B136">
        <v>723</v>
      </c>
    </row>
    <row r="137" spans="1:3">
      <c r="A137" t="s">
        <v>423</v>
      </c>
      <c r="B137">
        <v>761</v>
      </c>
    </row>
    <row r="138" spans="1:3">
      <c r="A138" t="s">
        <v>424</v>
      </c>
      <c r="B138">
        <v>582</v>
      </c>
    </row>
    <row r="139" spans="1:3">
      <c r="A139" t="s">
        <v>425</v>
      </c>
      <c r="B139">
        <v>331</v>
      </c>
    </row>
    <row r="140" spans="1:3">
      <c r="A140" t="s">
        <v>426</v>
      </c>
      <c r="B140">
        <v>255</v>
      </c>
      <c r="C140" s="80">
        <f>AVERAGE(B140:B148)</f>
        <v>465.88888888888891</v>
      </c>
    </row>
    <row r="141" spans="1:3">
      <c r="A141" t="s">
        <v>427</v>
      </c>
      <c r="B141">
        <v>777</v>
      </c>
    </row>
    <row r="142" spans="1:3">
      <c r="A142" t="s">
        <v>428</v>
      </c>
      <c r="B142">
        <v>510</v>
      </c>
    </row>
    <row r="143" spans="1:3">
      <c r="A143" t="s">
        <v>429</v>
      </c>
      <c r="B143">
        <v>483</v>
      </c>
    </row>
    <row r="144" spans="1:3">
      <c r="A144" t="s">
        <v>430</v>
      </c>
      <c r="B144">
        <v>473</v>
      </c>
    </row>
    <row r="145" spans="1:3">
      <c r="A145" t="s">
        <v>431</v>
      </c>
      <c r="B145">
        <v>585</v>
      </c>
    </row>
    <row r="146" spans="1:3">
      <c r="A146" t="s">
        <v>432</v>
      </c>
      <c r="B146">
        <v>491</v>
      </c>
    </row>
    <row r="147" spans="1:3">
      <c r="A147" t="s">
        <v>433</v>
      </c>
      <c r="B147">
        <v>423</v>
      </c>
    </row>
    <row r="148" spans="1:3">
      <c r="A148" t="s">
        <v>434</v>
      </c>
      <c r="B148">
        <v>196</v>
      </c>
    </row>
    <row r="149" spans="1:3">
      <c r="A149" t="s">
        <v>435</v>
      </c>
      <c r="B149">
        <v>337</v>
      </c>
      <c r="C149" s="80">
        <f>AVERAGE(B149:B157)</f>
        <v>901</v>
      </c>
    </row>
    <row r="150" spans="1:3">
      <c r="A150" t="s">
        <v>436</v>
      </c>
      <c r="B150">
        <v>935</v>
      </c>
    </row>
    <row r="151" spans="1:3">
      <c r="A151" t="s">
        <v>437</v>
      </c>
      <c r="B151">
        <v>1347</v>
      </c>
    </row>
    <row r="152" spans="1:3">
      <c r="A152" t="s">
        <v>438</v>
      </c>
      <c r="B152">
        <v>1315</v>
      </c>
    </row>
    <row r="153" spans="1:3">
      <c r="A153" t="s">
        <v>439</v>
      </c>
      <c r="B153">
        <v>944</v>
      </c>
    </row>
    <row r="154" spans="1:3">
      <c r="A154" t="s">
        <v>440</v>
      </c>
      <c r="B154">
        <v>1183</v>
      </c>
    </row>
    <row r="155" spans="1:3">
      <c r="A155" t="s">
        <v>441</v>
      </c>
      <c r="B155">
        <v>1008</v>
      </c>
    </row>
    <row r="156" spans="1:3">
      <c r="A156" t="s">
        <v>442</v>
      </c>
      <c r="B156">
        <v>659</v>
      </c>
    </row>
    <row r="157" spans="1:3">
      <c r="A157" t="s">
        <v>443</v>
      </c>
      <c r="B157">
        <v>381</v>
      </c>
    </row>
    <row r="158" spans="1:3">
      <c r="A158" t="s">
        <v>444</v>
      </c>
      <c r="B158">
        <v>296</v>
      </c>
      <c r="C158" s="80">
        <f>AVERAGE(B158:B166)</f>
        <v>959.11111111111109</v>
      </c>
    </row>
    <row r="159" spans="1:3">
      <c r="A159" t="s">
        <v>445</v>
      </c>
      <c r="B159">
        <v>529</v>
      </c>
    </row>
    <row r="160" spans="1:3">
      <c r="A160" t="s">
        <v>446</v>
      </c>
      <c r="B160">
        <v>1014</v>
      </c>
    </row>
    <row r="161" spans="1:3">
      <c r="A161" t="s">
        <v>447</v>
      </c>
      <c r="B161">
        <v>1589</v>
      </c>
    </row>
    <row r="162" spans="1:3">
      <c r="A162" t="s">
        <v>448</v>
      </c>
      <c r="B162">
        <v>1397</v>
      </c>
    </row>
    <row r="163" spans="1:3">
      <c r="A163" t="s">
        <v>449</v>
      </c>
      <c r="B163">
        <v>1355</v>
      </c>
    </row>
    <row r="164" spans="1:3">
      <c r="A164" t="s">
        <v>450</v>
      </c>
      <c r="B164">
        <v>1338</v>
      </c>
    </row>
    <row r="165" spans="1:3">
      <c r="A165" t="s">
        <v>451</v>
      </c>
      <c r="B165">
        <v>617</v>
      </c>
    </row>
    <row r="166" spans="1:3">
      <c r="A166" t="s">
        <v>452</v>
      </c>
      <c r="B166">
        <v>497</v>
      </c>
    </row>
    <row r="167" spans="1:3">
      <c r="A167" t="s">
        <v>453</v>
      </c>
      <c r="B167">
        <v>422</v>
      </c>
      <c r="C167" s="80">
        <f>AVERAGE(B167:B175)</f>
        <v>1007.4444444444445</v>
      </c>
    </row>
    <row r="168" spans="1:3">
      <c r="A168" t="s">
        <v>454</v>
      </c>
      <c r="B168">
        <v>984</v>
      </c>
    </row>
    <row r="169" spans="1:3">
      <c r="A169" t="s">
        <v>455</v>
      </c>
      <c r="B169">
        <v>1081</v>
      </c>
    </row>
    <row r="170" spans="1:3">
      <c r="A170" t="s">
        <v>456</v>
      </c>
      <c r="B170">
        <v>1123</v>
      </c>
    </row>
    <row r="171" spans="1:3">
      <c r="A171" t="s">
        <v>457</v>
      </c>
      <c r="B171">
        <v>1011</v>
      </c>
    </row>
    <row r="172" spans="1:3">
      <c r="A172" t="s">
        <v>458</v>
      </c>
      <c r="B172">
        <v>945</v>
      </c>
    </row>
    <row r="173" spans="1:3">
      <c r="A173" t="s">
        <v>459</v>
      </c>
      <c r="B173">
        <v>1372</v>
      </c>
    </row>
    <row r="174" spans="1:3">
      <c r="A174" t="s">
        <v>460</v>
      </c>
      <c r="B174">
        <v>1295</v>
      </c>
    </row>
    <row r="175" spans="1:3">
      <c r="A175" t="s">
        <v>461</v>
      </c>
      <c r="B175">
        <v>834</v>
      </c>
    </row>
    <row r="176" spans="1:3">
      <c r="A176" t="s">
        <v>462</v>
      </c>
      <c r="B176">
        <v>615</v>
      </c>
      <c r="C176" s="80">
        <f>AVERAGE(B176:B184)</f>
        <v>811.77777777777783</v>
      </c>
    </row>
    <row r="177" spans="1:3">
      <c r="A177" t="s">
        <v>463</v>
      </c>
      <c r="B177">
        <v>647</v>
      </c>
    </row>
    <row r="178" spans="1:3">
      <c r="A178" t="s">
        <v>464</v>
      </c>
      <c r="B178">
        <v>506</v>
      </c>
    </row>
    <row r="179" spans="1:3">
      <c r="A179" t="s">
        <v>465</v>
      </c>
      <c r="B179">
        <v>821</v>
      </c>
    </row>
    <row r="180" spans="1:3">
      <c r="A180" t="s">
        <v>466</v>
      </c>
      <c r="B180">
        <v>860</v>
      </c>
    </row>
    <row r="181" spans="1:3">
      <c r="A181" t="s">
        <v>467</v>
      </c>
      <c r="B181">
        <v>1012</v>
      </c>
    </row>
    <row r="182" spans="1:3">
      <c r="A182" t="s">
        <v>468</v>
      </c>
      <c r="B182">
        <v>940</v>
      </c>
    </row>
    <row r="183" spans="1:3">
      <c r="A183" t="s">
        <v>469</v>
      </c>
      <c r="B183">
        <v>979</v>
      </c>
    </row>
    <row r="184" spans="1:3">
      <c r="A184" t="s">
        <v>470</v>
      </c>
      <c r="B184">
        <v>926</v>
      </c>
    </row>
    <row r="185" spans="1:3">
      <c r="A185" t="s">
        <v>471</v>
      </c>
      <c r="B185">
        <v>195</v>
      </c>
      <c r="C185" s="80">
        <f>AVERAGE(B185:B193)</f>
        <v>650.22222222222217</v>
      </c>
    </row>
    <row r="186" spans="1:3">
      <c r="A186" t="s">
        <v>472</v>
      </c>
      <c r="B186">
        <v>221</v>
      </c>
    </row>
    <row r="187" spans="1:3">
      <c r="A187" t="s">
        <v>473</v>
      </c>
      <c r="B187">
        <v>435</v>
      </c>
    </row>
    <row r="188" spans="1:3">
      <c r="A188" t="s">
        <v>474</v>
      </c>
      <c r="B188">
        <v>718</v>
      </c>
    </row>
    <row r="189" spans="1:3">
      <c r="A189" t="s">
        <v>475</v>
      </c>
      <c r="B189">
        <v>1072</v>
      </c>
    </row>
    <row r="190" spans="1:3">
      <c r="A190" t="s">
        <v>476</v>
      </c>
      <c r="B190">
        <v>986</v>
      </c>
    </row>
    <row r="191" spans="1:3">
      <c r="A191" t="s">
        <v>477</v>
      </c>
      <c r="B191">
        <v>770</v>
      </c>
    </row>
    <row r="192" spans="1:3">
      <c r="A192" t="s">
        <v>478</v>
      </c>
      <c r="B192">
        <v>674</v>
      </c>
    </row>
    <row r="193" spans="1:3">
      <c r="A193" t="s">
        <v>479</v>
      </c>
      <c r="B193">
        <v>781</v>
      </c>
    </row>
    <row r="194" spans="1:3">
      <c r="A194" t="s">
        <v>480</v>
      </c>
      <c r="B194">
        <v>632</v>
      </c>
      <c r="C194" s="80">
        <f>AVERAGE(B194:B202)</f>
        <v>755.44444444444446</v>
      </c>
    </row>
    <row r="195" spans="1:3">
      <c r="A195" t="s">
        <v>481</v>
      </c>
      <c r="B195">
        <v>748</v>
      </c>
    </row>
    <row r="196" spans="1:3">
      <c r="A196" t="s">
        <v>482</v>
      </c>
      <c r="B196">
        <v>721</v>
      </c>
    </row>
    <row r="197" spans="1:3">
      <c r="A197" t="s">
        <v>483</v>
      </c>
      <c r="B197">
        <v>971</v>
      </c>
    </row>
    <row r="198" spans="1:3">
      <c r="A198" t="s">
        <v>484</v>
      </c>
      <c r="B198">
        <v>687</v>
      </c>
    </row>
    <row r="199" spans="1:3">
      <c r="A199" t="s">
        <v>485</v>
      </c>
      <c r="B199">
        <v>768</v>
      </c>
    </row>
    <row r="200" spans="1:3">
      <c r="A200" t="s">
        <v>486</v>
      </c>
      <c r="B200">
        <v>683</v>
      </c>
    </row>
    <row r="201" spans="1:3">
      <c r="A201" t="s">
        <v>487</v>
      </c>
      <c r="B201">
        <v>624</v>
      </c>
    </row>
    <row r="202" spans="1:3">
      <c r="A202" t="s">
        <v>488</v>
      </c>
      <c r="B202">
        <v>965</v>
      </c>
    </row>
    <row r="203" spans="1:3">
      <c r="A203" t="s">
        <v>489</v>
      </c>
      <c r="B203">
        <v>439</v>
      </c>
      <c r="C203" s="80">
        <f>AVERAGE(B203:B211)</f>
        <v>506.22222222222223</v>
      </c>
    </row>
    <row r="204" spans="1:3">
      <c r="A204" t="s">
        <v>490</v>
      </c>
      <c r="B204">
        <v>428</v>
      </c>
    </row>
    <row r="205" spans="1:3">
      <c r="A205" t="s">
        <v>491</v>
      </c>
      <c r="B205">
        <v>440</v>
      </c>
    </row>
    <row r="206" spans="1:3">
      <c r="A206" t="s">
        <v>492</v>
      </c>
      <c r="B206">
        <v>347</v>
      </c>
    </row>
    <row r="207" spans="1:3">
      <c r="A207" t="s">
        <v>493</v>
      </c>
      <c r="B207">
        <v>642</v>
      </c>
    </row>
    <row r="208" spans="1:3">
      <c r="A208" t="s">
        <v>494</v>
      </c>
      <c r="B208">
        <v>549</v>
      </c>
    </row>
    <row r="209" spans="1:3">
      <c r="A209" t="s">
        <v>495</v>
      </c>
      <c r="B209">
        <v>606</v>
      </c>
    </row>
    <row r="210" spans="1:3">
      <c r="A210" t="s">
        <v>496</v>
      </c>
      <c r="B210">
        <v>490</v>
      </c>
    </row>
    <row r="211" spans="1:3">
      <c r="A211" t="s">
        <v>497</v>
      </c>
      <c r="B211">
        <v>615</v>
      </c>
    </row>
    <row r="212" spans="1:3">
      <c r="A212" t="s">
        <v>498</v>
      </c>
      <c r="B212">
        <v>315</v>
      </c>
      <c r="C212" s="80">
        <f>AVERAGE(B212:B220)</f>
        <v>469.44444444444446</v>
      </c>
    </row>
    <row r="213" spans="1:3">
      <c r="A213" t="s">
        <v>499</v>
      </c>
      <c r="B213">
        <v>447</v>
      </c>
    </row>
    <row r="214" spans="1:3">
      <c r="A214" t="s">
        <v>500</v>
      </c>
      <c r="B214">
        <v>492</v>
      </c>
    </row>
    <row r="215" spans="1:3">
      <c r="A215" t="s">
        <v>501</v>
      </c>
      <c r="B215">
        <v>397</v>
      </c>
    </row>
    <row r="216" spans="1:3">
      <c r="A216" t="s">
        <v>502</v>
      </c>
      <c r="B216">
        <v>486</v>
      </c>
    </row>
    <row r="217" spans="1:3">
      <c r="A217" t="s">
        <v>503</v>
      </c>
      <c r="B217">
        <v>512</v>
      </c>
    </row>
    <row r="218" spans="1:3">
      <c r="A218" t="s">
        <v>504</v>
      </c>
      <c r="B218">
        <v>503</v>
      </c>
    </row>
    <row r="219" spans="1:3">
      <c r="A219" s="1" t="s">
        <v>505</v>
      </c>
      <c r="B219" s="1">
        <v>557</v>
      </c>
    </row>
    <row r="220" spans="1:3">
      <c r="A220" t="s">
        <v>506</v>
      </c>
      <c r="B220">
        <v>516</v>
      </c>
    </row>
    <row r="221" spans="1:3">
      <c r="A221" t="s">
        <v>507</v>
      </c>
      <c r="B221">
        <v>608</v>
      </c>
      <c r="C221" s="80">
        <f>AVERAGE(B221:B229)</f>
        <v>445</v>
      </c>
    </row>
    <row r="222" spans="1:3">
      <c r="A222" t="s">
        <v>508</v>
      </c>
      <c r="B222">
        <v>486</v>
      </c>
    </row>
    <row r="223" spans="1:3">
      <c r="A223" t="s">
        <v>509</v>
      </c>
      <c r="B223">
        <v>608</v>
      </c>
    </row>
    <row r="224" spans="1:3">
      <c r="A224" t="s">
        <v>510</v>
      </c>
      <c r="B224">
        <v>498</v>
      </c>
    </row>
    <row r="225" spans="1:3">
      <c r="A225" t="s">
        <v>511</v>
      </c>
      <c r="B225">
        <v>395</v>
      </c>
    </row>
    <row r="226" spans="1:3">
      <c r="A226" t="s">
        <v>512</v>
      </c>
      <c r="B226">
        <v>263</v>
      </c>
    </row>
    <row r="227" spans="1:3">
      <c r="A227" t="s">
        <v>513</v>
      </c>
      <c r="B227">
        <v>265</v>
      </c>
    </row>
    <row r="228" spans="1:3">
      <c r="A228" t="s">
        <v>514</v>
      </c>
      <c r="B228">
        <v>349</v>
      </c>
    </row>
    <row r="229" spans="1:3">
      <c r="A229" t="s">
        <v>515</v>
      </c>
      <c r="B229">
        <v>533</v>
      </c>
    </row>
    <row r="230" spans="1:3">
      <c r="A230" t="s">
        <v>516</v>
      </c>
      <c r="B230">
        <v>457</v>
      </c>
      <c r="C230" s="80">
        <f>AVERAGE(B230:B238)</f>
        <v>485.55555555555554</v>
      </c>
    </row>
    <row r="231" spans="1:3">
      <c r="A231" t="s">
        <v>517</v>
      </c>
      <c r="B231">
        <v>422</v>
      </c>
    </row>
    <row r="232" spans="1:3">
      <c r="A232" t="s">
        <v>518</v>
      </c>
      <c r="B232">
        <v>464</v>
      </c>
    </row>
    <row r="233" spans="1:3">
      <c r="A233" s="1" t="s">
        <v>519</v>
      </c>
      <c r="B233" s="1">
        <v>543</v>
      </c>
    </row>
    <row r="234" spans="1:3">
      <c r="A234" t="s">
        <v>520</v>
      </c>
      <c r="B234">
        <v>412</v>
      </c>
    </row>
    <row r="235" spans="1:3">
      <c r="A235" t="s">
        <v>521</v>
      </c>
      <c r="B235">
        <v>397</v>
      </c>
    </row>
    <row r="236" spans="1:3">
      <c r="A236" t="s">
        <v>522</v>
      </c>
      <c r="B236">
        <v>378</v>
      </c>
    </row>
    <row r="237" spans="1:3">
      <c r="A237" t="s">
        <v>523</v>
      </c>
      <c r="B237">
        <v>634</v>
      </c>
    </row>
    <row r="238" spans="1:3">
      <c r="A238" t="s">
        <v>524</v>
      </c>
      <c r="B238">
        <v>663</v>
      </c>
    </row>
    <row r="239" spans="1:3">
      <c r="A239" t="s">
        <v>525</v>
      </c>
      <c r="B239">
        <v>199</v>
      </c>
      <c r="C239" s="80">
        <f>AVERAGE(B239:B247)</f>
        <v>400</v>
      </c>
    </row>
    <row r="240" spans="1:3">
      <c r="A240" t="s">
        <v>526</v>
      </c>
      <c r="B240">
        <v>260</v>
      </c>
    </row>
    <row r="241" spans="1:3">
      <c r="A241" t="s">
        <v>527</v>
      </c>
      <c r="B241">
        <v>318</v>
      </c>
    </row>
    <row r="242" spans="1:3">
      <c r="A242" t="s">
        <v>528</v>
      </c>
      <c r="B242">
        <v>717</v>
      </c>
    </row>
    <row r="243" spans="1:3">
      <c r="A243" t="s">
        <v>529</v>
      </c>
      <c r="B243">
        <v>760</v>
      </c>
    </row>
    <row r="244" spans="1:3">
      <c r="A244" t="s">
        <v>530</v>
      </c>
      <c r="B244">
        <v>749</v>
      </c>
    </row>
    <row r="245" spans="1:3">
      <c r="A245" t="s">
        <v>531</v>
      </c>
      <c r="B245">
        <v>382</v>
      </c>
    </row>
    <row r="246" spans="1:3">
      <c r="A246" t="s">
        <v>532</v>
      </c>
      <c r="B246">
        <v>133</v>
      </c>
    </row>
    <row r="247" spans="1:3">
      <c r="A247" t="s">
        <v>533</v>
      </c>
      <c r="B247">
        <v>82</v>
      </c>
    </row>
    <row r="248" spans="1:3">
      <c r="A248" t="s">
        <v>534</v>
      </c>
      <c r="B248">
        <v>109</v>
      </c>
      <c r="C248" s="80">
        <f>AVERAGE(B248:B256)</f>
        <v>281.33333333333331</v>
      </c>
    </row>
    <row r="249" spans="1:3">
      <c r="A249" t="s">
        <v>535</v>
      </c>
      <c r="B249">
        <v>175</v>
      </c>
    </row>
    <row r="250" spans="1:3">
      <c r="A250" t="s">
        <v>536</v>
      </c>
      <c r="B250">
        <v>324</v>
      </c>
    </row>
    <row r="251" spans="1:3">
      <c r="A251" t="s">
        <v>537</v>
      </c>
      <c r="B251">
        <v>406</v>
      </c>
    </row>
    <row r="252" spans="1:3">
      <c r="A252" t="s">
        <v>538</v>
      </c>
      <c r="B252">
        <v>619</v>
      </c>
    </row>
    <row r="253" spans="1:3">
      <c r="A253" t="s">
        <v>539</v>
      </c>
      <c r="B253">
        <v>409</v>
      </c>
    </row>
    <row r="254" spans="1:3">
      <c r="A254" t="s">
        <v>540</v>
      </c>
      <c r="B254">
        <v>192</v>
      </c>
    </row>
    <row r="255" spans="1:3">
      <c r="A255" t="s">
        <v>541</v>
      </c>
      <c r="B255">
        <v>88</v>
      </c>
    </row>
    <row r="256" spans="1:3">
      <c r="A256" t="s">
        <v>542</v>
      </c>
      <c r="B256">
        <v>210</v>
      </c>
    </row>
    <row r="257" spans="1:3">
      <c r="A257" t="s">
        <v>543</v>
      </c>
      <c r="B257">
        <v>117</v>
      </c>
      <c r="C257" s="80">
        <f>AVERAGE(B257:B265)</f>
        <v>235.11111111111111</v>
      </c>
    </row>
    <row r="258" spans="1:3">
      <c r="A258" t="s">
        <v>544</v>
      </c>
      <c r="B258">
        <v>143</v>
      </c>
    </row>
    <row r="259" spans="1:3">
      <c r="A259" t="s">
        <v>545</v>
      </c>
      <c r="B259">
        <v>218</v>
      </c>
    </row>
    <row r="260" spans="1:3">
      <c r="A260" t="s">
        <v>546</v>
      </c>
      <c r="B260">
        <v>208</v>
      </c>
    </row>
    <row r="261" spans="1:3">
      <c r="A261" t="s">
        <v>547</v>
      </c>
      <c r="B261">
        <v>269</v>
      </c>
    </row>
    <row r="262" spans="1:3">
      <c r="A262" t="s">
        <v>548</v>
      </c>
      <c r="B262">
        <v>330</v>
      </c>
    </row>
    <row r="263" spans="1:3">
      <c r="A263" t="s">
        <v>549</v>
      </c>
      <c r="B263">
        <v>359</v>
      </c>
    </row>
    <row r="264" spans="1:3">
      <c r="A264" t="s">
        <v>550</v>
      </c>
      <c r="B264">
        <v>244</v>
      </c>
    </row>
    <row r="265" spans="1:3">
      <c r="A265" t="s">
        <v>551</v>
      </c>
      <c r="B265">
        <v>228</v>
      </c>
    </row>
    <row r="266" spans="1:3">
      <c r="A266" t="s">
        <v>552</v>
      </c>
      <c r="B266">
        <v>326</v>
      </c>
      <c r="C266" s="80">
        <f>AVERAGE(B266:B274)</f>
        <v>349.44444444444446</v>
      </c>
    </row>
    <row r="267" spans="1:3">
      <c r="A267" t="s">
        <v>553</v>
      </c>
      <c r="B267">
        <v>256</v>
      </c>
    </row>
    <row r="268" spans="1:3">
      <c r="A268" t="s">
        <v>554</v>
      </c>
      <c r="B268">
        <v>336</v>
      </c>
    </row>
    <row r="269" spans="1:3">
      <c r="A269" t="s">
        <v>555</v>
      </c>
      <c r="B269">
        <v>308</v>
      </c>
    </row>
    <row r="270" spans="1:3">
      <c r="A270" t="s">
        <v>556</v>
      </c>
      <c r="B270">
        <v>397</v>
      </c>
    </row>
    <row r="271" spans="1:3">
      <c r="A271" t="s">
        <v>557</v>
      </c>
      <c r="B271">
        <v>479</v>
      </c>
    </row>
    <row r="272" spans="1:3">
      <c r="A272" t="s">
        <v>558</v>
      </c>
      <c r="B272">
        <v>429</v>
      </c>
    </row>
    <row r="273" spans="1:3">
      <c r="A273" t="s">
        <v>559</v>
      </c>
      <c r="B273">
        <v>481</v>
      </c>
    </row>
    <row r="274" spans="1:3">
      <c r="A274" t="s">
        <v>560</v>
      </c>
      <c r="B274">
        <v>133</v>
      </c>
    </row>
    <row r="276" spans="1:3">
      <c r="A276" t="s">
        <v>270</v>
      </c>
    </row>
    <row r="277" spans="1:3">
      <c r="A277" t="s">
        <v>271</v>
      </c>
    </row>
    <row r="279" spans="1:3">
      <c r="A279" t="s">
        <v>275</v>
      </c>
      <c r="B279" t="s">
        <v>276</v>
      </c>
      <c r="C279" t="s">
        <v>277</v>
      </c>
    </row>
    <row r="280" spans="1:3">
      <c r="A280" t="s">
        <v>3018</v>
      </c>
      <c r="B280">
        <v>1</v>
      </c>
      <c r="C280" s="80">
        <f>AVERAGE(B280:B288)</f>
        <v>0.66666666666666663</v>
      </c>
    </row>
    <row r="281" spans="1:3">
      <c r="A281" t="s">
        <v>3019</v>
      </c>
      <c r="B281">
        <v>0</v>
      </c>
    </row>
    <row r="282" spans="1:3">
      <c r="A282" t="s">
        <v>3020</v>
      </c>
      <c r="B282">
        <v>0</v>
      </c>
    </row>
    <row r="283" spans="1:3">
      <c r="A283" t="s">
        <v>3021</v>
      </c>
      <c r="B283">
        <v>0</v>
      </c>
    </row>
    <row r="284" spans="1:3">
      <c r="A284" t="s">
        <v>3022</v>
      </c>
      <c r="B284">
        <v>1</v>
      </c>
    </row>
    <row r="285" spans="1:3">
      <c r="A285" t="s">
        <v>3023</v>
      </c>
      <c r="B285">
        <v>0</v>
      </c>
    </row>
    <row r="286" spans="1:3">
      <c r="A286" t="s">
        <v>3024</v>
      </c>
      <c r="B286">
        <v>4</v>
      </c>
    </row>
    <row r="287" spans="1:3">
      <c r="A287" t="s">
        <v>3025</v>
      </c>
      <c r="B287">
        <v>0</v>
      </c>
    </row>
    <row r="288" spans="1:3">
      <c r="A288" t="s">
        <v>3026</v>
      </c>
      <c r="B288">
        <v>0</v>
      </c>
    </row>
    <row r="289" spans="1:9">
      <c r="A289" t="s">
        <v>3027</v>
      </c>
      <c r="B289">
        <v>0</v>
      </c>
      <c r="C289" s="80">
        <f>AVERAGE(B289:B297)</f>
        <v>0.88888888888888884</v>
      </c>
      <c r="E289" s="237" t="s">
        <v>1820</v>
      </c>
    </row>
    <row r="290" spans="1:9">
      <c r="A290" t="s">
        <v>3028</v>
      </c>
      <c r="B290">
        <v>0</v>
      </c>
      <c r="E290" s="237" t="s">
        <v>1822</v>
      </c>
    </row>
    <row r="291" spans="1:9">
      <c r="A291" t="s">
        <v>3029</v>
      </c>
      <c r="B291">
        <v>0</v>
      </c>
      <c r="E291" s="237" t="s">
        <v>1021</v>
      </c>
    </row>
    <row r="292" spans="1:9">
      <c r="A292" t="s">
        <v>3030</v>
      </c>
      <c r="B292">
        <v>0</v>
      </c>
      <c r="E292" s="237" t="s">
        <v>1023</v>
      </c>
    </row>
    <row r="293" spans="1:9">
      <c r="A293" t="s">
        <v>3031</v>
      </c>
      <c r="B293">
        <v>2</v>
      </c>
      <c r="E293" s="237" t="s">
        <v>270</v>
      </c>
    </row>
    <row r="294" spans="1:9">
      <c r="A294" t="s">
        <v>3032</v>
      </c>
      <c r="B294">
        <v>0</v>
      </c>
      <c r="E294" s="237" t="s">
        <v>1029</v>
      </c>
    </row>
    <row r="295" spans="1:9">
      <c r="A295" t="s">
        <v>3033</v>
      </c>
      <c r="B295">
        <v>2</v>
      </c>
      <c r="E295" s="237" t="s">
        <v>3034</v>
      </c>
    </row>
    <row r="296" spans="1:9">
      <c r="A296" t="s">
        <v>3035</v>
      </c>
      <c r="B296">
        <v>2</v>
      </c>
      <c r="E296" s="237" t="s">
        <v>3036</v>
      </c>
    </row>
    <row r="297" spans="1:9">
      <c r="A297" t="s">
        <v>3037</v>
      </c>
      <c r="B297">
        <v>2</v>
      </c>
      <c r="E297" s="237" t="s">
        <v>3038</v>
      </c>
    </row>
    <row r="298" spans="1:9">
      <c r="A298" t="s">
        <v>3039</v>
      </c>
      <c r="B298">
        <v>2307</v>
      </c>
      <c r="C298" s="80">
        <f>AVERAGE(B298:B306)</f>
        <v>2281.4444444444443</v>
      </c>
    </row>
    <row r="299" spans="1:9">
      <c r="A299" t="s">
        <v>3040</v>
      </c>
      <c r="B299">
        <v>2320</v>
      </c>
    </row>
    <row r="300" spans="1:9">
      <c r="A300" t="s">
        <v>3041</v>
      </c>
      <c r="B300">
        <v>2276</v>
      </c>
    </row>
    <row r="301" spans="1:9">
      <c r="A301" t="s">
        <v>3042</v>
      </c>
      <c r="B301">
        <v>2403</v>
      </c>
    </row>
    <row r="302" spans="1:9">
      <c r="A302" t="s">
        <v>3043</v>
      </c>
      <c r="B302">
        <v>2320</v>
      </c>
      <c r="I302" s="238"/>
    </row>
    <row r="303" spans="1:9">
      <c r="A303" s="13" t="s">
        <v>3044</v>
      </c>
      <c r="B303" s="13">
        <v>2094</v>
      </c>
      <c r="C303" s="13"/>
    </row>
    <row r="304" spans="1:9">
      <c r="A304" s="13" t="s">
        <v>3045</v>
      </c>
      <c r="B304" s="13">
        <v>1974</v>
      </c>
      <c r="C304" s="13"/>
    </row>
    <row r="305" spans="1:3">
      <c r="A305" s="13" t="s">
        <v>3046</v>
      </c>
      <c r="B305" s="13">
        <v>2258</v>
      </c>
      <c r="C305" s="13"/>
    </row>
    <row r="306" spans="1:3">
      <c r="A306" s="13" t="s">
        <v>3047</v>
      </c>
      <c r="B306" s="13">
        <v>2581</v>
      </c>
      <c r="C306" s="13"/>
    </row>
    <row r="307" spans="1:3">
      <c r="A307" s="13" t="s">
        <v>3048</v>
      </c>
      <c r="B307" s="13">
        <v>1777</v>
      </c>
      <c r="C307" s="236">
        <f>AVERAGE(B307:B315)</f>
        <v>1639.4444444444443</v>
      </c>
    </row>
    <row r="308" spans="1:3">
      <c r="A308" s="13" t="s">
        <v>3049</v>
      </c>
      <c r="B308" s="13">
        <v>1524</v>
      </c>
      <c r="C308" s="13"/>
    </row>
    <row r="309" spans="1:3">
      <c r="A309" s="13" t="s">
        <v>3050</v>
      </c>
      <c r="B309" s="13">
        <v>1490</v>
      </c>
      <c r="C309" s="13"/>
    </row>
    <row r="310" spans="1:3">
      <c r="A310" s="13" t="s">
        <v>3051</v>
      </c>
      <c r="B310" s="13">
        <v>1528</v>
      </c>
      <c r="C310" s="13"/>
    </row>
    <row r="311" spans="1:3">
      <c r="A311" s="13" t="s">
        <v>3052</v>
      </c>
      <c r="B311" s="13">
        <v>1554</v>
      </c>
      <c r="C311" s="13"/>
    </row>
    <row r="312" spans="1:3">
      <c r="A312" s="13" t="s">
        <v>3053</v>
      </c>
      <c r="B312" s="13">
        <v>1642</v>
      </c>
      <c r="C312" s="13"/>
    </row>
    <row r="313" spans="1:3">
      <c r="A313" s="13" t="s">
        <v>3054</v>
      </c>
      <c r="B313" s="13">
        <v>1619</v>
      </c>
      <c r="C313" s="13"/>
    </row>
    <row r="314" spans="1:3">
      <c r="A314" s="13" t="s">
        <v>3055</v>
      </c>
      <c r="B314" s="13">
        <v>1780</v>
      </c>
      <c r="C314" s="13"/>
    </row>
    <row r="315" spans="1:3">
      <c r="A315" s="13" t="s">
        <v>3056</v>
      </c>
      <c r="B315" s="13">
        <v>1841</v>
      </c>
      <c r="C315" s="13"/>
    </row>
    <row r="316" spans="1:3">
      <c r="A316" s="13" t="s">
        <v>3057</v>
      </c>
      <c r="B316" s="13">
        <v>2604</v>
      </c>
      <c r="C316" s="236">
        <f>AVERAGE(B316:B324)</f>
        <v>2661.3333333333335</v>
      </c>
    </row>
    <row r="317" spans="1:3">
      <c r="A317" s="13" t="s">
        <v>3058</v>
      </c>
      <c r="B317" s="13">
        <v>2566</v>
      </c>
      <c r="C317" s="13"/>
    </row>
    <row r="318" spans="1:3">
      <c r="A318" s="13" t="s">
        <v>3059</v>
      </c>
      <c r="B318" s="13">
        <v>2704</v>
      </c>
      <c r="C318" s="13"/>
    </row>
    <row r="319" spans="1:3">
      <c r="A319" s="13" t="s">
        <v>3060</v>
      </c>
      <c r="B319" s="13">
        <v>2657</v>
      </c>
      <c r="C319" s="13"/>
    </row>
    <row r="320" spans="1:3">
      <c r="A320" s="13" t="s">
        <v>3061</v>
      </c>
      <c r="B320" s="13">
        <v>2779</v>
      </c>
      <c r="C320" s="13"/>
    </row>
    <row r="321" spans="1:3">
      <c r="A321" s="13" t="s">
        <v>3062</v>
      </c>
      <c r="B321" s="13">
        <v>2835</v>
      </c>
      <c r="C321" s="13"/>
    </row>
    <row r="322" spans="1:3">
      <c r="A322" s="13" t="s">
        <v>3063</v>
      </c>
      <c r="B322" s="13">
        <v>2688</v>
      </c>
      <c r="C322" s="13"/>
    </row>
    <row r="323" spans="1:3">
      <c r="A323" s="13" t="s">
        <v>3064</v>
      </c>
      <c r="B323" s="13">
        <v>2625</v>
      </c>
      <c r="C323" s="13"/>
    </row>
    <row r="324" spans="1:3">
      <c r="A324" s="13" t="s">
        <v>3065</v>
      </c>
      <c r="B324" s="13">
        <v>2494</v>
      </c>
      <c r="C324" s="13"/>
    </row>
    <row r="325" spans="1:3">
      <c r="A325" s="13" t="s">
        <v>3066</v>
      </c>
      <c r="B325" s="13">
        <v>1848</v>
      </c>
      <c r="C325" s="236">
        <f>AVERAGE(B325:B333)</f>
        <v>1667.8888888888889</v>
      </c>
    </row>
    <row r="326" spans="1:3">
      <c r="A326" s="13" t="s">
        <v>3067</v>
      </c>
      <c r="B326" s="13">
        <v>1877</v>
      </c>
      <c r="C326" s="13"/>
    </row>
    <row r="327" spans="1:3">
      <c r="A327" s="13" t="s">
        <v>3068</v>
      </c>
      <c r="B327" s="13">
        <v>1361</v>
      </c>
      <c r="C327" s="13"/>
    </row>
    <row r="328" spans="1:3">
      <c r="A328" s="13" t="s">
        <v>3069</v>
      </c>
      <c r="B328" s="13">
        <v>1406</v>
      </c>
      <c r="C328" s="13"/>
    </row>
    <row r="329" spans="1:3">
      <c r="A329" s="13" t="s">
        <v>3070</v>
      </c>
      <c r="B329" s="13">
        <v>1711</v>
      </c>
      <c r="C329" s="13"/>
    </row>
    <row r="330" spans="1:3">
      <c r="A330" s="13" t="s">
        <v>3071</v>
      </c>
      <c r="B330" s="13">
        <v>1590</v>
      </c>
      <c r="C330" s="13"/>
    </row>
    <row r="331" spans="1:3">
      <c r="A331" s="13" t="s">
        <v>3072</v>
      </c>
      <c r="B331" s="13">
        <v>1719</v>
      </c>
      <c r="C331" s="13"/>
    </row>
    <row r="332" spans="1:3">
      <c r="A332" s="13" t="s">
        <v>3073</v>
      </c>
      <c r="B332" s="13">
        <v>1540</v>
      </c>
      <c r="C332" s="13"/>
    </row>
    <row r="333" spans="1:3">
      <c r="A333" s="13" t="s">
        <v>3074</v>
      </c>
      <c r="B333" s="13">
        <v>1959</v>
      </c>
      <c r="C333" s="13"/>
    </row>
    <row r="334" spans="1:3">
      <c r="A334" s="13" t="s">
        <v>3075</v>
      </c>
      <c r="B334" s="13">
        <v>1950</v>
      </c>
      <c r="C334" s="236">
        <f>AVERAGE(B334:B342)</f>
        <v>2039.7777777777778</v>
      </c>
    </row>
    <row r="335" spans="1:3">
      <c r="A335" s="13" t="s">
        <v>3076</v>
      </c>
      <c r="B335" s="13">
        <v>1944</v>
      </c>
      <c r="C335" s="13"/>
    </row>
    <row r="336" spans="1:3">
      <c r="A336" s="13" t="s">
        <v>3077</v>
      </c>
      <c r="B336" s="13">
        <v>1927</v>
      </c>
      <c r="C336" s="13"/>
    </row>
    <row r="337" spans="1:3">
      <c r="A337" s="13" t="s">
        <v>3078</v>
      </c>
      <c r="B337" s="13">
        <v>1916</v>
      </c>
      <c r="C337" s="13"/>
    </row>
    <row r="338" spans="1:3">
      <c r="A338" s="13" t="s">
        <v>3079</v>
      </c>
      <c r="B338" s="13">
        <v>2059</v>
      </c>
      <c r="C338" s="13"/>
    </row>
    <row r="339" spans="1:3">
      <c r="A339" s="13" t="s">
        <v>3080</v>
      </c>
      <c r="B339" s="13">
        <v>2195</v>
      </c>
      <c r="C339" s="13"/>
    </row>
    <row r="340" spans="1:3">
      <c r="A340" s="13" t="s">
        <v>3081</v>
      </c>
      <c r="B340" s="13">
        <v>2159</v>
      </c>
      <c r="C340" s="13"/>
    </row>
    <row r="341" spans="1:3">
      <c r="A341" s="13" t="s">
        <v>3082</v>
      </c>
      <c r="B341" s="13">
        <v>2148</v>
      </c>
      <c r="C341" s="13"/>
    </row>
    <row r="342" spans="1:3">
      <c r="A342" s="13" t="s">
        <v>3083</v>
      </c>
      <c r="B342" s="13">
        <v>2060</v>
      </c>
      <c r="C342" s="13"/>
    </row>
    <row r="343" spans="1:3">
      <c r="A343" s="13" t="s">
        <v>3084</v>
      </c>
      <c r="B343" s="13">
        <v>1389</v>
      </c>
      <c r="C343" s="236">
        <f>AVERAGE(B343:B351)</f>
        <v>1286.2222222222222</v>
      </c>
    </row>
    <row r="344" spans="1:3">
      <c r="A344" s="13" t="s">
        <v>3085</v>
      </c>
      <c r="B344" s="13">
        <v>1396</v>
      </c>
      <c r="C344" s="13"/>
    </row>
    <row r="345" spans="1:3">
      <c r="A345" s="13" t="s">
        <v>3086</v>
      </c>
      <c r="B345" s="13">
        <v>1178</v>
      </c>
      <c r="C345" s="13"/>
    </row>
    <row r="346" spans="1:3">
      <c r="A346" s="13" t="s">
        <v>3087</v>
      </c>
      <c r="B346" s="13">
        <v>1337</v>
      </c>
      <c r="C346" s="13"/>
    </row>
    <row r="347" spans="1:3">
      <c r="A347" s="13" t="s">
        <v>3088</v>
      </c>
      <c r="B347" s="13">
        <v>1308</v>
      </c>
      <c r="C347" s="13"/>
    </row>
    <row r="348" spans="1:3">
      <c r="A348" s="13" t="s">
        <v>3089</v>
      </c>
      <c r="B348" s="13">
        <v>1152</v>
      </c>
      <c r="C348" s="13"/>
    </row>
    <row r="349" spans="1:3">
      <c r="A349" s="13" t="s">
        <v>3090</v>
      </c>
      <c r="B349" s="13">
        <v>1301</v>
      </c>
      <c r="C349" s="13"/>
    </row>
    <row r="350" spans="1:3">
      <c r="A350" s="13" t="s">
        <v>3091</v>
      </c>
      <c r="B350" s="13">
        <v>1248</v>
      </c>
      <c r="C350" s="13"/>
    </row>
    <row r="351" spans="1:3">
      <c r="A351" s="13" t="s">
        <v>3092</v>
      </c>
      <c r="B351" s="13">
        <v>1267</v>
      </c>
      <c r="C351" s="13"/>
    </row>
    <row r="352" spans="1:3">
      <c r="A352" s="13" t="s">
        <v>3093</v>
      </c>
      <c r="B352" s="13">
        <v>1370</v>
      </c>
      <c r="C352" s="236">
        <f>AVERAGE(B352:B360)</f>
        <v>1606.3333333333333</v>
      </c>
    </row>
    <row r="353" spans="1:3">
      <c r="A353" s="13" t="s">
        <v>3094</v>
      </c>
      <c r="B353" s="13">
        <v>1520</v>
      </c>
      <c r="C353" s="13"/>
    </row>
    <row r="354" spans="1:3">
      <c r="A354" s="13" t="s">
        <v>3095</v>
      </c>
      <c r="B354" s="13">
        <v>1436</v>
      </c>
      <c r="C354" s="13"/>
    </row>
    <row r="355" spans="1:3">
      <c r="A355" s="13" t="s">
        <v>3096</v>
      </c>
      <c r="B355" s="13">
        <v>1673</v>
      </c>
      <c r="C355" s="13"/>
    </row>
    <row r="356" spans="1:3">
      <c r="A356" s="13" t="s">
        <v>3097</v>
      </c>
      <c r="B356" s="13">
        <v>1586</v>
      </c>
      <c r="C356" s="13"/>
    </row>
    <row r="357" spans="1:3">
      <c r="A357" s="13" t="s">
        <v>3098</v>
      </c>
      <c r="B357" s="13">
        <v>1905</v>
      </c>
      <c r="C357" s="13"/>
    </row>
    <row r="358" spans="1:3">
      <c r="A358" s="13" t="s">
        <v>3099</v>
      </c>
      <c r="B358" s="13">
        <v>1639</v>
      </c>
      <c r="C358" s="13"/>
    </row>
    <row r="359" spans="1:3">
      <c r="A359" s="13" t="s">
        <v>3100</v>
      </c>
      <c r="B359" s="13">
        <v>1696</v>
      </c>
      <c r="C359" s="13"/>
    </row>
    <row r="360" spans="1:3">
      <c r="A360" s="13" t="s">
        <v>3101</v>
      </c>
      <c r="B360" s="13">
        <v>1632</v>
      </c>
      <c r="C360" s="13"/>
    </row>
    <row r="361" spans="1:3">
      <c r="A361" s="13" t="s">
        <v>3102</v>
      </c>
      <c r="B361" s="13">
        <v>1530</v>
      </c>
      <c r="C361" s="236">
        <f>AVERAGE(B361:B369)</f>
        <v>1507.6666666666667</v>
      </c>
    </row>
    <row r="362" spans="1:3">
      <c r="A362" s="13" t="s">
        <v>3103</v>
      </c>
      <c r="B362" s="13">
        <v>1353</v>
      </c>
      <c r="C362" s="13"/>
    </row>
    <row r="363" spans="1:3">
      <c r="A363" s="13" t="s">
        <v>3104</v>
      </c>
      <c r="B363" s="13">
        <v>1464</v>
      </c>
      <c r="C363" s="13"/>
    </row>
    <row r="364" spans="1:3">
      <c r="A364" s="13" t="s">
        <v>3105</v>
      </c>
      <c r="B364" s="13">
        <v>1260</v>
      </c>
      <c r="C364" s="13"/>
    </row>
    <row r="365" spans="1:3">
      <c r="A365" s="13" t="s">
        <v>3106</v>
      </c>
      <c r="B365" s="13">
        <v>1777</v>
      </c>
      <c r="C365" s="13"/>
    </row>
    <row r="366" spans="1:3">
      <c r="A366" s="13" t="s">
        <v>3107</v>
      </c>
      <c r="B366" s="13">
        <v>1752</v>
      </c>
      <c r="C366" s="13"/>
    </row>
    <row r="367" spans="1:3">
      <c r="A367" s="13" t="s">
        <v>3108</v>
      </c>
      <c r="B367" s="13">
        <v>1468</v>
      </c>
      <c r="C367" s="13"/>
    </row>
    <row r="368" spans="1:3">
      <c r="A368" s="13" t="s">
        <v>3109</v>
      </c>
      <c r="B368" s="13">
        <v>1433</v>
      </c>
      <c r="C368" s="13"/>
    </row>
    <row r="369" spans="1:3">
      <c r="A369" s="13" t="s">
        <v>3110</v>
      </c>
      <c r="B369" s="13">
        <v>1532</v>
      </c>
      <c r="C369" s="13"/>
    </row>
    <row r="370" spans="1:3">
      <c r="A370" s="13" t="s">
        <v>3111</v>
      </c>
      <c r="B370" s="13">
        <v>1363</v>
      </c>
      <c r="C370" s="236">
        <f>AVERAGE(B370:B378)</f>
        <v>1723.8888888888889</v>
      </c>
    </row>
    <row r="371" spans="1:3">
      <c r="A371" s="13" t="s">
        <v>3112</v>
      </c>
      <c r="B371" s="13">
        <v>1701</v>
      </c>
      <c r="C371" s="13"/>
    </row>
    <row r="372" spans="1:3">
      <c r="A372" s="13" t="s">
        <v>3113</v>
      </c>
      <c r="B372" s="13">
        <v>1787</v>
      </c>
      <c r="C372" s="13"/>
    </row>
    <row r="373" spans="1:3">
      <c r="A373" s="13" t="s">
        <v>3114</v>
      </c>
      <c r="B373" s="13">
        <v>1952</v>
      </c>
      <c r="C373" s="13"/>
    </row>
    <row r="374" spans="1:3">
      <c r="A374" s="13" t="s">
        <v>3115</v>
      </c>
      <c r="B374" s="13">
        <v>1800</v>
      </c>
      <c r="C374" s="13"/>
    </row>
    <row r="375" spans="1:3">
      <c r="A375" s="13" t="s">
        <v>3116</v>
      </c>
      <c r="B375" s="13">
        <v>1662</v>
      </c>
      <c r="C375" s="13"/>
    </row>
    <row r="376" spans="1:3">
      <c r="A376" s="13" t="s">
        <v>3117</v>
      </c>
      <c r="B376" s="13">
        <v>1615</v>
      </c>
      <c r="C376" s="13"/>
    </row>
    <row r="377" spans="1:3">
      <c r="A377" s="13" t="s">
        <v>3118</v>
      </c>
      <c r="B377" s="13">
        <v>1717</v>
      </c>
      <c r="C377" s="13"/>
    </row>
    <row r="378" spans="1:3">
      <c r="A378" s="13" t="s">
        <v>3119</v>
      </c>
      <c r="B378" s="13">
        <v>1918</v>
      </c>
      <c r="C378" s="13"/>
    </row>
    <row r="379" spans="1:3">
      <c r="A379" s="13" t="s">
        <v>3120</v>
      </c>
      <c r="B379" s="13">
        <v>1097</v>
      </c>
      <c r="C379" s="236">
        <f>AVERAGE(B379:B387)</f>
        <v>1242</v>
      </c>
    </row>
    <row r="380" spans="1:3">
      <c r="A380" s="13" t="s">
        <v>3121</v>
      </c>
      <c r="B380" s="13">
        <v>1015</v>
      </c>
      <c r="C380" s="13"/>
    </row>
    <row r="381" spans="1:3">
      <c r="A381" s="13" t="s">
        <v>3122</v>
      </c>
      <c r="B381" s="13">
        <v>1014</v>
      </c>
      <c r="C381" s="13"/>
    </row>
    <row r="382" spans="1:3">
      <c r="A382" s="13" t="s">
        <v>3123</v>
      </c>
      <c r="B382" s="13">
        <v>1074</v>
      </c>
      <c r="C382" s="13"/>
    </row>
    <row r="383" spans="1:3">
      <c r="A383" s="13" t="s">
        <v>3124</v>
      </c>
      <c r="B383" s="13">
        <v>1291</v>
      </c>
      <c r="C383" s="13"/>
    </row>
    <row r="384" spans="1:3">
      <c r="A384" s="13" t="s">
        <v>3125</v>
      </c>
      <c r="B384" s="13">
        <v>1410</v>
      </c>
      <c r="C384" s="13"/>
    </row>
    <row r="385" spans="1:3">
      <c r="A385" s="13" t="s">
        <v>3126</v>
      </c>
      <c r="B385" s="13">
        <v>1182</v>
      </c>
      <c r="C385" s="13"/>
    </row>
    <row r="386" spans="1:3">
      <c r="A386" s="13" t="s">
        <v>3127</v>
      </c>
      <c r="B386" s="13">
        <v>1268</v>
      </c>
      <c r="C386" s="13"/>
    </row>
    <row r="387" spans="1:3">
      <c r="A387" s="13" t="s">
        <v>3128</v>
      </c>
      <c r="B387" s="13">
        <v>1827</v>
      </c>
      <c r="C387" s="13"/>
    </row>
    <row r="388" spans="1:3">
      <c r="A388" s="13" t="s">
        <v>3129</v>
      </c>
      <c r="B388" s="13">
        <v>1638</v>
      </c>
      <c r="C388" s="236">
        <f>AVERAGE(B388:B396)</f>
        <v>1604.8888888888889</v>
      </c>
    </row>
    <row r="389" spans="1:3">
      <c r="A389" s="13" t="s">
        <v>3130</v>
      </c>
      <c r="B389" s="13">
        <v>1564</v>
      </c>
      <c r="C389" s="13"/>
    </row>
    <row r="390" spans="1:3">
      <c r="A390" s="13" t="s">
        <v>3131</v>
      </c>
      <c r="B390" s="13">
        <v>1537</v>
      </c>
      <c r="C390" s="13"/>
    </row>
    <row r="391" spans="1:3">
      <c r="A391" s="13" t="s">
        <v>3132</v>
      </c>
      <c r="B391" s="13">
        <v>1566</v>
      </c>
      <c r="C391" s="13"/>
    </row>
    <row r="392" spans="1:3">
      <c r="A392" s="13" t="s">
        <v>3133</v>
      </c>
      <c r="B392" s="13">
        <v>1573</v>
      </c>
      <c r="C392" s="13"/>
    </row>
    <row r="393" spans="1:3">
      <c r="A393" s="13" t="s">
        <v>3134</v>
      </c>
      <c r="B393" s="13">
        <v>1588</v>
      </c>
      <c r="C393" s="13"/>
    </row>
    <row r="394" spans="1:3">
      <c r="A394" s="13" t="s">
        <v>3135</v>
      </c>
      <c r="B394" s="13">
        <v>1547</v>
      </c>
      <c r="C394" s="13"/>
    </row>
    <row r="395" spans="1:3">
      <c r="A395" s="13" t="s">
        <v>3136</v>
      </c>
      <c r="B395" s="13">
        <v>1687</v>
      </c>
      <c r="C395" s="13"/>
    </row>
    <row r="396" spans="1:3">
      <c r="A396" s="13" t="s">
        <v>3137</v>
      </c>
      <c r="B396" s="13">
        <v>1744</v>
      </c>
      <c r="C396" s="13"/>
    </row>
    <row r="397" spans="1:3">
      <c r="A397" s="13" t="s">
        <v>3138</v>
      </c>
      <c r="B397" s="13">
        <v>1369</v>
      </c>
      <c r="C397" s="236">
        <f>AVERAGE(B397:B405)</f>
        <v>1295.1111111111111</v>
      </c>
    </row>
    <row r="398" spans="1:3">
      <c r="A398" s="13" t="s">
        <v>3139</v>
      </c>
      <c r="B398" s="13">
        <v>1247</v>
      </c>
      <c r="C398" s="13"/>
    </row>
    <row r="399" spans="1:3">
      <c r="A399" s="13" t="s">
        <v>3140</v>
      </c>
      <c r="B399" s="13">
        <v>1167</v>
      </c>
      <c r="C399" s="13"/>
    </row>
    <row r="400" spans="1:3">
      <c r="A400" s="13" t="s">
        <v>3141</v>
      </c>
      <c r="B400" s="13">
        <v>1295</v>
      </c>
      <c r="C400" s="13"/>
    </row>
    <row r="401" spans="1:3">
      <c r="A401" s="13" t="s">
        <v>3142</v>
      </c>
      <c r="B401" s="13">
        <v>1134</v>
      </c>
      <c r="C401" s="13"/>
    </row>
    <row r="402" spans="1:3">
      <c r="A402" s="13" t="s">
        <v>3143</v>
      </c>
      <c r="B402" s="13">
        <v>1287</v>
      </c>
      <c r="C402" s="13"/>
    </row>
    <row r="403" spans="1:3">
      <c r="A403" s="13" t="s">
        <v>3144</v>
      </c>
      <c r="B403" s="13">
        <v>1372</v>
      </c>
      <c r="C403" s="13"/>
    </row>
    <row r="404" spans="1:3">
      <c r="A404" s="13" t="s">
        <v>3145</v>
      </c>
      <c r="B404" s="13">
        <v>1321</v>
      </c>
      <c r="C404" s="13"/>
    </row>
    <row r="405" spans="1:3">
      <c r="A405" s="13" t="s">
        <v>3146</v>
      </c>
      <c r="B405" s="13">
        <v>1464</v>
      </c>
      <c r="C405" s="13"/>
    </row>
    <row r="406" spans="1:3">
      <c r="A406" s="13" t="s">
        <v>3147</v>
      </c>
      <c r="B406" s="13">
        <v>577</v>
      </c>
      <c r="C406" s="236">
        <f>AVERAGE(B406:B414)</f>
        <v>858</v>
      </c>
    </row>
    <row r="407" spans="1:3">
      <c r="A407" s="13" t="s">
        <v>3148</v>
      </c>
      <c r="B407" s="13">
        <v>201</v>
      </c>
      <c r="C407" s="13"/>
    </row>
    <row r="408" spans="1:3">
      <c r="A408" s="13" t="s">
        <v>3149</v>
      </c>
      <c r="B408" s="13">
        <v>337</v>
      </c>
      <c r="C408" s="13"/>
    </row>
    <row r="409" spans="1:3">
      <c r="A409" s="13" t="s">
        <v>3150</v>
      </c>
      <c r="B409" s="13">
        <v>365</v>
      </c>
      <c r="C409" s="13"/>
    </row>
    <row r="410" spans="1:3">
      <c r="A410" s="13" t="s">
        <v>3151</v>
      </c>
      <c r="B410" s="13">
        <v>954</v>
      </c>
      <c r="C410" s="13"/>
    </row>
    <row r="411" spans="1:3">
      <c r="A411" s="13" t="s">
        <v>3152</v>
      </c>
      <c r="B411" s="13">
        <v>1193</v>
      </c>
      <c r="C411" s="13"/>
    </row>
    <row r="412" spans="1:3">
      <c r="A412" s="13" t="s">
        <v>3153</v>
      </c>
      <c r="B412" s="13">
        <v>1436</v>
      </c>
      <c r="C412" s="13"/>
    </row>
    <row r="413" spans="1:3">
      <c r="A413" s="13" t="s">
        <v>3154</v>
      </c>
      <c r="B413" s="13">
        <v>1441</v>
      </c>
      <c r="C413" s="13"/>
    </row>
    <row r="414" spans="1:3">
      <c r="A414" s="13" t="s">
        <v>3155</v>
      </c>
      <c r="B414" s="13">
        <v>1218</v>
      </c>
      <c r="C414" s="13"/>
    </row>
    <row r="415" spans="1:3">
      <c r="A415" s="13" t="s">
        <v>3156</v>
      </c>
      <c r="B415" s="13">
        <v>778</v>
      </c>
      <c r="C415" s="236">
        <f>AVERAGE(B415:B423)</f>
        <v>736</v>
      </c>
    </row>
    <row r="416" spans="1:3">
      <c r="A416" s="13" t="s">
        <v>3157</v>
      </c>
      <c r="B416" s="13">
        <v>603</v>
      </c>
      <c r="C416" s="13"/>
    </row>
    <row r="417" spans="1:3">
      <c r="A417" s="13" t="s">
        <v>3158</v>
      </c>
      <c r="B417" s="13">
        <v>608</v>
      </c>
      <c r="C417" s="13"/>
    </row>
    <row r="418" spans="1:3">
      <c r="A418" s="13" t="s">
        <v>3159</v>
      </c>
      <c r="B418" s="13">
        <v>712</v>
      </c>
      <c r="C418" s="13"/>
    </row>
    <row r="419" spans="1:3">
      <c r="A419" s="13" t="s">
        <v>3160</v>
      </c>
      <c r="B419" s="13">
        <v>697</v>
      </c>
      <c r="C419" s="13"/>
    </row>
    <row r="420" spans="1:3">
      <c r="A420" s="13" t="s">
        <v>3161</v>
      </c>
      <c r="B420" s="13">
        <v>863</v>
      </c>
      <c r="C420" s="13"/>
    </row>
    <row r="421" spans="1:3">
      <c r="A421" s="13" t="s">
        <v>3162</v>
      </c>
      <c r="B421" s="13">
        <v>870</v>
      </c>
      <c r="C421" s="13"/>
    </row>
    <row r="422" spans="1:3">
      <c r="A422" s="13" t="s">
        <v>3163</v>
      </c>
      <c r="B422" s="13">
        <v>898</v>
      </c>
      <c r="C422" s="13"/>
    </row>
    <row r="423" spans="1:3">
      <c r="A423" s="13" t="s">
        <v>3164</v>
      </c>
      <c r="B423" s="13">
        <v>595</v>
      </c>
      <c r="C423" s="13"/>
    </row>
    <row r="424" spans="1:3">
      <c r="A424" s="13" t="s">
        <v>3165</v>
      </c>
      <c r="B424" s="13">
        <v>163</v>
      </c>
      <c r="C424" s="236">
        <f>AVERAGE(B424:B432)</f>
        <v>1342</v>
      </c>
    </row>
    <row r="425" spans="1:3">
      <c r="A425" s="13" t="s">
        <v>3166</v>
      </c>
      <c r="B425" s="13">
        <v>426</v>
      </c>
      <c r="C425" s="13"/>
    </row>
    <row r="426" spans="1:3">
      <c r="A426" s="13" t="s">
        <v>3167</v>
      </c>
      <c r="B426" s="13">
        <v>673</v>
      </c>
      <c r="C426" s="13"/>
    </row>
    <row r="427" spans="1:3">
      <c r="A427" s="13" t="s">
        <v>3168</v>
      </c>
      <c r="B427" s="13">
        <v>1146</v>
      </c>
      <c r="C427" s="13"/>
    </row>
    <row r="428" spans="1:3">
      <c r="A428" s="13" t="s">
        <v>3169</v>
      </c>
      <c r="B428" s="13">
        <v>1563</v>
      </c>
      <c r="C428" s="13"/>
    </row>
    <row r="429" spans="1:3">
      <c r="A429" s="13" t="s">
        <v>3170</v>
      </c>
      <c r="B429" s="13">
        <v>2056</v>
      </c>
      <c r="C429" s="13"/>
    </row>
    <row r="430" spans="1:3">
      <c r="A430" s="13" t="s">
        <v>3171</v>
      </c>
      <c r="B430" s="13">
        <v>2033</v>
      </c>
      <c r="C430" s="13"/>
    </row>
    <row r="431" spans="1:3">
      <c r="A431" s="13" t="s">
        <v>3172</v>
      </c>
      <c r="B431" s="13">
        <v>2074</v>
      </c>
      <c r="C431" s="13"/>
    </row>
    <row r="432" spans="1:3">
      <c r="A432" s="13" t="s">
        <v>3173</v>
      </c>
      <c r="B432" s="13">
        <v>1944</v>
      </c>
      <c r="C432" s="13"/>
    </row>
    <row r="433" spans="1:3">
      <c r="A433" s="13" t="s">
        <v>3174</v>
      </c>
      <c r="B433" s="13">
        <v>1251</v>
      </c>
      <c r="C433" s="236">
        <f>AVERAGE(B433:B441)</f>
        <v>1389.8888888888889</v>
      </c>
    </row>
    <row r="434" spans="1:3">
      <c r="A434" s="13" t="s">
        <v>3175</v>
      </c>
      <c r="B434" s="13">
        <v>694</v>
      </c>
      <c r="C434" s="13"/>
    </row>
    <row r="435" spans="1:3">
      <c r="A435" s="13" t="s">
        <v>3176</v>
      </c>
      <c r="B435" s="13">
        <v>1417</v>
      </c>
      <c r="C435" s="13"/>
    </row>
    <row r="436" spans="1:3">
      <c r="A436" s="13" t="s">
        <v>3177</v>
      </c>
      <c r="B436" s="13">
        <v>1488</v>
      </c>
      <c r="C436" s="13"/>
    </row>
    <row r="437" spans="1:3">
      <c r="A437" s="13" t="s">
        <v>3178</v>
      </c>
      <c r="B437" s="13">
        <v>1257</v>
      </c>
      <c r="C437" s="13"/>
    </row>
    <row r="438" spans="1:3">
      <c r="A438" t="s">
        <v>3179</v>
      </c>
      <c r="B438">
        <v>1457</v>
      </c>
    </row>
    <row r="439" spans="1:3">
      <c r="A439" t="s">
        <v>3180</v>
      </c>
      <c r="B439">
        <v>1667</v>
      </c>
    </row>
    <row r="440" spans="1:3">
      <c r="A440" t="s">
        <v>3181</v>
      </c>
      <c r="B440">
        <v>1631</v>
      </c>
    </row>
    <row r="441" spans="1:3">
      <c r="A441" t="s">
        <v>3182</v>
      </c>
      <c r="B441">
        <v>1647</v>
      </c>
    </row>
    <row r="442" spans="1:3">
      <c r="C442" s="80"/>
    </row>
  </sheetData>
  <mergeCells count="2">
    <mergeCell ref="O3:P3"/>
    <mergeCell ref="O4:P4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7"/>
  <sheetViews>
    <sheetView zoomScale="60" zoomScaleNormal="60" workbookViewId="0">
      <selection activeCell="C26" sqref="C26"/>
    </sheetView>
  </sheetViews>
  <sheetFormatPr defaultRowHeight="15"/>
  <cols>
    <col min="2" max="2" width="34.5703125" customWidth="1"/>
    <col min="6" max="6" width="15.85546875" customWidth="1"/>
    <col min="8" max="8" width="26.7109375" customWidth="1"/>
  </cols>
  <sheetData>
    <row r="1" spans="1:9">
      <c r="A1" t="s">
        <v>561</v>
      </c>
    </row>
    <row r="3" spans="1:9">
      <c r="B3" t="s">
        <v>562</v>
      </c>
      <c r="C3" t="s">
        <v>209</v>
      </c>
      <c r="D3" t="s">
        <v>563</v>
      </c>
    </row>
    <row r="4" spans="1:9">
      <c r="A4">
        <v>1</v>
      </c>
      <c r="B4" t="s">
        <v>564</v>
      </c>
      <c r="C4">
        <v>69.417000000000002</v>
      </c>
      <c r="D4">
        <v>5.93</v>
      </c>
      <c r="F4" s="39" t="s">
        <v>2108</v>
      </c>
      <c r="H4" s="39" t="s">
        <v>2311</v>
      </c>
    </row>
    <row r="5" spans="1:9">
      <c r="A5">
        <v>2</v>
      </c>
      <c r="B5" t="s">
        <v>565</v>
      </c>
      <c r="C5">
        <v>69.444000000000003</v>
      </c>
      <c r="D5">
        <v>4.6050000000000004</v>
      </c>
      <c r="F5">
        <v>129</v>
      </c>
      <c r="G5" s="43">
        <f>AVERAGE(D4:D27)</f>
        <v>5.6615833333333327</v>
      </c>
      <c r="H5">
        <v>222</v>
      </c>
      <c r="I5" s="43">
        <f>AVERAGE(D92:D121)</f>
        <v>2.6798666666666673</v>
      </c>
    </row>
    <row r="6" spans="1:9">
      <c r="A6">
        <v>3</v>
      </c>
      <c r="B6" t="s">
        <v>566</v>
      </c>
      <c r="C6">
        <v>69.444000000000003</v>
      </c>
      <c r="D6">
        <v>4.9669999999999996</v>
      </c>
      <c r="F6">
        <v>219</v>
      </c>
      <c r="G6" s="43">
        <f>AVERAGE(D28:D71)</f>
        <v>6.1312272727272727</v>
      </c>
      <c r="H6">
        <v>223</v>
      </c>
      <c r="I6" s="43">
        <f>AVERAGE(D122:D158)</f>
        <v>4.5336756756756751</v>
      </c>
    </row>
    <row r="7" spans="1:9">
      <c r="A7">
        <v>4</v>
      </c>
      <c r="B7" t="s">
        <v>567</v>
      </c>
      <c r="C7">
        <v>69.417000000000002</v>
      </c>
      <c r="D7">
        <v>8.3810000000000002</v>
      </c>
      <c r="F7">
        <v>221</v>
      </c>
      <c r="G7" s="43">
        <f>AVERAGE(D72:D91)</f>
        <v>5.6328000000000005</v>
      </c>
      <c r="H7">
        <v>224</v>
      </c>
      <c r="I7" s="43">
        <f>AVERAGE(D159:D191)</f>
        <v>2.6412727272727281</v>
      </c>
    </row>
    <row r="8" spans="1:9">
      <c r="A8">
        <v>5</v>
      </c>
      <c r="B8" t="s">
        <v>568</v>
      </c>
      <c r="C8">
        <v>69.444000000000003</v>
      </c>
      <c r="D8">
        <v>6.5220000000000002</v>
      </c>
      <c r="H8">
        <v>225</v>
      </c>
      <c r="I8" s="43">
        <f>AVERAGE(D192:D237)</f>
        <v>5.1576956521739143</v>
      </c>
    </row>
    <row r="9" spans="1:9">
      <c r="A9">
        <v>6</v>
      </c>
      <c r="B9" t="s">
        <v>569</v>
      </c>
      <c r="C9">
        <v>69.444000000000003</v>
      </c>
      <c r="D9">
        <v>4</v>
      </c>
    </row>
    <row r="10" spans="1:9">
      <c r="A10">
        <v>7</v>
      </c>
      <c r="B10" t="s">
        <v>570</v>
      </c>
      <c r="C10">
        <v>69.417000000000002</v>
      </c>
      <c r="D10">
        <v>3.39</v>
      </c>
    </row>
    <row r="11" spans="1:9">
      <c r="A11">
        <v>8</v>
      </c>
      <c r="B11" t="s">
        <v>571</v>
      </c>
      <c r="C11">
        <v>69.417000000000002</v>
      </c>
      <c r="D11">
        <v>5.4669999999999996</v>
      </c>
    </row>
    <row r="12" spans="1:9">
      <c r="A12">
        <v>9</v>
      </c>
      <c r="B12" t="s">
        <v>572</v>
      </c>
      <c r="C12">
        <v>69.444000000000003</v>
      </c>
      <c r="D12">
        <v>7.6660000000000004</v>
      </c>
    </row>
    <row r="13" spans="1:9">
      <c r="A13">
        <v>10</v>
      </c>
      <c r="B13" t="s">
        <v>573</v>
      </c>
      <c r="C13">
        <v>69.444000000000003</v>
      </c>
      <c r="D13">
        <v>4.8170000000000002</v>
      </c>
    </row>
    <row r="14" spans="1:9">
      <c r="A14">
        <v>11</v>
      </c>
      <c r="B14" t="s">
        <v>574</v>
      </c>
      <c r="C14">
        <v>69.444000000000003</v>
      </c>
      <c r="D14">
        <v>5.0149999999999997</v>
      </c>
    </row>
    <row r="15" spans="1:9">
      <c r="A15">
        <v>12</v>
      </c>
      <c r="B15" t="s">
        <v>575</v>
      </c>
      <c r="C15">
        <v>69.444000000000003</v>
      </c>
      <c r="D15">
        <v>4.2629999999999999</v>
      </c>
    </row>
    <row r="16" spans="1:9">
      <c r="A16">
        <v>13</v>
      </c>
      <c r="B16" t="s">
        <v>576</v>
      </c>
      <c r="C16">
        <v>69.444000000000003</v>
      </c>
      <c r="D16">
        <v>4.8289999999999997</v>
      </c>
    </row>
    <row r="17" spans="1:4">
      <c r="A17">
        <v>14</v>
      </c>
      <c r="B17" t="s">
        <v>577</v>
      </c>
      <c r="C17">
        <v>69.444000000000003</v>
      </c>
      <c r="D17">
        <v>8.39</v>
      </c>
    </row>
    <row r="18" spans="1:4">
      <c r="A18">
        <v>15</v>
      </c>
      <c r="B18" t="s">
        <v>578</v>
      </c>
      <c r="C18">
        <v>69.444000000000003</v>
      </c>
      <c r="D18">
        <v>6.2469999999999999</v>
      </c>
    </row>
    <row r="19" spans="1:4">
      <c r="A19">
        <v>16</v>
      </c>
      <c r="B19" t="s">
        <v>579</v>
      </c>
      <c r="C19">
        <v>69.444000000000003</v>
      </c>
      <c r="D19">
        <v>5.5339999999999998</v>
      </c>
    </row>
    <row r="20" spans="1:4">
      <c r="A20">
        <v>17</v>
      </c>
      <c r="B20" t="s">
        <v>580</v>
      </c>
      <c r="C20">
        <v>69.444000000000003</v>
      </c>
      <c r="D20">
        <v>7.1970000000000001</v>
      </c>
    </row>
    <row r="21" spans="1:4">
      <c r="A21">
        <v>18</v>
      </c>
      <c r="B21" t="s">
        <v>581</v>
      </c>
      <c r="C21">
        <v>69.444000000000003</v>
      </c>
      <c r="D21">
        <v>4.4160000000000004</v>
      </c>
    </row>
    <row r="22" spans="1:4">
      <c r="A22">
        <v>19</v>
      </c>
      <c r="B22" t="s">
        <v>582</v>
      </c>
      <c r="C22">
        <v>69.444000000000003</v>
      </c>
      <c r="D22">
        <v>5.0339999999999998</v>
      </c>
    </row>
    <row r="23" spans="1:4">
      <c r="A23">
        <v>20</v>
      </c>
      <c r="B23" t="s">
        <v>583</v>
      </c>
      <c r="C23">
        <v>69.444000000000003</v>
      </c>
      <c r="D23">
        <v>5.7069999999999999</v>
      </c>
    </row>
    <row r="24" spans="1:4">
      <c r="A24">
        <v>21</v>
      </c>
      <c r="B24" t="s">
        <v>584</v>
      </c>
      <c r="C24">
        <v>69.444000000000003</v>
      </c>
      <c r="D24">
        <v>5.9359999999999999</v>
      </c>
    </row>
    <row r="25" spans="1:4">
      <c r="A25">
        <v>22</v>
      </c>
      <c r="B25" t="s">
        <v>585</v>
      </c>
      <c r="C25">
        <v>69.444000000000003</v>
      </c>
      <c r="D25">
        <v>6.0030000000000001</v>
      </c>
    </row>
    <row r="26" spans="1:4">
      <c r="A26">
        <v>23</v>
      </c>
      <c r="B26" t="s">
        <v>586</v>
      </c>
      <c r="C26">
        <v>69.444000000000003</v>
      </c>
      <c r="D26">
        <v>3.9289999999999998</v>
      </c>
    </row>
    <row r="27" spans="1:4">
      <c r="A27">
        <v>24</v>
      </c>
      <c r="B27" t="s">
        <v>587</v>
      </c>
      <c r="C27">
        <v>69.444000000000003</v>
      </c>
      <c r="D27">
        <v>7.633</v>
      </c>
    </row>
    <row r="28" spans="1:4">
      <c r="A28">
        <v>25</v>
      </c>
      <c r="B28" t="s">
        <v>588</v>
      </c>
      <c r="C28">
        <v>69.417000000000002</v>
      </c>
      <c r="D28">
        <v>4.7990000000000004</v>
      </c>
    </row>
    <row r="29" spans="1:4">
      <c r="A29">
        <v>26</v>
      </c>
      <c r="B29" t="s">
        <v>589</v>
      </c>
      <c r="C29">
        <v>69.417000000000002</v>
      </c>
      <c r="D29">
        <v>5.0039999999999996</v>
      </c>
    </row>
    <row r="30" spans="1:4">
      <c r="A30">
        <v>27</v>
      </c>
      <c r="B30" t="s">
        <v>590</v>
      </c>
      <c r="C30">
        <v>69.444000000000003</v>
      </c>
      <c r="D30">
        <v>6.3140000000000001</v>
      </c>
    </row>
    <row r="31" spans="1:4">
      <c r="A31">
        <v>28</v>
      </c>
      <c r="B31" t="s">
        <v>591</v>
      </c>
      <c r="C31">
        <v>69.444000000000003</v>
      </c>
      <c r="D31">
        <v>8.3420000000000005</v>
      </c>
    </row>
    <row r="32" spans="1:4">
      <c r="A32">
        <v>29</v>
      </c>
      <c r="B32" t="s">
        <v>592</v>
      </c>
      <c r="C32">
        <v>69.444000000000003</v>
      </c>
      <c r="D32">
        <v>7.0289999999999999</v>
      </c>
    </row>
    <row r="33" spans="1:4">
      <c r="A33">
        <v>30</v>
      </c>
      <c r="B33" t="s">
        <v>593</v>
      </c>
      <c r="C33">
        <v>69.417000000000002</v>
      </c>
      <c r="D33">
        <v>7.1680000000000001</v>
      </c>
    </row>
    <row r="34" spans="1:4">
      <c r="A34">
        <v>31</v>
      </c>
      <c r="B34" t="s">
        <v>594</v>
      </c>
      <c r="C34">
        <v>69.417000000000002</v>
      </c>
      <c r="D34">
        <v>7.8129999999999997</v>
      </c>
    </row>
    <row r="35" spans="1:4">
      <c r="A35">
        <v>32</v>
      </c>
      <c r="B35" t="s">
        <v>595</v>
      </c>
      <c r="C35">
        <v>69.444000000000003</v>
      </c>
      <c r="D35">
        <v>6.1539999999999999</v>
      </c>
    </row>
    <row r="36" spans="1:4">
      <c r="A36">
        <v>33</v>
      </c>
      <c r="B36" t="s">
        <v>596</v>
      </c>
      <c r="C36">
        <v>69.417000000000002</v>
      </c>
      <c r="D36">
        <v>4.3040000000000003</v>
      </c>
    </row>
    <row r="37" spans="1:4">
      <c r="A37">
        <v>34</v>
      </c>
      <c r="B37" t="s">
        <v>597</v>
      </c>
      <c r="C37">
        <v>69.444000000000003</v>
      </c>
      <c r="D37">
        <v>4.2770000000000001</v>
      </c>
    </row>
    <row r="38" spans="1:4">
      <c r="A38">
        <v>35</v>
      </c>
      <c r="B38" t="s">
        <v>598</v>
      </c>
      <c r="C38">
        <v>69.444000000000003</v>
      </c>
      <c r="D38">
        <v>5.2240000000000002</v>
      </c>
    </row>
    <row r="39" spans="1:4">
      <c r="A39">
        <v>36</v>
      </c>
      <c r="B39" t="s">
        <v>599</v>
      </c>
      <c r="C39">
        <v>69.444000000000003</v>
      </c>
      <c r="D39">
        <v>5.3550000000000004</v>
      </c>
    </row>
    <row r="40" spans="1:4">
      <c r="A40">
        <v>37</v>
      </c>
      <c r="B40" t="s">
        <v>600</v>
      </c>
      <c r="C40">
        <v>69.444000000000003</v>
      </c>
      <c r="D40">
        <v>4.16</v>
      </c>
    </row>
    <row r="41" spans="1:4">
      <c r="A41">
        <v>38</v>
      </c>
      <c r="B41" t="s">
        <v>601</v>
      </c>
      <c r="C41">
        <v>69.444000000000003</v>
      </c>
      <c r="D41">
        <v>3.9710000000000001</v>
      </c>
    </row>
    <row r="42" spans="1:4">
      <c r="A42">
        <v>39</v>
      </c>
      <c r="B42" t="s">
        <v>602</v>
      </c>
      <c r="C42">
        <v>69.444000000000003</v>
      </c>
      <c r="D42">
        <v>2.9129999999999998</v>
      </c>
    </row>
    <row r="43" spans="1:4">
      <c r="A43">
        <v>40</v>
      </c>
      <c r="B43" t="s">
        <v>603</v>
      </c>
      <c r="C43">
        <v>69.444000000000003</v>
      </c>
      <c r="D43">
        <v>6.3929999999999998</v>
      </c>
    </row>
    <row r="44" spans="1:4">
      <c r="A44">
        <v>41</v>
      </c>
      <c r="B44" t="s">
        <v>604</v>
      </c>
      <c r="C44">
        <v>69.388999999999996</v>
      </c>
      <c r="D44">
        <v>6.6189999999999998</v>
      </c>
    </row>
    <row r="45" spans="1:4">
      <c r="A45">
        <v>42</v>
      </c>
      <c r="B45" t="s">
        <v>605</v>
      </c>
      <c r="C45">
        <v>69.444000000000003</v>
      </c>
      <c r="D45">
        <v>6.81</v>
      </c>
    </row>
    <row r="46" spans="1:4">
      <c r="A46">
        <v>43</v>
      </c>
      <c r="B46" t="s">
        <v>606</v>
      </c>
      <c r="C46">
        <v>69.444000000000003</v>
      </c>
      <c r="D46">
        <v>5.9459999999999997</v>
      </c>
    </row>
    <row r="47" spans="1:4">
      <c r="A47">
        <v>44</v>
      </c>
      <c r="B47" t="s">
        <v>607</v>
      </c>
      <c r="C47">
        <v>69.417000000000002</v>
      </c>
      <c r="D47">
        <v>7.6349999999999998</v>
      </c>
    </row>
    <row r="48" spans="1:4">
      <c r="A48">
        <v>45</v>
      </c>
      <c r="B48" t="s">
        <v>608</v>
      </c>
      <c r="C48">
        <v>69.444000000000003</v>
      </c>
      <c r="D48">
        <v>5.907</v>
      </c>
    </row>
    <row r="49" spans="1:4">
      <c r="A49">
        <v>46</v>
      </c>
      <c r="B49" t="s">
        <v>609</v>
      </c>
      <c r="C49">
        <v>69.444000000000003</v>
      </c>
      <c r="D49">
        <v>6.9249999999999998</v>
      </c>
    </row>
    <row r="50" spans="1:4">
      <c r="A50">
        <v>47</v>
      </c>
      <c r="B50" t="s">
        <v>610</v>
      </c>
      <c r="C50">
        <v>69.444000000000003</v>
      </c>
      <c r="D50">
        <v>7.5359999999999996</v>
      </c>
    </row>
    <row r="51" spans="1:4">
      <c r="A51">
        <v>48</v>
      </c>
      <c r="B51" t="s">
        <v>611</v>
      </c>
      <c r="C51">
        <v>69.444000000000003</v>
      </c>
      <c r="D51">
        <v>6.4109999999999996</v>
      </c>
    </row>
    <row r="52" spans="1:4">
      <c r="A52">
        <v>49</v>
      </c>
      <c r="B52" t="s">
        <v>612</v>
      </c>
      <c r="C52">
        <v>69.444000000000003</v>
      </c>
      <c r="D52">
        <v>8.1829999999999998</v>
      </c>
    </row>
    <row r="53" spans="1:4">
      <c r="A53">
        <v>50</v>
      </c>
      <c r="B53" t="s">
        <v>613</v>
      </c>
      <c r="C53">
        <v>69.444000000000003</v>
      </c>
      <c r="D53">
        <v>6.2859999999999996</v>
      </c>
    </row>
    <row r="54" spans="1:4">
      <c r="A54">
        <v>51</v>
      </c>
      <c r="B54" t="s">
        <v>614</v>
      </c>
      <c r="C54">
        <v>69.417000000000002</v>
      </c>
      <c r="D54">
        <v>6.3369999999999997</v>
      </c>
    </row>
    <row r="55" spans="1:4">
      <c r="A55">
        <v>52</v>
      </c>
      <c r="B55" t="s">
        <v>615</v>
      </c>
      <c r="C55">
        <v>69.444000000000003</v>
      </c>
      <c r="D55">
        <v>7.4050000000000002</v>
      </c>
    </row>
    <row r="56" spans="1:4">
      <c r="A56">
        <v>53</v>
      </c>
      <c r="B56" t="s">
        <v>616</v>
      </c>
      <c r="C56">
        <v>69.417000000000002</v>
      </c>
      <c r="D56">
        <v>4.3419999999999996</v>
      </c>
    </row>
    <row r="57" spans="1:4">
      <c r="A57">
        <v>54</v>
      </c>
      <c r="B57" t="s">
        <v>617</v>
      </c>
      <c r="C57">
        <v>69.444000000000003</v>
      </c>
      <c r="D57">
        <v>4.431</v>
      </c>
    </row>
    <row r="58" spans="1:4">
      <c r="A58">
        <v>55</v>
      </c>
      <c r="B58" t="s">
        <v>618</v>
      </c>
      <c r="C58">
        <v>69.444000000000003</v>
      </c>
      <c r="D58">
        <v>6.7910000000000004</v>
      </c>
    </row>
    <row r="59" spans="1:4">
      <c r="A59">
        <v>56</v>
      </c>
      <c r="B59" t="s">
        <v>619</v>
      </c>
      <c r="C59">
        <v>69.444000000000003</v>
      </c>
      <c r="D59">
        <v>6.9370000000000003</v>
      </c>
    </row>
    <row r="60" spans="1:4">
      <c r="A60">
        <v>57</v>
      </c>
      <c r="B60" t="s">
        <v>620</v>
      </c>
      <c r="C60">
        <v>69.444000000000003</v>
      </c>
      <c r="D60">
        <v>5.9349999999999996</v>
      </c>
    </row>
    <row r="61" spans="1:4">
      <c r="A61">
        <v>58</v>
      </c>
      <c r="B61" t="s">
        <v>621</v>
      </c>
      <c r="C61">
        <v>69.444000000000003</v>
      </c>
      <c r="D61">
        <v>7.4870000000000001</v>
      </c>
    </row>
    <row r="62" spans="1:4">
      <c r="A62">
        <v>59</v>
      </c>
      <c r="B62" t="s">
        <v>622</v>
      </c>
      <c r="C62">
        <v>69.444000000000003</v>
      </c>
      <c r="D62">
        <v>6.8639999999999999</v>
      </c>
    </row>
    <row r="63" spans="1:4">
      <c r="A63">
        <v>60</v>
      </c>
      <c r="B63" t="s">
        <v>623</v>
      </c>
      <c r="C63">
        <v>69.444000000000003</v>
      </c>
      <c r="D63">
        <v>6.2889999999999997</v>
      </c>
    </row>
    <row r="64" spans="1:4">
      <c r="A64">
        <v>61</v>
      </c>
      <c r="B64" t="s">
        <v>624</v>
      </c>
      <c r="C64">
        <v>69.417000000000002</v>
      </c>
      <c r="D64">
        <v>6.2080000000000002</v>
      </c>
    </row>
    <row r="65" spans="1:4">
      <c r="A65">
        <v>62</v>
      </c>
      <c r="B65" t="s">
        <v>625</v>
      </c>
      <c r="C65">
        <v>69.444000000000003</v>
      </c>
      <c r="D65">
        <v>6.609</v>
      </c>
    </row>
    <row r="66" spans="1:4">
      <c r="A66">
        <v>63</v>
      </c>
      <c r="B66" t="s">
        <v>626</v>
      </c>
      <c r="C66">
        <v>69.417000000000002</v>
      </c>
      <c r="D66">
        <v>5.0570000000000004</v>
      </c>
    </row>
    <row r="67" spans="1:4">
      <c r="A67">
        <v>64</v>
      </c>
      <c r="B67" t="s">
        <v>627</v>
      </c>
      <c r="C67">
        <v>69.444000000000003</v>
      </c>
      <c r="D67">
        <v>4.5490000000000004</v>
      </c>
    </row>
    <row r="68" spans="1:4">
      <c r="A68">
        <v>65</v>
      </c>
      <c r="B68" t="s">
        <v>628</v>
      </c>
      <c r="C68">
        <v>69.444000000000003</v>
      </c>
      <c r="D68">
        <v>6.2869999999999999</v>
      </c>
    </row>
    <row r="69" spans="1:4">
      <c r="A69">
        <v>66</v>
      </c>
      <c r="B69" t="s">
        <v>629</v>
      </c>
      <c r="C69">
        <v>69.444000000000003</v>
      </c>
      <c r="D69">
        <v>7.133</v>
      </c>
    </row>
    <row r="70" spans="1:4">
      <c r="A70">
        <v>67</v>
      </c>
      <c r="B70" t="s">
        <v>630</v>
      </c>
      <c r="C70">
        <v>69.444000000000003</v>
      </c>
      <c r="D70">
        <v>7.75</v>
      </c>
    </row>
    <row r="71" spans="1:4">
      <c r="A71">
        <v>68</v>
      </c>
      <c r="B71" t="s">
        <v>631</v>
      </c>
      <c r="C71">
        <v>69.444000000000003</v>
      </c>
      <c r="D71">
        <v>5.8849999999999998</v>
      </c>
    </row>
    <row r="72" spans="1:4">
      <c r="A72">
        <v>69</v>
      </c>
      <c r="B72" t="s">
        <v>632</v>
      </c>
      <c r="C72">
        <v>69.444000000000003</v>
      </c>
      <c r="D72">
        <v>7.2679999999999998</v>
      </c>
    </row>
    <row r="73" spans="1:4">
      <c r="A73">
        <v>70</v>
      </c>
      <c r="B73" t="s">
        <v>633</v>
      </c>
      <c r="C73">
        <v>69.444000000000003</v>
      </c>
      <c r="D73">
        <v>5.7270000000000003</v>
      </c>
    </row>
    <row r="74" spans="1:4">
      <c r="A74">
        <v>71</v>
      </c>
      <c r="B74" t="s">
        <v>634</v>
      </c>
      <c r="C74">
        <v>69.444000000000003</v>
      </c>
      <c r="D74">
        <v>5.3129999999999997</v>
      </c>
    </row>
    <row r="75" spans="1:4">
      <c r="A75">
        <v>72</v>
      </c>
      <c r="B75" t="s">
        <v>635</v>
      </c>
      <c r="C75">
        <v>69.444000000000003</v>
      </c>
      <c r="D75">
        <v>6.0389999999999997</v>
      </c>
    </row>
    <row r="76" spans="1:4">
      <c r="A76">
        <v>73</v>
      </c>
      <c r="B76" t="s">
        <v>636</v>
      </c>
      <c r="C76">
        <v>69.444000000000003</v>
      </c>
      <c r="D76">
        <v>5.1680000000000001</v>
      </c>
    </row>
    <row r="77" spans="1:4">
      <c r="A77">
        <v>74</v>
      </c>
      <c r="B77" t="s">
        <v>637</v>
      </c>
      <c r="C77">
        <v>69.417000000000002</v>
      </c>
      <c r="D77">
        <v>6.319</v>
      </c>
    </row>
    <row r="78" spans="1:4">
      <c r="A78">
        <v>75</v>
      </c>
      <c r="B78" t="s">
        <v>638</v>
      </c>
      <c r="C78">
        <v>69.444000000000003</v>
      </c>
      <c r="D78">
        <v>5.3419999999999996</v>
      </c>
    </row>
    <row r="79" spans="1:4">
      <c r="A79">
        <v>76</v>
      </c>
      <c r="B79" t="s">
        <v>639</v>
      </c>
      <c r="C79">
        <v>69.444000000000003</v>
      </c>
      <c r="D79">
        <v>2.8010000000000002</v>
      </c>
    </row>
    <row r="80" spans="1:4">
      <c r="A80">
        <v>77</v>
      </c>
      <c r="B80" t="s">
        <v>640</v>
      </c>
      <c r="C80">
        <v>69.444000000000003</v>
      </c>
      <c r="D80">
        <v>5.6719999999999997</v>
      </c>
    </row>
    <row r="81" spans="1:4">
      <c r="A81">
        <v>78</v>
      </c>
      <c r="B81" t="s">
        <v>641</v>
      </c>
      <c r="C81">
        <v>69.444000000000003</v>
      </c>
      <c r="D81">
        <v>4.3869999999999996</v>
      </c>
    </row>
    <row r="82" spans="1:4">
      <c r="A82">
        <v>79</v>
      </c>
      <c r="B82" t="s">
        <v>642</v>
      </c>
      <c r="C82">
        <v>69.444000000000003</v>
      </c>
      <c r="D82">
        <v>7.52</v>
      </c>
    </row>
    <row r="83" spans="1:4">
      <c r="A83">
        <v>80</v>
      </c>
      <c r="B83" t="s">
        <v>643</v>
      </c>
      <c r="C83">
        <v>69.444000000000003</v>
      </c>
      <c r="D83">
        <v>7.3049999999999997</v>
      </c>
    </row>
    <row r="84" spans="1:4">
      <c r="A84">
        <v>81</v>
      </c>
      <c r="B84" t="s">
        <v>644</v>
      </c>
      <c r="C84">
        <v>69.444000000000003</v>
      </c>
      <c r="D84">
        <v>6.3250000000000002</v>
      </c>
    </row>
    <row r="85" spans="1:4">
      <c r="A85">
        <v>82</v>
      </c>
      <c r="B85" t="s">
        <v>645</v>
      </c>
      <c r="C85">
        <v>69.417000000000002</v>
      </c>
      <c r="D85">
        <v>5.5069999999999997</v>
      </c>
    </row>
    <row r="86" spans="1:4">
      <c r="A86">
        <v>83</v>
      </c>
      <c r="B86" t="s">
        <v>646</v>
      </c>
      <c r="C86">
        <v>69.444000000000003</v>
      </c>
      <c r="D86">
        <v>5.5650000000000004</v>
      </c>
    </row>
    <row r="87" spans="1:4">
      <c r="A87">
        <v>84</v>
      </c>
      <c r="B87" t="s">
        <v>647</v>
      </c>
      <c r="C87">
        <v>69.444000000000003</v>
      </c>
      <c r="D87">
        <v>6.28</v>
      </c>
    </row>
    <row r="88" spans="1:4">
      <c r="A88">
        <v>85</v>
      </c>
      <c r="B88" t="s">
        <v>648</v>
      </c>
      <c r="C88">
        <v>69.444000000000003</v>
      </c>
      <c r="D88">
        <v>4.3280000000000003</v>
      </c>
    </row>
    <row r="89" spans="1:4">
      <c r="A89">
        <v>86</v>
      </c>
      <c r="B89" t="s">
        <v>649</v>
      </c>
      <c r="C89">
        <v>69.417000000000002</v>
      </c>
      <c r="D89">
        <v>3.9049999999999998</v>
      </c>
    </row>
    <row r="90" spans="1:4">
      <c r="A90">
        <v>87</v>
      </c>
      <c r="B90" t="s">
        <v>650</v>
      </c>
      <c r="C90">
        <v>69.444000000000003</v>
      </c>
      <c r="D90">
        <v>6.1639999999999997</v>
      </c>
    </row>
    <row r="91" spans="1:4">
      <c r="A91">
        <v>88</v>
      </c>
      <c r="B91" t="s">
        <v>651</v>
      </c>
      <c r="C91">
        <v>69.444000000000003</v>
      </c>
      <c r="D91">
        <v>5.7210000000000001</v>
      </c>
    </row>
    <row r="92" spans="1:4">
      <c r="A92">
        <v>89</v>
      </c>
      <c r="B92" t="s">
        <v>652</v>
      </c>
      <c r="C92">
        <v>69.444000000000003</v>
      </c>
      <c r="D92">
        <v>2.7109999999999999</v>
      </c>
    </row>
    <row r="93" spans="1:4">
      <c r="A93">
        <v>90</v>
      </c>
      <c r="B93" t="s">
        <v>653</v>
      </c>
      <c r="C93">
        <v>69.417000000000002</v>
      </c>
      <c r="D93">
        <v>1.633</v>
      </c>
    </row>
    <row r="94" spans="1:4">
      <c r="A94">
        <v>91</v>
      </c>
      <c r="B94" t="s">
        <v>654</v>
      </c>
      <c r="C94">
        <v>69.444000000000003</v>
      </c>
      <c r="D94">
        <v>2.0430000000000001</v>
      </c>
    </row>
    <row r="95" spans="1:4">
      <c r="A95">
        <v>92</v>
      </c>
      <c r="B95" t="s">
        <v>655</v>
      </c>
      <c r="C95">
        <v>69.417000000000002</v>
      </c>
      <c r="D95">
        <v>2.234</v>
      </c>
    </row>
    <row r="96" spans="1:4">
      <c r="A96">
        <v>93</v>
      </c>
      <c r="B96" t="s">
        <v>656</v>
      </c>
      <c r="C96">
        <v>69.444000000000003</v>
      </c>
      <c r="D96">
        <v>1.8340000000000001</v>
      </c>
    </row>
    <row r="97" spans="1:4">
      <c r="A97">
        <v>94</v>
      </c>
      <c r="B97" t="s">
        <v>657</v>
      </c>
      <c r="C97">
        <v>69.444000000000003</v>
      </c>
      <c r="D97">
        <v>2.8849999999999998</v>
      </c>
    </row>
    <row r="98" spans="1:4">
      <c r="A98">
        <v>95</v>
      </c>
      <c r="B98" t="s">
        <v>658</v>
      </c>
      <c r="C98">
        <v>69.444000000000003</v>
      </c>
      <c r="D98">
        <v>1.2649999999999999</v>
      </c>
    </row>
    <row r="99" spans="1:4">
      <c r="A99">
        <v>96</v>
      </c>
      <c r="B99" t="s">
        <v>659</v>
      </c>
      <c r="C99">
        <v>69.444000000000003</v>
      </c>
      <c r="D99">
        <v>2.0459999999999998</v>
      </c>
    </row>
    <row r="100" spans="1:4">
      <c r="A100">
        <v>97</v>
      </c>
      <c r="B100" t="s">
        <v>660</v>
      </c>
      <c r="C100">
        <v>69.444000000000003</v>
      </c>
      <c r="D100">
        <v>3.3959999999999999</v>
      </c>
    </row>
    <row r="101" spans="1:4">
      <c r="A101">
        <v>98</v>
      </c>
      <c r="B101" t="s">
        <v>661</v>
      </c>
      <c r="C101">
        <v>69.444000000000003</v>
      </c>
      <c r="D101">
        <v>2.625</v>
      </c>
    </row>
    <row r="102" spans="1:4">
      <c r="A102">
        <v>99</v>
      </c>
      <c r="B102" t="s">
        <v>662</v>
      </c>
      <c r="C102">
        <v>69.444000000000003</v>
      </c>
      <c r="D102">
        <v>3.5649999999999999</v>
      </c>
    </row>
    <row r="103" spans="1:4">
      <c r="A103">
        <v>100</v>
      </c>
      <c r="B103" t="s">
        <v>663</v>
      </c>
      <c r="C103">
        <v>69.444000000000003</v>
      </c>
      <c r="D103">
        <v>4.12</v>
      </c>
    </row>
    <row r="104" spans="1:4">
      <c r="A104">
        <v>101</v>
      </c>
      <c r="B104" t="s">
        <v>664</v>
      </c>
      <c r="C104">
        <v>69.444000000000003</v>
      </c>
      <c r="D104">
        <v>2.8130000000000002</v>
      </c>
    </row>
    <row r="105" spans="1:4">
      <c r="A105">
        <v>102</v>
      </c>
      <c r="B105" t="s">
        <v>665</v>
      </c>
      <c r="C105">
        <v>69.444000000000003</v>
      </c>
      <c r="D105">
        <v>3.202</v>
      </c>
    </row>
    <row r="106" spans="1:4">
      <c r="A106">
        <v>103</v>
      </c>
      <c r="B106" t="s">
        <v>666</v>
      </c>
      <c r="C106">
        <v>69.444000000000003</v>
      </c>
      <c r="D106">
        <v>3.141</v>
      </c>
    </row>
    <row r="107" spans="1:4">
      <c r="A107">
        <v>104</v>
      </c>
      <c r="B107" t="s">
        <v>667</v>
      </c>
      <c r="C107">
        <v>69.444000000000003</v>
      </c>
      <c r="D107">
        <v>3.14</v>
      </c>
    </row>
    <row r="108" spans="1:4">
      <c r="A108">
        <v>105</v>
      </c>
      <c r="B108" t="s">
        <v>668</v>
      </c>
      <c r="C108">
        <v>69.444000000000003</v>
      </c>
      <c r="D108">
        <v>3.407</v>
      </c>
    </row>
    <row r="109" spans="1:4">
      <c r="A109">
        <v>106</v>
      </c>
      <c r="B109" t="s">
        <v>669</v>
      </c>
      <c r="C109">
        <v>69.444000000000003</v>
      </c>
      <c r="D109">
        <v>3.694</v>
      </c>
    </row>
    <row r="110" spans="1:4">
      <c r="A110">
        <v>107</v>
      </c>
      <c r="B110" t="s">
        <v>670</v>
      </c>
      <c r="C110">
        <v>69.444000000000003</v>
      </c>
      <c r="D110">
        <v>3.4740000000000002</v>
      </c>
    </row>
    <row r="111" spans="1:4">
      <c r="A111">
        <v>108</v>
      </c>
      <c r="B111" t="s">
        <v>671</v>
      </c>
      <c r="C111">
        <v>69.417000000000002</v>
      </c>
      <c r="D111">
        <v>3.0840000000000001</v>
      </c>
    </row>
    <row r="112" spans="1:4">
      <c r="A112">
        <v>109</v>
      </c>
      <c r="B112" t="s">
        <v>672</v>
      </c>
      <c r="C112">
        <v>69.444000000000003</v>
      </c>
      <c r="D112">
        <v>2.8919999999999999</v>
      </c>
    </row>
    <row r="113" spans="1:4">
      <c r="A113">
        <v>110</v>
      </c>
      <c r="B113" t="s">
        <v>673</v>
      </c>
      <c r="C113">
        <v>69.444000000000003</v>
      </c>
      <c r="D113">
        <v>3.2010000000000001</v>
      </c>
    </row>
    <row r="114" spans="1:4">
      <c r="A114">
        <v>111</v>
      </c>
      <c r="B114" t="s">
        <v>674</v>
      </c>
      <c r="C114">
        <v>69.444000000000003</v>
      </c>
      <c r="D114">
        <v>2.1850000000000001</v>
      </c>
    </row>
    <row r="115" spans="1:4">
      <c r="A115">
        <v>112</v>
      </c>
      <c r="B115" t="s">
        <v>675</v>
      </c>
      <c r="C115">
        <v>69.444000000000003</v>
      </c>
      <c r="D115">
        <v>1.6160000000000001</v>
      </c>
    </row>
    <row r="116" spans="1:4">
      <c r="A116">
        <v>113</v>
      </c>
      <c r="B116" t="s">
        <v>676</v>
      </c>
      <c r="C116">
        <v>69.444000000000003</v>
      </c>
      <c r="D116">
        <v>2.8919999999999999</v>
      </c>
    </row>
    <row r="117" spans="1:4">
      <c r="A117">
        <v>114</v>
      </c>
      <c r="B117" t="s">
        <v>677</v>
      </c>
      <c r="C117">
        <v>69.444000000000003</v>
      </c>
      <c r="D117">
        <v>1.9159999999999999</v>
      </c>
    </row>
    <row r="118" spans="1:4">
      <c r="A118">
        <v>115</v>
      </c>
      <c r="B118" t="s">
        <v>678</v>
      </c>
      <c r="C118">
        <v>69.444000000000003</v>
      </c>
      <c r="D118">
        <v>2.12</v>
      </c>
    </row>
    <row r="119" spans="1:4">
      <c r="A119">
        <v>116</v>
      </c>
      <c r="B119" t="s">
        <v>679</v>
      </c>
      <c r="C119">
        <v>69.444000000000003</v>
      </c>
      <c r="D119">
        <v>2.8069999999999999</v>
      </c>
    </row>
    <row r="120" spans="1:4">
      <c r="A120">
        <v>117</v>
      </c>
      <c r="B120" t="s">
        <v>680</v>
      </c>
      <c r="C120">
        <v>69.444000000000003</v>
      </c>
      <c r="D120">
        <v>2.6970000000000001</v>
      </c>
    </row>
    <row r="121" spans="1:4">
      <c r="A121">
        <v>118</v>
      </c>
      <c r="B121" t="s">
        <v>681</v>
      </c>
      <c r="C121">
        <v>69.444000000000003</v>
      </c>
      <c r="D121">
        <v>1.758</v>
      </c>
    </row>
    <row r="122" spans="1:4">
      <c r="A122">
        <v>119</v>
      </c>
      <c r="B122" t="s">
        <v>682</v>
      </c>
      <c r="C122">
        <v>69.444000000000003</v>
      </c>
      <c r="D122">
        <v>4.8280000000000003</v>
      </c>
    </row>
    <row r="123" spans="1:4">
      <c r="A123">
        <v>120</v>
      </c>
      <c r="B123" t="s">
        <v>683</v>
      </c>
      <c r="C123">
        <v>69.444000000000003</v>
      </c>
      <c r="D123">
        <v>6.3789999999999996</v>
      </c>
    </row>
    <row r="124" spans="1:4">
      <c r="A124">
        <v>121</v>
      </c>
      <c r="B124" t="s">
        <v>684</v>
      </c>
      <c r="C124">
        <v>69.444000000000003</v>
      </c>
      <c r="D124">
        <v>4.1609999999999996</v>
      </c>
    </row>
    <row r="125" spans="1:4">
      <c r="A125">
        <v>122</v>
      </c>
      <c r="B125" t="s">
        <v>685</v>
      </c>
      <c r="C125">
        <v>69.444000000000003</v>
      </c>
      <c r="D125">
        <v>4.9669999999999996</v>
      </c>
    </row>
    <row r="126" spans="1:4">
      <c r="A126">
        <v>123</v>
      </c>
      <c r="B126" t="s">
        <v>686</v>
      </c>
      <c r="C126">
        <v>69.444000000000003</v>
      </c>
      <c r="D126">
        <v>5.3040000000000003</v>
      </c>
    </row>
    <row r="127" spans="1:4">
      <c r="A127">
        <v>124</v>
      </c>
      <c r="B127" t="s">
        <v>687</v>
      </c>
      <c r="C127">
        <v>69.444000000000003</v>
      </c>
      <c r="D127">
        <v>2.7320000000000002</v>
      </c>
    </row>
    <row r="128" spans="1:4">
      <c r="A128">
        <v>125</v>
      </c>
      <c r="B128" t="s">
        <v>688</v>
      </c>
      <c r="C128">
        <v>69.444000000000003</v>
      </c>
      <c r="D128">
        <v>5.46</v>
      </c>
    </row>
    <row r="129" spans="1:4">
      <c r="A129">
        <v>126</v>
      </c>
      <c r="B129" t="s">
        <v>689</v>
      </c>
      <c r="C129">
        <v>69.444000000000003</v>
      </c>
      <c r="D129">
        <v>3.6709999999999998</v>
      </c>
    </row>
    <row r="130" spans="1:4">
      <c r="A130">
        <v>127</v>
      </c>
      <c r="B130" t="s">
        <v>690</v>
      </c>
      <c r="C130">
        <v>69.444000000000003</v>
      </c>
      <c r="D130">
        <v>3.4529999999999998</v>
      </c>
    </row>
    <row r="131" spans="1:4">
      <c r="A131">
        <v>128</v>
      </c>
      <c r="B131" t="s">
        <v>691</v>
      </c>
      <c r="C131">
        <v>69.444000000000003</v>
      </c>
      <c r="D131">
        <v>7.0890000000000004</v>
      </c>
    </row>
    <row r="132" spans="1:4">
      <c r="A132">
        <v>129</v>
      </c>
      <c r="B132" t="s">
        <v>692</v>
      </c>
      <c r="C132">
        <v>69.444000000000003</v>
      </c>
      <c r="D132">
        <v>4.375</v>
      </c>
    </row>
    <row r="133" spans="1:4">
      <c r="A133">
        <v>130</v>
      </c>
      <c r="B133" t="s">
        <v>693</v>
      </c>
      <c r="C133">
        <v>69.444000000000003</v>
      </c>
      <c r="D133">
        <v>3.6880000000000002</v>
      </c>
    </row>
    <row r="134" spans="1:4">
      <c r="A134">
        <v>131</v>
      </c>
      <c r="B134" t="s">
        <v>694</v>
      </c>
      <c r="C134">
        <v>69.444000000000003</v>
      </c>
      <c r="D134">
        <v>4.9119999999999999</v>
      </c>
    </row>
    <row r="135" spans="1:4">
      <c r="A135">
        <v>132</v>
      </c>
      <c r="B135" t="s">
        <v>695</v>
      </c>
      <c r="C135">
        <v>69.444000000000003</v>
      </c>
      <c r="D135">
        <v>3.4180000000000001</v>
      </c>
    </row>
    <row r="136" spans="1:4">
      <c r="A136">
        <v>133</v>
      </c>
      <c r="B136" t="s">
        <v>696</v>
      </c>
      <c r="C136">
        <v>69.444000000000003</v>
      </c>
      <c r="D136">
        <v>6.3609999999999998</v>
      </c>
    </row>
    <row r="137" spans="1:4">
      <c r="A137">
        <v>134</v>
      </c>
      <c r="B137" t="s">
        <v>697</v>
      </c>
      <c r="C137">
        <v>69.444000000000003</v>
      </c>
      <c r="D137">
        <v>4.2229999999999999</v>
      </c>
    </row>
    <row r="138" spans="1:4">
      <c r="A138">
        <v>135</v>
      </c>
      <c r="B138" t="s">
        <v>698</v>
      </c>
      <c r="C138">
        <v>69.444000000000003</v>
      </c>
      <c r="D138">
        <v>3.7509999999999999</v>
      </c>
    </row>
    <row r="139" spans="1:4">
      <c r="A139">
        <v>136</v>
      </c>
      <c r="B139" t="s">
        <v>699</v>
      </c>
      <c r="C139">
        <v>69.444000000000003</v>
      </c>
      <c r="D139">
        <v>6.875</v>
      </c>
    </row>
    <row r="140" spans="1:4">
      <c r="A140">
        <v>137</v>
      </c>
      <c r="B140" t="s">
        <v>700</v>
      </c>
      <c r="C140">
        <v>69.444000000000003</v>
      </c>
      <c r="D140">
        <v>5.758</v>
      </c>
    </row>
    <row r="141" spans="1:4">
      <c r="A141">
        <v>138</v>
      </c>
      <c r="B141" t="s">
        <v>701</v>
      </c>
      <c r="C141">
        <v>69.444000000000003</v>
      </c>
      <c r="D141">
        <v>3.0049999999999999</v>
      </c>
    </row>
    <row r="142" spans="1:4">
      <c r="A142">
        <v>139</v>
      </c>
      <c r="B142" t="s">
        <v>702</v>
      </c>
      <c r="C142">
        <v>69.444000000000003</v>
      </c>
      <c r="D142">
        <v>4.5439999999999996</v>
      </c>
    </row>
    <row r="143" spans="1:4">
      <c r="A143">
        <v>140</v>
      </c>
      <c r="B143" t="s">
        <v>703</v>
      </c>
      <c r="C143">
        <v>69.444000000000003</v>
      </c>
      <c r="D143">
        <v>4.2370000000000001</v>
      </c>
    </row>
    <row r="144" spans="1:4">
      <c r="A144">
        <v>141</v>
      </c>
      <c r="B144" t="s">
        <v>704</v>
      </c>
      <c r="C144">
        <v>69.444000000000003</v>
      </c>
      <c r="D144">
        <v>4.8019999999999996</v>
      </c>
    </row>
    <row r="145" spans="1:4">
      <c r="A145">
        <v>142</v>
      </c>
      <c r="B145" t="s">
        <v>705</v>
      </c>
      <c r="C145">
        <v>69.444000000000003</v>
      </c>
      <c r="D145">
        <v>3.8929999999999998</v>
      </c>
    </row>
    <row r="146" spans="1:4">
      <c r="A146">
        <v>143</v>
      </c>
      <c r="B146" t="s">
        <v>706</v>
      </c>
      <c r="C146">
        <v>69.444000000000003</v>
      </c>
      <c r="D146">
        <v>3.931</v>
      </c>
    </row>
    <row r="147" spans="1:4">
      <c r="A147">
        <v>144</v>
      </c>
      <c r="B147" t="s">
        <v>707</v>
      </c>
      <c r="C147">
        <v>69.444000000000003</v>
      </c>
      <c r="D147">
        <v>5.3810000000000002</v>
      </c>
    </row>
    <row r="148" spans="1:4">
      <c r="A148">
        <v>145</v>
      </c>
      <c r="B148" t="s">
        <v>708</v>
      </c>
      <c r="C148">
        <v>69.417000000000002</v>
      </c>
      <c r="D148">
        <v>5.3650000000000002</v>
      </c>
    </row>
    <row r="149" spans="1:4">
      <c r="A149">
        <v>146</v>
      </c>
      <c r="B149" t="s">
        <v>709</v>
      </c>
      <c r="C149">
        <v>69.444000000000003</v>
      </c>
      <c r="D149">
        <v>4.3410000000000002</v>
      </c>
    </row>
    <row r="150" spans="1:4">
      <c r="A150">
        <v>147</v>
      </c>
      <c r="B150" t="s">
        <v>710</v>
      </c>
      <c r="C150">
        <v>69.444000000000003</v>
      </c>
      <c r="D150">
        <v>5.4939999999999998</v>
      </c>
    </row>
    <row r="151" spans="1:4">
      <c r="A151">
        <v>148</v>
      </c>
      <c r="B151" t="s">
        <v>711</v>
      </c>
      <c r="C151">
        <v>69.444000000000003</v>
      </c>
      <c r="D151">
        <v>4.33</v>
      </c>
    </row>
    <row r="152" spans="1:4">
      <c r="A152">
        <v>149</v>
      </c>
      <c r="B152" t="s">
        <v>712</v>
      </c>
      <c r="C152">
        <v>69.444000000000003</v>
      </c>
      <c r="D152">
        <v>3.5049999999999999</v>
      </c>
    </row>
    <row r="153" spans="1:4">
      <c r="A153">
        <v>150</v>
      </c>
      <c r="B153" t="s">
        <v>713</v>
      </c>
      <c r="C153">
        <v>69.444000000000003</v>
      </c>
      <c r="D153">
        <v>2.9089999999999998</v>
      </c>
    </row>
    <row r="154" spans="1:4">
      <c r="A154">
        <v>151</v>
      </c>
      <c r="B154" t="s">
        <v>714</v>
      </c>
      <c r="C154">
        <v>69.444000000000003</v>
      </c>
      <c r="D154">
        <v>4.0430000000000001</v>
      </c>
    </row>
    <row r="155" spans="1:4">
      <c r="A155">
        <v>152</v>
      </c>
      <c r="B155" t="s">
        <v>715</v>
      </c>
      <c r="C155">
        <v>69.444000000000003</v>
      </c>
      <c r="D155">
        <v>3.9710000000000001</v>
      </c>
    </row>
    <row r="156" spans="1:4">
      <c r="A156">
        <v>153</v>
      </c>
      <c r="B156" t="s">
        <v>716</v>
      </c>
      <c r="C156">
        <v>69.417000000000002</v>
      </c>
      <c r="D156">
        <v>2.2919999999999998</v>
      </c>
    </row>
    <row r="157" spans="1:4">
      <c r="A157">
        <v>154</v>
      </c>
      <c r="B157" t="s">
        <v>717</v>
      </c>
      <c r="C157">
        <v>69.444000000000003</v>
      </c>
      <c r="D157">
        <v>4.6459999999999999</v>
      </c>
    </row>
    <row r="158" spans="1:4">
      <c r="A158">
        <v>155</v>
      </c>
      <c r="B158" t="s">
        <v>718</v>
      </c>
      <c r="C158">
        <v>69.444000000000003</v>
      </c>
      <c r="D158">
        <v>5.6520000000000001</v>
      </c>
    </row>
    <row r="159" spans="1:4">
      <c r="A159">
        <v>156</v>
      </c>
      <c r="B159" t="s">
        <v>719</v>
      </c>
      <c r="C159">
        <v>69.444000000000003</v>
      </c>
      <c r="D159">
        <v>2.9670000000000001</v>
      </c>
    </row>
    <row r="160" spans="1:4">
      <c r="A160">
        <v>157</v>
      </c>
      <c r="B160" t="s">
        <v>720</v>
      </c>
      <c r="C160">
        <v>69.444000000000003</v>
      </c>
      <c r="D160">
        <v>2.6230000000000002</v>
      </c>
    </row>
    <row r="161" spans="1:4">
      <c r="A161">
        <v>158</v>
      </c>
      <c r="B161" t="s">
        <v>721</v>
      </c>
      <c r="C161">
        <v>69.417000000000002</v>
      </c>
      <c r="D161">
        <v>1.708</v>
      </c>
    </row>
    <row r="162" spans="1:4">
      <c r="A162">
        <v>159</v>
      </c>
      <c r="B162" t="s">
        <v>722</v>
      </c>
      <c r="C162">
        <v>69.444000000000003</v>
      </c>
      <c r="D162">
        <v>3.028</v>
      </c>
    </row>
    <row r="163" spans="1:4">
      <c r="A163">
        <v>160</v>
      </c>
      <c r="B163" t="s">
        <v>723</v>
      </c>
      <c r="C163">
        <v>69.444000000000003</v>
      </c>
      <c r="D163">
        <v>2.6659999999999999</v>
      </c>
    </row>
    <row r="164" spans="1:4">
      <c r="A164">
        <v>161</v>
      </c>
      <c r="B164" t="s">
        <v>724</v>
      </c>
      <c r="C164">
        <v>69.417000000000002</v>
      </c>
      <c r="D164">
        <v>2.9289999999999998</v>
      </c>
    </row>
    <row r="165" spans="1:4">
      <c r="A165">
        <v>162</v>
      </c>
      <c r="B165" t="s">
        <v>725</v>
      </c>
      <c r="C165">
        <v>69.444000000000003</v>
      </c>
      <c r="D165">
        <v>2.5859999999999999</v>
      </c>
    </row>
    <row r="166" spans="1:4">
      <c r="A166">
        <v>163</v>
      </c>
      <c r="B166" t="s">
        <v>726</v>
      </c>
      <c r="C166">
        <v>69.444000000000003</v>
      </c>
      <c r="D166">
        <v>1.9710000000000001</v>
      </c>
    </row>
    <row r="167" spans="1:4">
      <c r="A167">
        <v>164</v>
      </c>
      <c r="B167" t="s">
        <v>727</v>
      </c>
      <c r="C167">
        <v>69.444000000000003</v>
      </c>
      <c r="D167">
        <v>2.1909999999999998</v>
      </c>
    </row>
    <row r="168" spans="1:4">
      <c r="A168">
        <v>165</v>
      </c>
      <c r="B168" t="s">
        <v>728</v>
      </c>
      <c r="C168">
        <v>69.444000000000003</v>
      </c>
      <c r="D168">
        <v>1.6559999999999999</v>
      </c>
    </row>
    <row r="169" spans="1:4">
      <c r="A169">
        <v>166</v>
      </c>
      <c r="B169" t="s">
        <v>729</v>
      </c>
      <c r="C169">
        <v>69.444000000000003</v>
      </c>
      <c r="D169">
        <v>2.3340000000000001</v>
      </c>
    </row>
    <row r="170" spans="1:4">
      <c r="A170">
        <v>167</v>
      </c>
      <c r="B170" t="s">
        <v>730</v>
      </c>
      <c r="C170">
        <v>69.444000000000003</v>
      </c>
      <c r="D170">
        <v>3.7320000000000002</v>
      </c>
    </row>
    <row r="171" spans="1:4">
      <c r="A171">
        <v>168</v>
      </c>
      <c r="B171" t="s">
        <v>731</v>
      </c>
      <c r="C171">
        <v>69.444000000000003</v>
      </c>
      <c r="D171">
        <v>2.3969999999999998</v>
      </c>
    </row>
    <row r="172" spans="1:4">
      <c r="A172">
        <v>169</v>
      </c>
      <c r="B172" t="s">
        <v>732</v>
      </c>
      <c r="C172">
        <v>69.417000000000002</v>
      </c>
      <c r="D172">
        <v>2.83</v>
      </c>
    </row>
    <row r="173" spans="1:4">
      <c r="A173">
        <v>170</v>
      </c>
      <c r="B173" t="s">
        <v>733</v>
      </c>
      <c r="C173">
        <v>69.444000000000003</v>
      </c>
      <c r="D173">
        <v>3.5289999999999999</v>
      </c>
    </row>
    <row r="174" spans="1:4">
      <c r="A174">
        <v>171</v>
      </c>
      <c r="B174" t="s">
        <v>734</v>
      </c>
      <c r="C174">
        <v>69.444000000000003</v>
      </c>
      <c r="D174">
        <v>2.6339999999999999</v>
      </c>
    </row>
    <row r="175" spans="1:4">
      <c r="A175">
        <v>172</v>
      </c>
      <c r="B175" t="s">
        <v>735</v>
      </c>
      <c r="C175">
        <v>69.444000000000003</v>
      </c>
      <c r="D175">
        <v>2.2890000000000001</v>
      </c>
    </row>
    <row r="176" spans="1:4">
      <c r="A176">
        <v>173</v>
      </c>
      <c r="B176" t="s">
        <v>736</v>
      </c>
      <c r="C176">
        <v>69.444000000000003</v>
      </c>
      <c r="D176">
        <v>2.8130000000000002</v>
      </c>
    </row>
    <row r="177" spans="1:4">
      <c r="A177">
        <v>174</v>
      </c>
      <c r="B177" t="s">
        <v>737</v>
      </c>
      <c r="C177">
        <v>69.444000000000003</v>
      </c>
      <c r="D177">
        <v>4.157</v>
      </c>
    </row>
    <row r="178" spans="1:4">
      <c r="A178">
        <v>175</v>
      </c>
      <c r="B178" t="s">
        <v>738</v>
      </c>
      <c r="C178">
        <v>69.444000000000003</v>
      </c>
      <c r="D178">
        <v>1.9379999999999999</v>
      </c>
    </row>
    <row r="179" spans="1:4">
      <c r="A179">
        <v>176</v>
      </c>
      <c r="B179" t="s">
        <v>739</v>
      </c>
      <c r="C179">
        <v>69.417000000000002</v>
      </c>
      <c r="D179">
        <v>2.13</v>
      </c>
    </row>
    <row r="180" spans="1:4">
      <c r="A180">
        <v>177</v>
      </c>
      <c r="B180" t="s">
        <v>740</v>
      </c>
      <c r="C180">
        <v>69.444000000000003</v>
      </c>
      <c r="D180">
        <v>1.728</v>
      </c>
    </row>
    <row r="181" spans="1:4">
      <c r="A181">
        <v>178</v>
      </c>
      <c r="B181" t="s">
        <v>741</v>
      </c>
      <c r="C181">
        <v>69.444000000000003</v>
      </c>
      <c r="D181">
        <v>2.3420000000000001</v>
      </c>
    </row>
    <row r="182" spans="1:4">
      <c r="A182">
        <v>179</v>
      </c>
      <c r="B182" t="s">
        <v>742</v>
      </c>
      <c r="C182">
        <v>69.444000000000003</v>
      </c>
      <c r="D182">
        <v>2.0640000000000001</v>
      </c>
    </row>
    <row r="183" spans="1:4">
      <c r="A183">
        <v>180</v>
      </c>
      <c r="B183" t="s">
        <v>743</v>
      </c>
      <c r="C183">
        <v>69.444000000000003</v>
      </c>
      <c r="D183">
        <v>3.6589999999999998</v>
      </c>
    </row>
    <row r="184" spans="1:4">
      <c r="A184">
        <v>181</v>
      </c>
      <c r="B184" t="s">
        <v>744</v>
      </c>
      <c r="C184">
        <v>69.444000000000003</v>
      </c>
      <c r="D184">
        <v>2.0830000000000002</v>
      </c>
    </row>
    <row r="185" spans="1:4">
      <c r="A185">
        <v>182</v>
      </c>
      <c r="B185" t="s">
        <v>745</v>
      </c>
      <c r="C185">
        <v>69.444000000000003</v>
      </c>
      <c r="D185">
        <v>2.7589999999999999</v>
      </c>
    </row>
    <row r="186" spans="1:4">
      <c r="A186">
        <v>183</v>
      </c>
      <c r="B186" t="s">
        <v>746</v>
      </c>
      <c r="C186">
        <v>69.444000000000003</v>
      </c>
      <c r="D186">
        <v>3.7839999999999998</v>
      </c>
    </row>
    <row r="187" spans="1:4">
      <c r="A187">
        <v>184</v>
      </c>
      <c r="B187" t="s">
        <v>747</v>
      </c>
      <c r="C187">
        <v>69.444000000000003</v>
      </c>
      <c r="D187">
        <v>1.8080000000000001</v>
      </c>
    </row>
    <row r="188" spans="1:4">
      <c r="A188">
        <v>185</v>
      </c>
      <c r="B188" t="s">
        <v>748</v>
      </c>
      <c r="C188">
        <v>69.444000000000003</v>
      </c>
      <c r="D188">
        <v>1.54</v>
      </c>
    </row>
    <row r="189" spans="1:4">
      <c r="A189">
        <v>186</v>
      </c>
      <c r="B189" t="s">
        <v>749</v>
      </c>
      <c r="C189">
        <v>69.444000000000003</v>
      </c>
      <c r="D189">
        <v>2.9620000000000002</v>
      </c>
    </row>
    <row r="190" spans="1:4">
      <c r="A190">
        <v>187</v>
      </c>
      <c r="B190" t="s">
        <v>750</v>
      </c>
      <c r="C190">
        <v>69.444000000000003</v>
      </c>
      <c r="D190">
        <v>4.1109999999999998</v>
      </c>
    </row>
    <row r="191" spans="1:4">
      <c r="A191">
        <v>188</v>
      </c>
      <c r="B191" t="s">
        <v>751</v>
      </c>
      <c r="C191">
        <v>69.444000000000003</v>
      </c>
      <c r="D191">
        <v>3.214</v>
      </c>
    </row>
    <row r="192" spans="1:4">
      <c r="A192">
        <v>189</v>
      </c>
      <c r="B192" t="s">
        <v>752</v>
      </c>
      <c r="C192">
        <v>69.444000000000003</v>
      </c>
      <c r="D192">
        <v>5.3280000000000003</v>
      </c>
    </row>
    <row r="193" spans="1:4">
      <c r="A193">
        <v>190</v>
      </c>
      <c r="B193" t="s">
        <v>753</v>
      </c>
      <c r="C193">
        <v>69.444000000000003</v>
      </c>
      <c r="D193">
        <v>4.4889999999999999</v>
      </c>
    </row>
    <row r="194" spans="1:4">
      <c r="A194">
        <v>191</v>
      </c>
      <c r="B194" t="s">
        <v>754</v>
      </c>
      <c r="C194">
        <v>69.444000000000003</v>
      </c>
      <c r="D194">
        <v>5.3150000000000004</v>
      </c>
    </row>
    <row r="195" spans="1:4">
      <c r="A195">
        <v>192</v>
      </c>
      <c r="B195" t="s">
        <v>755</v>
      </c>
      <c r="C195">
        <v>69.444000000000003</v>
      </c>
      <c r="D195">
        <v>4.7750000000000004</v>
      </c>
    </row>
    <row r="196" spans="1:4">
      <c r="A196">
        <v>193</v>
      </c>
      <c r="B196" t="s">
        <v>756</v>
      </c>
      <c r="C196">
        <v>69.444000000000003</v>
      </c>
      <c r="D196">
        <v>4.1619999999999999</v>
      </c>
    </row>
    <row r="197" spans="1:4">
      <c r="A197">
        <v>194</v>
      </c>
      <c r="B197" t="s">
        <v>757</v>
      </c>
      <c r="C197">
        <v>69.444000000000003</v>
      </c>
      <c r="D197">
        <v>6.15</v>
      </c>
    </row>
    <row r="198" spans="1:4">
      <c r="A198">
        <v>195</v>
      </c>
      <c r="B198" t="s">
        <v>758</v>
      </c>
      <c r="C198">
        <v>69.444000000000003</v>
      </c>
      <c r="D198">
        <v>4.9809999999999999</v>
      </c>
    </row>
    <row r="199" spans="1:4">
      <c r="A199">
        <v>196</v>
      </c>
      <c r="B199" t="s">
        <v>759</v>
      </c>
      <c r="C199">
        <v>69.444000000000003</v>
      </c>
      <c r="D199">
        <v>7.9649999999999999</v>
      </c>
    </row>
    <row r="200" spans="1:4">
      <c r="A200">
        <v>197</v>
      </c>
      <c r="B200" t="s">
        <v>760</v>
      </c>
      <c r="C200">
        <v>69.444000000000003</v>
      </c>
      <c r="D200">
        <v>5.4859999999999998</v>
      </c>
    </row>
    <row r="201" spans="1:4">
      <c r="A201">
        <v>198</v>
      </c>
      <c r="B201" t="s">
        <v>761</v>
      </c>
      <c r="C201">
        <v>69.444000000000003</v>
      </c>
      <c r="D201">
        <v>5.7149999999999999</v>
      </c>
    </row>
    <row r="202" spans="1:4">
      <c r="A202">
        <v>199</v>
      </c>
      <c r="B202" t="s">
        <v>762</v>
      </c>
      <c r="C202">
        <v>69.444000000000003</v>
      </c>
      <c r="D202">
        <v>5.49</v>
      </c>
    </row>
    <row r="203" spans="1:4">
      <c r="A203">
        <v>200</v>
      </c>
      <c r="B203" t="s">
        <v>763</v>
      </c>
      <c r="C203">
        <v>69.444000000000003</v>
      </c>
      <c r="D203">
        <v>4.5869999999999997</v>
      </c>
    </row>
    <row r="204" spans="1:4">
      <c r="A204">
        <v>201</v>
      </c>
      <c r="B204" t="s">
        <v>764</v>
      </c>
      <c r="C204">
        <v>69.444000000000003</v>
      </c>
      <c r="D204">
        <v>4.3819999999999997</v>
      </c>
    </row>
    <row r="205" spans="1:4">
      <c r="A205">
        <v>202</v>
      </c>
      <c r="B205" t="s">
        <v>765</v>
      </c>
      <c r="C205">
        <v>69.444000000000003</v>
      </c>
      <c r="D205">
        <v>3.1230000000000002</v>
      </c>
    </row>
    <row r="206" spans="1:4">
      <c r="A206">
        <v>203</v>
      </c>
      <c r="B206" t="s">
        <v>766</v>
      </c>
      <c r="C206">
        <v>69.444000000000003</v>
      </c>
      <c r="D206">
        <v>4.6130000000000004</v>
      </c>
    </row>
    <row r="207" spans="1:4">
      <c r="A207">
        <v>204</v>
      </c>
      <c r="B207" t="s">
        <v>767</v>
      </c>
      <c r="C207">
        <v>69.444000000000003</v>
      </c>
      <c r="D207">
        <v>4.6319999999999997</v>
      </c>
    </row>
    <row r="208" spans="1:4">
      <c r="A208">
        <v>205</v>
      </c>
      <c r="B208" t="s">
        <v>768</v>
      </c>
      <c r="C208">
        <v>69.444000000000003</v>
      </c>
      <c r="D208">
        <v>5.2809999999999997</v>
      </c>
    </row>
    <row r="209" spans="1:4">
      <c r="A209">
        <v>206</v>
      </c>
      <c r="B209" t="s">
        <v>769</v>
      </c>
      <c r="C209">
        <v>69.444000000000003</v>
      </c>
      <c r="D209">
        <v>6.5170000000000003</v>
      </c>
    </row>
    <row r="210" spans="1:4">
      <c r="A210">
        <v>207</v>
      </c>
      <c r="B210" t="s">
        <v>770</v>
      </c>
      <c r="C210">
        <v>69.444000000000003</v>
      </c>
      <c r="D210">
        <v>4.7679999999999998</v>
      </c>
    </row>
    <row r="211" spans="1:4">
      <c r="A211">
        <v>208</v>
      </c>
      <c r="B211" t="s">
        <v>771</v>
      </c>
      <c r="C211">
        <v>69.444000000000003</v>
      </c>
      <c r="D211">
        <v>4.5650000000000004</v>
      </c>
    </row>
    <row r="212" spans="1:4">
      <c r="A212">
        <v>209</v>
      </c>
      <c r="B212" t="s">
        <v>772</v>
      </c>
      <c r="C212">
        <v>69.444000000000003</v>
      </c>
      <c r="D212">
        <v>4.8949999999999996</v>
      </c>
    </row>
    <row r="213" spans="1:4">
      <c r="A213">
        <v>210</v>
      </c>
      <c r="B213" t="s">
        <v>773</v>
      </c>
      <c r="C213">
        <v>69.444000000000003</v>
      </c>
      <c r="D213">
        <v>5.09</v>
      </c>
    </row>
    <row r="214" spans="1:4">
      <c r="A214">
        <v>211</v>
      </c>
      <c r="B214" t="s">
        <v>774</v>
      </c>
      <c r="C214">
        <v>69.444000000000003</v>
      </c>
      <c r="D214">
        <v>5.15</v>
      </c>
    </row>
    <row r="215" spans="1:4">
      <c r="A215">
        <v>212</v>
      </c>
      <c r="B215" t="s">
        <v>775</v>
      </c>
      <c r="C215">
        <v>69.444000000000003</v>
      </c>
      <c r="D215">
        <v>3.8730000000000002</v>
      </c>
    </row>
    <row r="216" spans="1:4">
      <c r="A216">
        <v>213</v>
      </c>
      <c r="B216" t="s">
        <v>776</v>
      </c>
      <c r="C216">
        <v>69.444000000000003</v>
      </c>
      <c r="D216">
        <v>5.77</v>
      </c>
    </row>
    <row r="217" spans="1:4">
      <c r="A217">
        <v>214</v>
      </c>
      <c r="B217" t="s">
        <v>777</v>
      </c>
      <c r="C217">
        <v>69.444000000000003</v>
      </c>
      <c r="D217">
        <v>5.3460000000000001</v>
      </c>
    </row>
    <row r="218" spans="1:4">
      <c r="A218">
        <v>215</v>
      </c>
      <c r="B218" t="s">
        <v>778</v>
      </c>
      <c r="C218">
        <v>69.444000000000003</v>
      </c>
      <c r="D218">
        <v>4.3239999999999998</v>
      </c>
    </row>
    <row r="219" spans="1:4">
      <c r="A219">
        <v>216</v>
      </c>
      <c r="B219" t="s">
        <v>779</v>
      </c>
      <c r="C219">
        <v>69.444000000000003</v>
      </c>
      <c r="D219">
        <v>7.0970000000000004</v>
      </c>
    </row>
    <row r="220" spans="1:4">
      <c r="A220">
        <v>217</v>
      </c>
      <c r="B220" t="s">
        <v>780</v>
      </c>
      <c r="C220">
        <v>69.444000000000003</v>
      </c>
      <c r="D220">
        <v>3.6360000000000001</v>
      </c>
    </row>
    <row r="221" spans="1:4">
      <c r="A221">
        <v>218</v>
      </c>
      <c r="B221" t="s">
        <v>781</v>
      </c>
      <c r="C221">
        <v>69.444000000000003</v>
      </c>
      <c r="D221">
        <v>4.7050000000000001</v>
      </c>
    </row>
    <row r="222" spans="1:4">
      <c r="A222">
        <v>219</v>
      </c>
      <c r="B222" t="s">
        <v>782</v>
      </c>
      <c r="C222">
        <v>69.444000000000003</v>
      </c>
      <c r="D222">
        <v>5.0039999999999996</v>
      </c>
    </row>
    <row r="223" spans="1:4">
      <c r="A223">
        <v>220</v>
      </c>
      <c r="B223" t="s">
        <v>783</v>
      </c>
      <c r="C223">
        <v>69.444000000000003</v>
      </c>
      <c r="D223">
        <v>5.2080000000000002</v>
      </c>
    </row>
    <row r="224" spans="1:4">
      <c r="A224">
        <v>221</v>
      </c>
      <c r="B224" t="s">
        <v>784</v>
      </c>
      <c r="C224">
        <v>69.444000000000003</v>
      </c>
      <c r="D224">
        <v>5.1680000000000001</v>
      </c>
    </row>
    <row r="225" spans="1:4">
      <c r="A225">
        <v>222</v>
      </c>
      <c r="B225" t="s">
        <v>785</v>
      </c>
      <c r="C225">
        <v>69.417000000000002</v>
      </c>
      <c r="D225">
        <v>3.984</v>
      </c>
    </row>
    <row r="226" spans="1:4">
      <c r="A226">
        <v>223</v>
      </c>
      <c r="B226" t="s">
        <v>786</v>
      </c>
      <c r="C226">
        <v>69.444000000000003</v>
      </c>
      <c r="D226">
        <v>5.008</v>
      </c>
    </row>
    <row r="227" spans="1:4">
      <c r="A227">
        <v>224</v>
      </c>
      <c r="B227" t="s">
        <v>787</v>
      </c>
      <c r="C227">
        <v>69.444000000000003</v>
      </c>
      <c r="D227">
        <v>4.1989999999999998</v>
      </c>
    </row>
    <row r="228" spans="1:4">
      <c r="A228">
        <v>225</v>
      </c>
      <c r="B228" t="s">
        <v>788</v>
      </c>
      <c r="C228">
        <v>69.444000000000003</v>
      </c>
      <c r="D228">
        <v>4.8760000000000003</v>
      </c>
    </row>
    <row r="229" spans="1:4">
      <c r="A229">
        <v>226</v>
      </c>
      <c r="B229" t="s">
        <v>789</v>
      </c>
      <c r="C229">
        <v>69.444000000000003</v>
      </c>
      <c r="D229">
        <v>4.2249999999999996</v>
      </c>
    </row>
    <row r="230" spans="1:4">
      <c r="A230">
        <v>227</v>
      </c>
      <c r="B230" t="s">
        <v>790</v>
      </c>
      <c r="C230">
        <v>69.444000000000003</v>
      </c>
      <c r="D230">
        <v>4.9409999999999998</v>
      </c>
    </row>
    <row r="231" spans="1:4">
      <c r="A231">
        <v>228</v>
      </c>
      <c r="B231" t="s">
        <v>791</v>
      </c>
      <c r="C231">
        <v>69.444000000000003</v>
      </c>
      <c r="D231">
        <v>4.3040000000000003</v>
      </c>
    </row>
    <row r="232" spans="1:4">
      <c r="A232">
        <v>229</v>
      </c>
      <c r="B232" t="s">
        <v>792</v>
      </c>
      <c r="C232">
        <v>69.444000000000003</v>
      </c>
      <c r="D232">
        <v>5.9379999999999997</v>
      </c>
    </row>
    <row r="233" spans="1:4">
      <c r="A233">
        <v>230</v>
      </c>
      <c r="B233" t="s">
        <v>793</v>
      </c>
      <c r="C233">
        <v>69.444000000000003</v>
      </c>
      <c r="D233">
        <v>5.55</v>
      </c>
    </row>
    <row r="234" spans="1:4">
      <c r="A234">
        <v>231</v>
      </c>
      <c r="B234" t="s">
        <v>794</v>
      </c>
      <c r="C234">
        <v>69.444000000000003</v>
      </c>
      <c r="D234">
        <v>4.7489999999999997</v>
      </c>
    </row>
    <row r="235" spans="1:4">
      <c r="A235">
        <v>232</v>
      </c>
      <c r="B235" t="s">
        <v>795</v>
      </c>
      <c r="C235">
        <v>69.444000000000003</v>
      </c>
      <c r="D235">
        <v>6.2050000000000001</v>
      </c>
    </row>
    <row r="236" spans="1:4">
      <c r="A236">
        <v>233</v>
      </c>
      <c r="B236" t="s">
        <v>796</v>
      </c>
      <c r="C236">
        <v>69.444000000000003</v>
      </c>
      <c r="D236">
        <v>7.226</v>
      </c>
    </row>
    <row r="237" spans="1:4">
      <c r="A237">
        <v>234</v>
      </c>
      <c r="B237" t="s">
        <v>797</v>
      </c>
      <c r="C237">
        <v>69.444000000000003</v>
      </c>
      <c r="D237">
        <v>8.4589999999999996</v>
      </c>
    </row>
  </sheetData>
  <pageMargins left="0.7" right="0.7" top="0.75" bottom="0.75" header="0.3" footer="0.3"/>
  <pageSetup paperSize="9" orientation="portrait" horizontalDpi="4294967295" verticalDpi="4294967295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zoomScaleNormal="100" workbookViewId="0">
      <selection activeCell="K26" sqref="K26"/>
    </sheetView>
  </sheetViews>
  <sheetFormatPr defaultRowHeight="15"/>
  <cols>
    <col min="4" max="4" width="15.5703125" customWidth="1"/>
    <col min="5" max="5" width="14.7109375" customWidth="1"/>
    <col min="9" max="9" width="9.7109375" customWidth="1"/>
    <col min="10" max="10" width="14.7109375" customWidth="1"/>
    <col min="11" max="11" width="16.85546875" customWidth="1"/>
  </cols>
  <sheetData>
    <row r="1" spans="1:11">
      <c r="B1" t="s">
        <v>798</v>
      </c>
      <c r="C1" t="s">
        <v>799</v>
      </c>
      <c r="D1" t="s">
        <v>840</v>
      </c>
      <c r="E1" t="s">
        <v>841</v>
      </c>
      <c r="H1" t="s">
        <v>798</v>
      </c>
      <c r="I1" t="s">
        <v>799</v>
      </c>
      <c r="J1" t="s">
        <v>872</v>
      </c>
      <c r="K1" t="s">
        <v>873</v>
      </c>
    </row>
    <row r="2" spans="1:11">
      <c r="A2" t="s">
        <v>278</v>
      </c>
      <c r="B2" t="s">
        <v>800</v>
      </c>
      <c r="C2" t="s">
        <v>801</v>
      </c>
      <c r="D2" t="s">
        <v>802</v>
      </c>
      <c r="E2" t="s">
        <v>803</v>
      </c>
      <c r="G2" t="s">
        <v>278</v>
      </c>
      <c r="H2" t="s">
        <v>842</v>
      </c>
      <c r="I2" t="s">
        <v>801</v>
      </c>
      <c r="J2" t="s">
        <v>843</v>
      </c>
      <c r="K2" t="s">
        <v>844</v>
      </c>
    </row>
    <row r="3" spans="1:11">
      <c r="A3" t="s">
        <v>281</v>
      </c>
      <c r="B3" t="s">
        <v>804</v>
      </c>
      <c r="C3" t="s">
        <v>805</v>
      </c>
      <c r="D3" t="s">
        <v>806</v>
      </c>
      <c r="E3" t="s">
        <v>807</v>
      </c>
      <c r="G3" t="s">
        <v>281</v>
      </c>
      <c r="H3" t="s">
        <v>845</v>
      </c>
      <c r="I3" t="s">
        <v>805</v>
      </c>
      <c r="J3" t="s">
        <v>846</v>
      </c>
      <c r="K3" t="s">
        <v>847</v>
      </c>
    </row>
    <row r="4" spans="1:11">
      <c r="A4" t="s">
        <v>284</v>
      </c>
      <c r="B4" t="s">
        <v>808</v>
      </c>
      <c r="C4" t="s">
        <v>809</v>
      </c>
      <c r="D4" t="s">
        <v>810</v>
      </c>
      <c r="E4" t="s">
        <v>811</v>
      </c>
      <c r="G4" t="s">
        <v>284</v>
      </c>
      <c r="H4" t="s">
        <v>848</v>
      </c>
      <c r="I4" t="s">
        <v>809</v>
      </c>
      <c r="J4" t="s">
        <v>849</v>
      </c>
      <c r="K4" t="s">
        <v>850</v>
      </c>
    </row>
    <row r="5" spans="1:11">
      <c r="A5" t="s">
        <v>287</v>
      </c>
      <c r="B5" t="s">
        <v>812</v>
      </c>
      <c r="C5" t="s">
        <v>813</v>
      </c>
      <c r="D5" t="s">
        <v>814</v>
      </c>
      <c r="E5" t="s">
        <v>815</v>
      </c>
      <c r="G5" t="s">
        <v>287</v>
      </c>
      <c r="H5" t="s">
        <v>851</v>
      </c>
      <c r="I5" t="s">
        <v>813</v>
      </c>
      <c r="J5" t="s">
        <v>852</v>
      </c>
      <c r="K5" t="s">
        <v>853</v>
      </c>
    </row>
    <row r="6" spans="1:11">
      <c r="A6" t="s">
        <v>290</v>
      </c>
      <c r="B6" t="s">
        <v>816</v>
      </c>
      <c r="C6" t="s">
        <v>817</v>
      </c>
      <c r="D6" t="s">
        <v>818</v>
      </c>
      <c r="E6" t="s">
        <v>819</v>
      </c>
      <c r="G6" t="s">
        <v>290</v>
      </c>
      <c r="H6" t="s">
        <v>854</v>
      </c>
      <c r="I6" t="s">
        <v>817</v>
      </c>
      <c r="J6" t="s">
        <v>855</v>
      </c>
      <c r="K6" t="s">
        <v>856</v>
      </c>
    </row>
    <row r="7" spans="1:11">
      <c r="A7" t="s">
        <v>279</v>
      </c>
      <c r="B7" t="s">
        <v>820</v>
      </c>
      <c r="C7" t="s">
        <v>821</v>
      </c>
      <c r="D7" t="s">
        <v>822</v>
      </c>
      <c r="E7" t="s">
        <v>823</v>
      </c>
      <c r="G7" t="s">
        <v>279</v>
      </c>
      <c r="H7" t="s">
        <v>857</v>
      </c>
      <c r="I7" t="s">
        <v>821</v>
      </c>
      <c r="J7" t="s">
        <v>858</v>
      </c>
      <c r="K7" t="s">
        <v>859</v>
      </c>
    </row>
    <row r="8" spans="1:11">
      <c r="A8" t="s">
        <v>282</v>
      </c>
      <c r="B8" t="s">
        <v>824</v>
      </c>
      <c r="C8" t="s">
        <v>825</v>
      </c>
      <c r="D8" t="s">
        <v>826</v>
      </c>
      <c r="E8" t="s">
        <v>827</v>
      </c>
      <c r="G8" t="s">
        <v>282</v>
      </c>
      <c r="H8" t="s">
        <v>860</v>
      </c>
      <c r="I8" t="s">
        <v>825</v>
      </c>
      <c r="J8" t="s">
        <v>861</v>
      </c>
      <c r="K8" t="s">
        <v>862</v>
      </c>
    </row>
    <row r="9" spans="1:11">
      <c r="A9" t="s">
        <v>285</v>
      </c>
      <c r="B9" t="s">
        <v>828</v>
      </c>
      <c r="C9" t="s">
        <v>829</v>
      </c>
      <c r="D9" t="s">
        <v>830</v>
      </c>
      <c r="E9" t="s">
        <v>831</v>
      </c>
      <c r="G9" t="s">
        <v>285</v>
      </c>
      <c r="H9" t="s">
        <v>863</v>
      </c>
      <c r="I9" t="s">
        <v>829</v>
      </c>
      <c r="J9" t="s">
        <v>864</v>
      </c>
      <c r="K9" t="s">
        <v>865</v>
      </c>
    </row>
    <row r="10" spans="1:11">
      <c r="A10" t="s">
        <v>874</v>
      </c>
      <c r="B10" t="s">
        <v>832</v>
      </c>
      <c r="C10" t="s">
        <v>833</v>
      </c>
      <c r="D10" t="s">
        <v>834</v>
      </c>
      <c r="E10" t="s">
        <v>835</v>
      </c>
      <c r="G10" t="s">
        <v>874</v>
      </c>
      <c r="H10" t="s">
        <v>866</v>
      </c>
      <c r="I10" t="s">
        <v>833</v>
      </c>
      <c r="J10" t="s">
        <v>867</v>
      </c>
      <c r="K10" t="s">
        <v>868</v>
      </c>
    </row>
    <row r="11" spans="1:11">
      <c r="A11" t="s">
        <v>875</v>
      </c>
      <c r="B11" t="s">
        <v>836</v>
      </c>
      <c r="C11" t="s">
        <v>837</v>
      </c>
      <c r="D11" t="s">
        <v>838</v>
      </c>
      <c r="E11" t="s">
        <v>839</v>
      </c>
      <c r="G11" t="s">
        <v>875</v>
      </c>
      <c r="H11" t="s">
        <v>869</v>
      </c>
      <c r="I11" t="s">
        <v>837</v>
      </c>
      <c r="J11" t="s">
        <v>870</v>
      </c>
      <c r="K11" t="s">
        <v>871</v>
      </c>
    </row>
  </sheetData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zoomScale="60" zoomScaleNormal="60" workbookViewId="0">
      <selection activeCell="M21" sqref="M21"/>
    </sheetView>
  </sheetViews>
  <sheetFormatPr defaultRowHeight="15"/>
  <cols>
    <col min="1" max="1" width="32.85546875" customWidth="1"/>
  </cols>
  <sheetData>
    <row r="1" spans="1:3" ht="18.75">
      <c r="B1" s="280" t="s">
        <v>876</v>
      </c>
      <c r="C1" s="281"/>
    </row>
    <row r="2" spans="1:3">
      <c r="B2" s="282" t="s">
        <v>877</v>
      </c>
      <c r="C2" s="283"/>
    </row>
    <row r="3" spans="1:3">
      <c r="B3" s="83" t="s">
        <v>878</v>
      </c>
      <c r="C3" s="84" t="s">
        <v>879</v>
      </c>
    </row>
    <row r="4" spans="1:3">
      <c r="B4" s="83" t="s">
        <v>880</v>
      </c>
      <c r="C4" s="84" t="s">
        <v>881</v>
      </c>
    </row>
    <row r="5" spans="1:3">
      <c r="A5" s="85" t="s">
        <v>243</v>
      </c>
      <c r="B5" s="4"/>
      <c r="C5" s="86"/>
    </row>
    <row r="6" spans="1:3">
      <c r="A6" s="87" t="s">
        <v>882</v>
      </c>
      <c r="B6" s="8">
        <v>2788666.666666667</v>
      </c>
      <c r="C6" s="8">
        <v>806833.33333333349</v>
      </c>
    </row>
    <row r="7" spans="1:3">
      <c r="A7" s="87" t="s">
        <v>883</v>
      </c>
      <c r="B7" s="8">
        <v>3116648.1030281936</v>
      </c>
      <c r="C7" s="8">
        <v>893985.90323703457</v>
      </c>
    </row>
    <row r="8" spans="1:3">
      <c r="A8" s="87" t="s">
        <v>884</v>
      </c>
      <c r="B8" s="8">
        <v>2749714.8009617953</v>
      </c>
      <c r="C8" s="8">
        <v>858899.67940154963</v>
      </c>
    </row>
    <row r="9" spans="1:3">
      <c r="A9" s="87" t="s">
        <v>885</v>
      </c>
      <c r="B9" s="8">
        <v>3251025.9067357504</v>
      </c>
      <c r="C9" s="8">
        <v>949481.86528497387</v>
      </c>
    </row>
    <row r="10" spans="1:3">
      <c r="A10" s="87" t="s">
        <v>886</v>
      </c>
      <c r="B10" s="8">
        <v>4152148.0046493611</v>
      </c>
      <c r="C10" s="8">
        <v>1249318.8686555598</v>
      </c>
    </row>
    <row r="11" spans="1:3">
      <c r="A11" s="87" t="s">
        <v>887</v>
      </c>
      <c r="B11" s="8">
        <v>4607264.7058823537</v>
      </c>
      <c r="C11" s="8">
        <v>1543264.705882353</v>
      </c>
    </row>
    <row r="12" spans="1:3">
      <c r="A12" s="87" t="s">
        <v>888</v>
      </c>
      <c r="B12" s="8">
        <v>6566176.2402088773</v>
      </c>
      <c r="C12" s="8">
        <v>2096656.6579634463</v>
      </c>
    </row>
    <row r="13" spans="1:3">
      <c r="A13" s="87" t="s">
        <v>889</v>
      </c>
      <c r="B13" s="8">
        <v>5106925.214640758</v>
      </c>
      <c r="C13" s="8">
        <v>1641126.0732037954</v>
      </c>
    </row>
    <row r="14" spans="1:3">
      <c r="A14" s="87" t="s">
        <v>890</v>
      </c>
      <c r="B14" s="8">
        <v>5383915.3414405985</v>
      </c>
      <c r="C14" s="8">
        <v>1757327.8765201122</v>
      </c>
    </row>
    <row r="15" spans="1:3">
      <c r="A15" s="87" t="s">
        <v>891</v>
      </c>
      <c r="B15" s="8">
        <v>4874506.3350539654</v>
      </c>
      <c r="C15" s="8">
        <v>1460105.5842327548</v>
      </c>
    </row>
    <row r="16" spans="1:3">
      <c r="A16" s="87" t="s">
        <v>892</v>
      </c>
      <c r="B16" s="8">
        <v>4507624.3891603723</v>
      </c>
      <c r="C16" s="8">
        <v>1219710.1288316301</v>
      </c>
    </row>
    <row r="17" spans="1:3">
      <c r="A17" s="87" t="s">
        <v>893</v>
      </c>
      <c r="B17" s="8">
        <v>4910048.8565488569</v>
      </c>
      <c r="C17" s="8">
        <v>1126937.4220374222</v>
      </c>
    </row>
    <row r="18" spans="1:3">
      <c r="A18" s="88" t="s">
        <v>894</v>
      </c>
      <c r="B18" s="7">
        <v>2857111.111111111</v>
      </c>
      <c r="C18" s="7">
        <v>401988.88888888882</v>
      </c>
    </row>
    <row r="19" spans="1:3">
      <c r="A19" s="88" t="s">
        <v>895</v>
      </c>
      <c r="B19" s="7">
        <v>1721603.6789297657</v>
      </c>
      <c r="C19" s="7">
        <v>228761.03678929765</v>
      </c>
    </row>
    <row r="20" spans="1:3">
      <c r="A20" s="88" t="s">
        <v>896</v>
      </c>
      <c r="B20" s="7">
        <v>1910691.5887850469</v>
      </c>
      <c r="C20" s="7">
        <v>254758.8785046729</v>
      </c>
    </row>
    <row r="21" spans="1:3">
      <c r="A21" s="88" t="s">
        <v>897</v>
      </c>
      <c r="B21" s="7">
        <v>1687500</v>
      </c>
      <c r="C21" s="7">
        <v>225749.99999999997</v>
      </c>
    </row>
    <row r="22" spans="1:3">
      <c r="A22" s="88" t="s">
        <v>898</v>
      </c>
      <c r="B22" s="7">
        <v>1704443.5994930293</v>
      </c>
      <c r="C22" s="7">
        <v>285435.93155893538</v>
      </c>
    </row>
    <row r="23" spans="1:3">
      <c r="A23" s="88" t="s">
        <v>899</v>
      </c>
      <c r="B23" s="7">
        <v>1820489.6907216494</v>
      </c>
      <c r="C23" s="7">
        <v>237068.21305841923</v>
      </c>
    </row>
    <row r="24" spans="1:3">
      <c r="A24" s="88" t="s">
        <v>900</v>
      </c>
      <c r="B24" s="7">
        <v>1157620.3319502072</v>
      </c>
      <c r="C24" s="7">
        <v>165909.95850622407</v>
      </c>
    </row>
    <row r="25" spans="1:3">
      <c r="A25" s="88" t="s">
        <v>901</v>
      </c>
      <c r="B25" s="7">
        <v>1674123.4567901234</v>
      </c>
      <c r="C25" s="7">
        <v>220089.50617283949</v>
      </c>
    </row>
    <row r="26" spans="1:3">
      <c r="A26" s="88" t="s">
        <v>902</v>
      </c>
      <c r="B26" s="7">
        <v>1391245.8912768646</v>
      </c>
      <c r="C26" s="7">
        <v>211306.38432364096</v>
      </c>
    </row>
    <row r="27" spans="1:3">
      <c r="A27" s="88" t="s">
        <v>903</v>
      </c>
      <c r="B27" s="7">
        <v>1806641.4762741653</v>
      </c>
      <c r="C27" s="7">
        <v>198067.5746924429</v>
      </c>
    </row>
    <row r="28" spans="1:3">
      <c r="A28" s="88" t="s">
        <v>904</v>
      </c>
      <c r="B28" s="7">
        <v>1807295.2218430031</v>
      </c>
      <c r="C28" s="7">
        <v>317280.71672354947</v>
      </c>
    </row>
    <row r="29" spans="1:3">
      <c r="A29" s="88" t="s">
        <v>905</v>
      </c>
      <c r="B29" s="7">
        <v>1613218.050065876</v>
      </c>
      <c r="C29" s="7">
        <v>186281.02766798419</v>
      </c>
    </row>
  </sheetData>
  <mergeCells count="2">
    <mergeCell ref="B1:C1"/>
    <mergeCell ref="B2:C2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zoomScale="70" zoomScaleNormal="70" workbookViewId="0">
      <selection sqref="A1:K29"/>
    </sheetView>
  </sheetViews>
  <sheetFormatPr defaultRowHeight="15"/>
  <sheetData>
    <row r="1" spans="1:3" ht="18.75">
      <c r="B1" s="280" t="s">
        <v>906</v>
      </c>
      <c r="C1" s="281"/>
    </row>
    <row r="2" spans="1:3">
      <c r="B2" s="282" t="s">
        <v>877</v>
      </c>
      <c r="C2" s="283"/>
    </row>
    <row r="3" spans="1:3">
      <c r="B3" s="83" t="s">
        <v>878</v>
      </c>
      <c r="C3" s="84" t="s">
        <v>879</v>
      </c>
    </row>
    <row r="4" spans="1:3">
      <c r="B4" s="83" t="s">
        <v>907</v>
      </c>
      <c r="C4" s="84" t="s">
        <v>908</v>
      </c>
    </row>
    <row r="5" spans="1:3">
      <c r="A5" s="85" t="s">
        <v>243</v>
      </c>
      <c r="B5" s="4"/>
      <c r="C5" s="86"/>
    </row>
    <row r="6" spans="1:3">
      <c r="A6" s="87" t="s">
        <v>882</v>
      </c>
      <c r="B6" s="8">
        <v>3485833.333333334</v>
      </c>
      <c r="C6" s="8">
        <v>947833.33333333337</v>
      </c>
    </row>
    <row r="7" spans="1:3">
      <c r="A7" s="87" t="s">
        <v>883</v>
      </c>
      <c r="B7" s="8">
        <v>3748179.4291681177</v>
      </c>
      <c r="C7" s="8">
        <v>1025213.19178559</v>
      </c>
    </row>
    <row r="8" spans="1:3">
      <c r="A8" s="87" t="s">
        <v>884</v>
      </c>
      <c r="B8" s="8">
        <v>2360429.3347582156</v>
      </c>
      <c r="C8" s="8">
        <v>692063.05102858669</v>
      </c>
    </row>
    <row r="9" spans="1:3">
      <c r="A9" s="87" t="s">
        <v>885</v>
      </c>
      <c r="B9" s="8">
        <v>3030746.1139896368</v>
      </c>
      <c r="C9" s="8">
        <v>835544.04145077709</v>
      </c>
    </row>
    <row r="10" spans="1:3">
      <c r="A10" s="87" t="s">
        <v>886</v>
      </c>
      <c r="B10" s="8">
        <v>3371323.711739636</v>
      </c>
      <c r="C10" s="8">
        <v>936989.15149166982</v>
      </c>
    </row>
    <row r="11" spans="1:3">
      <c r="A11" s="87" t="s">
        <v>887</v>
      </c>
      <c r="B11" s="8">
        <v>4224264.7058823537</v>
      </c>
      <c r="C11" s="8">
        <v>1261647.0588235294</v>
      </c>
    </row>
    <row r="12" spans="1:3">
      <c r="A12" s="87" t="s">
        <v>888</v>
      </c>
      <c r="B12" s="8">
        <v>3414913.8381201043</v>
      </c>
      <c r="C12" s="8">
        <v>974254.83028720622</v>
      </c>
    </row>
    <row r="13" spans="1:3">
      <c r="A13" s="87" t="s">
        <v>889</v>
      </c>
      <c r="B13" s="8">
        <v>3768111.8391323984</v>
      </c>
      <c r="C13" s="8">
        <v>1122875.7342973338</v>
      </c>
    </row>
    <row r="14" spans="1:3">
      <c r="A14" s="87" t="s">
        <v>890</v>
      </c>
      <c r="B14" s="8">
        <v>4119086.9971936382</v>
      </c>
      <c r="C14" s="8">
        <v>1253635.1730589333</v>
      </c>
    </row>
    <row r="15" spans="1:3">
      <c r="A15" s="87" t="s">
        <v>891</v>
      </c>
      <c r="B15" s="8">
        <v>4380316.7526982641</v>
      </c>
      <c r="C15" s="8">
        <v>1235473.9558892539</v>
      </c>
    </row>
    <row r="16" spans="1:3">
      <c r="A16" s="87" t="s">
        <v>892</v>
      </c>
      <c r="B16" s="8">
        <v>4168226.7880941792</v>
      </c>
      <c r="C16" s="8">
        <v>1012889.715681919</v>
      </c>
    </row>
    <row r="17" spans="1:3">
      <c r="A17" s="87" t="s">
        <v>893</v>
      </c>
      <c r="B17" s="8">
        <v>5284861.7463617465</v>
      </c>
      <c r="C17" s="8">
        <v>1104448.6486486488</v>
      </c>
    </row>
    <row r="18" spans="1:3">
      <c r="A18" s="88" t="s">
        <v>894</v>
      </c>
      <c r="B18" s="7">
        <v>834985.18518518505</v>
      </c>
      <c r="C18" s="7">
        <v>48725.92592592592</v>
      </c>
    </row>
    <row r="19" spans="1:3">
      <c r="A19" s="88" t="s">
        <v>895</v>
      </c>
      <c r="B19" s="7">
        <v>592734.78260869556</v>
      </c>
      <c r="C19" s="7">
        <v>33017.056856187286</v>
      </c>
    </row>
    <row r="20" spans="1:3">
      <c r="A20" s="88" t="s">
        <v>896</v>
      </c>
      <c r="B20" s="7">
        <v>717393.92523364478</v>
      </c>
      <c r="C20" s="7">
        <v>37152.336448598129</v>
      </c>
    </row>
    <row r="21" spans="1:3">
      <c r="A21" s="88" t="s">
        <v>897</v>
      </c>
      <c r="B21" s="7">
        <v>606000</v>
      </c>
      <c r="C21" s="7">
        <v>27000</v>
      </c>
    </row>
    <row r="22" spans="1:3">
      <c r="A22" s="88" t="s">
        <v>898</v>
      </c>
      <c r="B22" s="7">
        <v>624573.51077313058</v>
      </c>
      <c r="C22" s="7">
        <v>53701.647655259825</v>
      </c>
    </row>
    <row r="23" spans="1:3">
      <c r="A23" s="88" t="s">
        <v>899</v>
      </c>
      <c r="B23" s="7">
        <v>619775.6013745704</v>
      </c>
      <c r="C23" s="7">
        <v>34791.58075601374</v>
      </c>
    </row>
    <row r="24" spans="1:3">
      <c r="A24" s="88" t="s">
        <v>900</v>
      </c>
      <c r="B24" s="7">
        <v>473358.92116182565</v>
      </c>
      <c r="C24" s="7">
        <v>27651.659751037339</v>
      </c>
    </row>
    <row r="25" spans="1:3">
      <c r="A25" s="88" t="s">
        <v>901</v>
      </c>
      <c r="B25" s="7">
        <v>467600</v>
      </c>
      <c r="C25" s="7">
        <v>22369.753086419751</v>
      </c>
    </row>
    <row r="26" spans="1:3">
      <c r="A26" s="88" t="s">
        <v>902</v>
      </c>
      <c r="B26" s="7">
        <v>484316.56131479138</v>
      </c>
      <c r="C26" s="7">
        <v>39001.453855878637</v>
      </c>
    </row>
    <row r="27" spans="1:3">
      <c r="A27" s="88" t="s">
        <v>903</v>
      </c>
      <c r="B27" s="7">
        <v>878458.69947275927</v>
      </c>
      <c r="C27" s="7">
        <v>36464.323374340951</v>
      </c>
    </row>
    <row r="28" spans="1:3">
      <c r="A28" s="88" t="s">
        <v>904</v>
      </c>
      <c r="B28" s="7">
        <v>793603.41296928318</v>
      </c>
      <c r="C28" s="7">
        <v>69882.081911262794</v>
      </c>
    </row>
    <row r="29" spans="1:3">
      <c r="A29" s="88" t="s">
        <v>905</v>
      </c>
      <c r="B29" s="7">
        <v>608761.52832674573</v>
      </c>
      <c r="C29" s="7">
        <v>29829.314888010536</v>
      </c>
    </row>
  </sheetData>
  <mergeCells count="2">
    <mergeCell ref="B1:C1"/>
    <mergeCell ref="B2:C2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7"/>
  <sheetViews>
    <sheetView topLeftCell="A34" zoomScale="60" zoomScaleNormal="60" workbookViewId="0">
      <selection activeCell="S28" sqref="S28"/>
    </sheetView>
  </sheetViews>
  <sheetFormatPr defaultRowHeight="15"/>
  <cols>
    <col min="3" max="3" width="12.7109375" customWidth="1"/>
    <col min="4" max="4" width="14.140625" customWidth="1"/>
    <col min="5" max="5" width="13.7109375" customWidth="1"/>
    <col min="6" max="6" width="12.42578125" customWidth="1"/>
    <col min="8" max="8" width="12.7109375" customWidth="1"/>
    <col min="11" max="11" width="13.85546875" customWidth="1"/>
    <col min="14" max="14" width="13.140625" customWidth="1"/>
  </cols>
  <sheetData>
    <row r="1" spans="1:15" ht="15.75">
      <c r="A1" s="89" t="s">
        <v>909</v>
      </c>
      <c r="N1" s="90"/>
    </row>
    <row r="2" spans="1:15" ht="15.75">
      <c r="D2" s="284"/>
      <c r="E2" s="284"/>
      <c r="F2" s="38"/>
      <c r="N2" s="90"/>
    </row>
    <row r="3" spans="1:15" ht="15.75">
      <c r="D3" s="285" t="s">
        <v>910</v>
      </c>
      <c r="E3" s="285"/>
      <c r="F3" s="38"/>
      <c r="N3" s="90"/>
      <c r="O3" s="38"/>
    </row>
    <row r="4" spans="1:15" ht="15.75">
      <c r="C4" t="s">
        <v>911</v>
      </c>
      <c r="D4" s="91" t="s">
        <v>911</v>
      </c>
      <c r="E4" s="91" t="s">
        <v>912</v>
      </c>
      <c r="F4" t="s">
        <v>913</v>
      </c>
      <c r="G4" t="s">
        <v>914</v>
      </c>
      <c r="H4" t="s">
        <v>915</v>
      </c>
      <c r="I4" t="s">
        <v>916</v>
      </c>
      <c r="J4" t="s">
        <v>917</v>
      </c>
      <c r="K4" t="s">
        <v>918</v>
      </c>
      <c r="L4" t="s">
        <v>919</v>
      </c>
      <c r="M4" t="s">
        <v>920</v>
      </c>
      <c r="N4" s="92" t="s">
        <v>921</v>
      </c>
    </row>
    <row r="5" spans="1:15" ht="15.75">
      <c r="A5" t="s">
        <v>922</v>
      </c>
      <c r="C5">
        <v>1</v>
      </c>
      <c r="D5">
        <v>49180</v>
      </c>
      <c r="E5">
        <v>820</v>
      </c>
      <c r="F5">
        <v>100</v>
      </c>
      <c r="G5">
        <v>10</v>
      </c>
      <c r="H5">
        <v>1000</v>
      </c>
      <c r="I5">
        <f>G5*H5/F5</f>
        <v>100</v>
      </c>
      <c r="J5" s="93">
        <f>E5/I5</f>
        <v>8.1999999999999993</v>
      </c>
      <c r="K5" s="68">
        <f>(D5/L5)*(F5/J5)</f>
        <v>59975.609756097561</v>
      </c>
      <c r="L5">
        <v>10</v>
      </c>
      <c r="M5">
        <v>500</v>
      </c>
      <c r="N5" s="94">
        <f>M5*K5</f>
        <v>29987804.878048781</v>
      </c>
    </row>
    <row r="6" spans="1:15" ht="15.75">
      <c r="A6" t="s">
        <v>923</v>
      </c>
      <c r="B6" s="80"/>
      <c r="C6">
        <v>2</v>
      </c>
      <c r="D6">
        <v>49191</v>
      </c>
      <c r="E6">
        <v>809</v>
      </c>
      <c r="F6">
        <v>100</v>
      </c>
      <c r="G6">
        <v>10</v>
      </c>
      <c r="H6">
        <v>1000</v>
      </c>
      <c r="I6">
        <f>G6*H6/F6</f>
        <v>100</v>
      </c>
      <c r="J6" s="93">
        <f>E6/I6</f>
        <v>8.09</v>
      </c>
      <c r="K6" s="68">
        <f>(D6/L6)*(F6/J6)</f>
        <v>60804.697156983937</v>
      </c>
      <c r="L6">
        <v>10</v>
      </c>
      <c r="M6">
        <v>500</v>
      </c>
      <c r="N6" s="94">
        <f>M6*K6</f>
        <v>30402348.578491967</v>
      </c>
    </row>
    <row r="7" spans="1:15" ht="15.75">
      <c r="A7" t="s">
        <v>924</v>
      </c>
      <c r="B7" s="80"/>
      <c r="C7">
        <v>3</v>
      </c>
      <c r="D7">
        <v>48832</v>
      </c>
      <c r="E7">
        <v>1168</v>
      </c>
      <c r="F7">
        <v>100</v>
      </c>
      <c r="G7">
        <v>10</v>
      </c>
      <c r="H7">
        <v>1000</v>
      </c>
      <c r="I7">
        <f t="shared" ref="I7:I35" si="0">G7*H7/F7</f>
        <v>100</v>
      </c>
      <c r="J7" s="93">
        <f t="shared" ref="J7:J35" si="1">E7/I7</f>
        <v>11.68</v>
      </c>
      <c r="K7" s="68">
        <f t="shared" ref="K7:K35" si="2">(D7/L7)*(F7/J7)</f>
        <v>41808.219178082189</v>
      </c>
      <c r="L7">
        <v>10</v>
      </c>
      <c r="M7">
        <v>500</v>
      </c>
      <c r="N7" s="94">
        <f t="shared" ref="N7:N35" si="3">M7*K7</f>
        <v>20904109.589041095</v>
      </c>
    </row>
    <row r="8" spans="1:15" ht="15.75">
      <c r="A8" t="s">
        <v>925</v>
      </c>
      <c r="B8" s="80"/>
      <c r="C8">
        <v>4</v>
      </c>
      <c r="D8" s="93">
        <v>49088</v>
      </c>
      <c r="E8" s="93">
        <v>912</v>
      </c>
      <c r="F8">
        <v>100</v>
      </c>
      <c r="G8">
        <v>10</v>
      </c>
      <c r="H8">
        <v>1000</v>
      </c>
      <c r="I8">
        <f t="shared" si="0"/>
        <v>100</v>
      </c>
      <c r="J8" s="93">
        <f t="shared" si="1"/>
        <v>9.1199999999999992</v>
      </c>
      <c r="K8" s="68">
        <f t="shared" si="2"/>
        <v>53824.561403508778</v>
      </c>
      <c r="L8">
        <v>10</v>
      </c>
      <c r="M8">
        <v>500</v>
      </c>
      <c r="N8" s="94">
        <f t="shared" si="3"/>
        <v>26912280.701754387</v>
      </c>
    </row>
    <row r="9" spans="1:15" ht="15.75">
      <c r="A9" s="68" t="s">
        <v>926</v>
      </c>
      <c r="B9" s="80"/>
      <c r="C9">
        <v>5</v>
      </c>
      <c r="D9" s="95">
        <v>49261</v>
      </c>
      <c r="E9" s="95">
        <v>739</v>
      </c>
      <c r="F9">
        <v>100</v>
      </c>
      <c r="G9">
        <v>10</v>
      </c>
      <c r="H9">
        <v>1000</v>
      </c>
      <c r="I9">
        <f t="shared" si="0"/>
        <v>100</v>
      </c>
      <c r="J9" s="93">
        <f t="shared" si="1"/>
        <v>7.39</v>
      </c>
      <c r="K9" s="68">
        <f t="shared" si="2"/>
        <v>66658.998646820037</v>
      </c>
      <c r="L9">
        <v>10</v>
      </c>
      <c r="M9">
        <v>500</v>
      </c>
      <c r="N9" s="94">
        <f t="shared" si="3"/>
        <v>33329499.323410019</v>
      </c>
    </row>
    <row r="10" spans="1:15" ht="15.75">
      <c r="A10" t="s">
        <v>927</v>
      </c>
      <c r="B10" s="80"/>
      <c r="C10">
        <v>6</v>
      </c>
      <c r="D10" s="93">
        <v>49360</v>
      </c>
      <c r="E10" s="93">
        <v>640</v>
      </c>
      <c r="F10">
        <v>100</v>
      </c>
      <c r="G10">
        <v>10</v>
      </c>
      <c r="H10">
        <v>1000</v>
      </c>
      <c r="I10">
        <f t="shared" si="0"/>
        <v>100</v>
      </c>
      <c r="J10" s="93">
        <f t="shared" si="1"/>
        <v>6.4</v>
      </c>
      <c r="K10" s="68">
        <f t="shared" si="2"/>
        <v>77125</v>
      </c>
      <c r="L10">
        <v>10</v>
      </c>
      <c r="M10">
        <v>500</v>
      </c>
      <c r="N10" s="94">
        <f t="shared" si="3"/>
        <v>38562500</v>
      </c>
    </row>
    <row r="11" spans="1:15" ht="15.75">
      <c r="A11" t="s">
        <v>928</v>
      </c>
      <c r="B11" s="80"/>
      <c r="C11">
        <v>7</v>
      </c>
      <c r="D11" s="93">
        <v>49418</v>
      </c>
      <c r="E11" s="93">
        <v>582</v>
      </c>
      <c r="F11">
        <v>100</v>
      </c>
      <c r="G11">
        <v>10</v>
      </c>
      <c r="H11">
        <v>1000</v>
      </c>
      <c r="I11">
        <f t="shared" si="0"/>
        <v>100</v>
      </c>
      <c r="J11" s="93">
        <f t="shared" si="1"/>
        <v>5.82</v>
      </c>
      <c r="K11" s="68">
        <f t="shared" si="2"/>
        <v>84910.652920962195</v>
      </c>
      <c r="L11">
        <v>10</v>
      </c>
      <c r="M11">
        <v>500</v>
      </c>
      <c r="N11" s="94">
        <f t="shared" si="3"/>
        <v>42455326.4604811</v>
      </c>
    </row>
    <row r="12" spans="1:15" ht="15.75">
      <c r="A12" t="s">
        <v>929</v>
      </c>
      <c r="B12" s="80"/>
      <c r="C12">
        <v>8</v>
      </c>
      <c r="D12" s="93">
        <v>49322</v>
      </c>
      <c r="E12" s="93">
        <v>678</v>
      </c>
      <c r="F12">
        <v>100</v>
      </c>
      <c r="G12">
        <v>10</v>
      </c>
      <c r="H12">
        <v>1000</v>
      </c>
      <c r="I12">
        <f t="shared" si="0"/>
        <v>100</v>
      </c>
      <c r="J12" s="93">
        <f t="shared" si="1"/>
        <v>6.78</v>
      </c>
      <c r="K12" s="68">
        <f t="shared" si="2"/>
        <v>72746.312684365781</v>
      </c>
      <c r="L12">
        <v>10</v>
      </c>
      <c r="M12">
        <v>500</v>
      </c>
      <c r="N12" s="94">
        <f t="shared" si="3"/>
        <v>36373156.34218289</v>
      </c>
    </row>
    <row r="13" spans="1:15" ht="15.75">
      <c r="A13" s="68" t="s">
        <v>930</v>
      </c>
      <c r="B13" s="80"/>
      <c r="C13">
        <v>9</v>
      </c>
      <c r="D13" s="93">
        <v>49420</v>
      </c>
      <c r="E13" s="93">
        <v>580</v>
      </c>
      <c r="F13">
        <v>100</v>
      </c>
      <c r="G13">
        <v>10</v>
      </c>
      <c r="H13">
        <v>1000</v>
      </c>
      <c r="I13">
        <f t="shared" si="0"/>
        <v>100</v>
      </c>
      <c r="J13" s="93">
        <f t="shared" si="1"/>
        <v>5.8</v>
      </c>
      <c r="K13" s="68">
        <f t="shared" si="2"/>
        <v>85206.896551724145</v>
      </c>
      <c r="L13">
        <v>10</v>
      </c>
      <c r="M13">
        <v>500</v>
      </c>
      <c r="N13" s="94">
        <f t="shared" si="3"/>
        <v>42603448.275862075</v>
      </c>
    </row>
    <row r="14" spans="1:15" ht="15.75">
      <c r="A14" s="68" t="s">
        <v>931</v>
      </c>
      <c r="B14" s="80"/>
      <c r="C14">
        <v>10</v>
      </c>
      <c r="D14" s="93">
        <v>49368</v>
      </c>
      <c r="E14" s="93">
        <v>632</v>
      </c>
      <c r="F14">
        <v>100</v>
      </c>
      <c r="G14">
        <v>10</v>
      </c>
      <c r="H14">
        <v>1000</v>
      </c>
      <c r="I14">
        <f t="shared" si="0"/>
        <v>100</v>
      </c>
      <c r="J14" s="93">
        <f t="shared" si="1"/>
        <v>6.32</v>
      </c>
      <c r="K14" s="68">
        <f t="shared" si="2"/>
        <v>78113.924050632908</v>
      </c>
      <c r="L14">
        <v>10</v>
      </c>
      <c r="M14">
        <v>500</v>
      </c>
      <c r="N14" s="94">
        <f t="shared" si="3"/>
        <v>39056962.025316454</v>
      </c>
    </row>
    <row r="15" spans="1:15" ht="15.75">
      <c r="A15" s="68" t="s">
        <v>932</v>
      </c>
      <c r="B15" s="80"/>
      <c r="C15">
        <v>11</v>
      </c>
      <c r="D15" s="93">
        <v>49330</v>
      </c>
      <c r="E15" s="93">
        <v>670</v>
      </c>
      <c r="F15">
        <v>100</v>
      </c>
      <c r="G15">
        <v>10</v>
      </c>
      <c r="H15">
        <v>1000</v>
      </c>
      <c r="I15">
        <f t="shared" si="0"/>
        <v>100</v>
      </c>
      <c r="J15" s="93">
        <f t="shared" si="1"/>
        <v>6.7</v>
      </c>
      <c r="K15" s="68">
        <f t="shared" si="2"/>
        <v>73626.86567164179</v>
      </c>
      <c r="L15">
        <v>10</v>
      </c>
      <c r="M15">
        <v>500</v>
      </c>
      <c r="N15" s="94">
        <f t="shared" si="3"/>
        <v>36813432.835820898</v>
      </c>
    </row>
    <row r="16" spans="1:15" ht="15.75">
      <c r="A16" s="68" t="s">
        <v>933</v>
      </c>
      <c r="B16" s="80"/>
      <c r="C16">
        <v>12</v>
      </c>
      <c r="D16" s="93">
        <v>49443</v>
      </c>
      <c r="E16" s="93">
        <v>557</v>
      </c>
      <c r="F16">
        <v>100</v>
      </c>
      <c r="G16">
        <v>10</v>
      </c>
      <c r="H16">
        <v>1000</v>
      </c>
      <c r="I16">
        <f t="shared" si="0"/>
        <v>100</v>
      </c>
      <c r="J16" s="93">
        <f t="shared" si="1"/>
        <v>5.57</v>
      </c>
      <c r="K16" s="68">
        <f t="shared" si="2"/>
        <v>88766.606822262125</v>
      </c>
      <c r="L16">
        <v>10</v>
      </c>
      <c r="M16">
        <v>500</v>
      </c>
      <c r="N16" s="94">
        <f t="shared" si="3"/>
        <v>44383303.411131062</v>
      </c>
    </row>
    <row r="17" spans="1:15" ht="15.75">
      <c r="A17" s="68" t="s">
        <v>934</v>
      </c>
      <c r="B17" s="80"/>
      <c r="C17">
        <v>13</v>
      </c>
      <c r="D17" s="80">
        <v>60271</v>
      </c>
      <c r="E17" s="80">
        <v>2360</v>
      </c>
      <c r="F17">
        <v>100</v>
      </c>
      <c r="G17">
        <v>10</v>
      </c>
      <c r="H17">
        <v>1000</v>
      </c>
      <c r="I17">
        <f t="shared" si="0"/>
        <v>100</v>
      </c>
      <c r="J17" s="93">
        <f t="shared" si="1"/>
        <v>23.6</v>
      </c>
      <c r="K17" s="68">
        <f t="shared" si="2"/>
        <v>25538.559322033896</v>
      </c>
      <c r="L17">
        <v>10</v>
      </c>
      <c r="M17">
        <v>500</v>
      </c>
      <c r="N17" s="94">
        <f t="shared" si="3"/>
        <v>12769279.661016949</v>
      </c>
    </row>
    <row r="18" spans="1:15" ht="15.75">
      <c r="A18" s="68" t="s">
        <v>935</v>
      </c>
      <c r="B18" s="80"/>
      <c r="C18">
        <v>14</v>
      </c>
      <c r="D18" s="80">
        <v>53175</v>
      </c>
      <c r="E18" s="80">
        <v>2147</v>
      </c>
      <c r="F18">
        <v>100</v>
      </c>
      <c r="G18">
        <v>10</v>
      </c>
      <c r="H18">
        <v>1000</v>
      </c>
      <c r="I18">
        <f t="shared" si="0"/>
        <v>100</v>
      </c>
      <c r="J18" s="93">
        <f t="shared" si="1"/>
        <v>21.47</v>
      </c>
      <c r="K18" s="68">
        <f t="shared" si="2"/>
        <v>24767.116907312531</v>
      </c>
      <c r="L18">
        <v>10</v>
      </c>
      <c r="M18">
        <v>500</v>
      </c>
      <c r="N18" s="94">
        <f t="shared" si="3"/>
        <v>12383558.453656266</v>
      </c>
    </row>
    <row r="19" spans="1:15" ht="15.75">
      <c r="A19" s="68" t="s">
        <v>936</v>
      </c>
      <c r="B19" s="80"/>
      <c r="C19">
        <v>15</v>
      </c>
      <c r="D19" s="80">
        <v>52358</v>
      </c>
      <c r="E19" s="80">
        <v>2316</v>
      </c>
      <c r="F19">
        <v>100</v>
      </c>
      <c r="G19">
        <v>10</v>
      </c>
      <c r="H19">
        <v>1000</v>
      </c>
      <c r="I19">
        <f t="shared" si="0"/>
        <v>100</v>
      </c>
      <c r="J19" s="93">
        <f t="shared" si="1"/>
        <v>23.16</v>
      </c>
      <c r="K19" s="68">
        <f t="shared" si="2"/>
        <v>22607.081174438685</v>
      </c>
      <c r="L19">
        <v>10</v>
      </c>
      <c r="M19">
        <v>500</v>
      </c>
      <c r="N19" s="94">
        <f t="shared" si="3"/>
        <v>11303540.587219343</v>
      </c>
    </row>
    <row r="20" spans="1:15" ht="15.75">
      <c r="A20" s="68" t="s">
        <v>937</v>
      </c>
      <c r="B20" s="80"/>
      <c r="C20">
        <v>16</v>
      </c>
      <c r="D20" s="80">
        <v>49970</v>
      </c>
      <c r="E20" s="80">
        <v>2321</v>
      </c>
      <c r="F20">
        <v>100</v>
      </c>
      <c r="G20">
        <v>10</v>
      </c>
      <c r="H20">
        <v>1000</v>
      </c>
      <c r="I20">
        <f t="shared" si="0"/>
        <v>100</v>
      </c>
      <c r="J20" s="93">
        <f t="shared" si="1"/>
        <v>23.21</v>
      </c>
      <c r="K20" s="68">
        <f t="shared" si="2"/>
        <v>21529.513140887546</v>
      </c>
      <c r="L20">
        <v>10</v>
      </c>
      <c r="M20">
        <v>500</v>
      </c>
      <c r="N20" s="94">
        <f t="shared" si="3"/>
        <v>10764756.570443774</v>
      </c>
    </row>
    <row r="21" spans="1:15" ht="15.75">
      <c r="A21" s="68" t="s">
        <v>938</v>
      </c>
      <c r="B21" s="80"/>
      <c r="C21">
        <v>17</v>
      </c>
      <c r="D21" s="80">
        <v>72519</v>
      </c>
      <c r="E21" s="80">
        <v>2189</v>
      </c>
      <c r="F21">
        <v>100</v>
      </c>
      <c r="G21">
        <v>10</v>
      </c>
      <c r="H21">
        <v>1000</v>
      </c>
      <c r="I21">
        <f t="shared" si="0"/>
        <v>100</v>
      </c>
      <c r="J21" s="93">
        <f t="shared" si="1"/>
        <v>21.89</v>
      </c>
      <c r="K21" s="68">
        <f t="shared" si="2"/>
        <v>33128.825947921425</v>
      </c>
      <c r="L21">
        <v>10</v>
      </c>
      <c r="M21">
        <v>500</v>
      </c>
      <c r="N21" s="94">
        <f t="shared" si="3"/>
        <v>16564412.973960713</v>
      </c>
    </row>
    <row r="22" spans="1:15" ht="15.75">
      <c r="A22" s="93" t="s">
        <v>939</v>
      </c>
      <c r="B22" s="93"/>
      <c r="C22">
        <v>18</v>
      </c>
      <c r="D22" s="93">
        <v>54219</v>
      </c>
      <c r="E22" s="93">
        <v>2235</v>
      </c>
      <c r="F22">
        <v>100</v>
      </c>
      <c r="G22">
        <v>10</v>
      </c>
      <c r="H22">
        <v>1000</v>
      </c>
      <c r="I22">
        <f t="shared" si="0"/>
        <v>100</v>
      </c>
      <c r="J22" s="93">
        <f t="shared" si="1"/>
        <v>22.35</v>
      </c>
      <c r="K22" s="68">
        <f t="shared" si="2"/>
        <v>24259.060402684561</v>
      </c>
      <c r="L22">
        <v>10</v>
      </c>
      <c r="M22">
        <v>500</v>
      </c>
      <c r="N22" s="94">
        <f t="shared" si="3"/>
        <v>12129530.201342281</v>
      </c>
      <c r="O22" s="93"/>
    </row>
    <row r="23" spans="1:15" ht="15.75">
      <c r="A23" s="93" t="s">
        <v>940</v>
      </c>
      <c r="B23" s="93"/>
      <c r="C23">
        <v>19</v>
      </c>
      <c r="D23" s="93">
        <v>54670</v>
      </c>
      <c r="E23" s="93">
        <v>2002</v>
      </c>
      <c r="F23">
        <v>100</v>
      </c>
      <c r="G23">
        <v>10</v>
      </c>
      <c r="H23">
        <v>1000</v>
      </c>
      <c r="I23">
        <f t="shared" si="0"/>
        <v>100</v>
      </c>
      <c r="J23" s="93">
        <f t="shared" si="1"/>
        <v>20.02</v>
      </c>
      <c r="K23" s="68">
        <f t="shared" si="2"/>
        <v>27307.692307692312</v>
      </c>
      <c r="L23">
        <v>10</v>
      </c>
      <c r="M23">
        <v>500</v>
      </c>
      <c r="N23" s="94">
        <f t="shared" si="3"/>
        <v>13653846.153846156</v>
      </c>
      <c r="O23" s="93"/>
    </row>
    <row r="24" spans="1:15" ht="15.75">
      <c r="A24" s="93" t="s">
        <v>941</v>
      </c>
      <c r="B24" s="93"/>
      <c r="C24">
        <v>20</v>
      </c>
      <c r="D24" s="93">
        <v>60845</v>
      </c>
      <c r="E24" s="93">
        <v>2118</v>
      </c>
      <c r="F24">
        <v>100</v>
      </c>
      <c r="G24">
        <v>10</v>
      </c>
      <c r="H24">
        <v>1000</v>
      </c>
      <c r="I24">
        <f t="shared" si="0"/>
        <v>100</v>
      </c>
      <c r="J24" s="93">
        <f t="shared" si="1"/>
        <v>21.18</v>
      </c>
      <c r="K24" s="68">
        <f t="shared" si="2"/>
        <v>28727.573182247404</v>
      </c>
      <c r="L24">
        <v>10</v>
      </c>
      <c r="M24">
        <v>500</v>
      </c>
      <c r="N24" s="94">
        <f t="shared" si="3"/>
        <v>14363786.591123702</v>
      </c>
      <c r="O24" s="93"/>
    </row>
    <row r="25" spans="1:15" ht="15.75">
      <c r="A25" s="93" t="s">
        <v>942</v>
      </c>
      <c r="B25" s="93"/>
      <c r="C25">
        <v>21</v>
      </c>
      <c r="D25" s="93">
        <v>75882</v>
      </c>
      <c r="E25" s="93">
        <v>2705</v>
      </c>
      <c r="F25">
        <v>100</v>
      </c>
      <c r="G25">
        <v>10</v>
      </c>
      <c r="H25">
        <v>1000</v>
      </c>
      <c r="I25">
        <f t="shared" si="0"/>
        <v>100</v>
      </c>
      <c r="J25" s="93">
        <f t="shared" si="1"/>
        <v>27.05</v>
      </c>
      <c r="K25" s="68">
        <f t="shared" si="2"/>
        <v>28052.49537892791</v>
      </c>
      <c r="L25">
        <v>10</v>
      </c>
      <c r="M25">
        <v>500</v>
      </c>
      <c r="N25" s="94">
        <f t="shared" si="3"/>
        <v>14026247.689463954</v>
      </c>
      <c r="O25" s="93"/>
    </row>
    <row r="26" spans="1:15" ht="15.75">
      <c r="A26" s="68" t="s">
        <v>943</v>
      </c>
      <c r="B26" s="80"/>
      <c r="C26">
        <v>22</v>
      </c>
      <c r="D26" s="80">
        <v>69386</v>
      </c>
      <c r="E26" s="80">
        <v>2205</v>
      </c>
      <c r="F26">
        <v>100</v>
      </c>
      <c r="G26">
        <v>10</v>
      </c>
      <c r="H26">
        <v>1000</v>
      </c>
      <c r="I26">
        <f t="shared" si="0"/>
        <v>100</v>
      </c>
      <c r="J26" s="93">
        <f t="shared" si="1"/>
        <v>22.05</v>
      </c>
      <c r="K26" s="68">
        <f t="shared" si="2"/>
        <v>31467.573696145126</v>
      </c>
      <c r="L26">
        <v>10</v>
      </c>
      <c r="M26">
        <v>500</v>
      </c>
      <c r="N26" s="94">
        <f t="shared" si="3"/>
        <v>15733786.848072562</v>
      </c>
    </row>
    <row r="27" spans="1:15" ht="15.75">
      <c r="A27" s="68" t="s">
        <v>944</v>
      </c>
      <c r="B27" s="80"/>
      <c r="C27">
        <v>23</v>
      </c>
      <c r="D27" s="80">
        <v>60982</v>
      </c>
      <c r="E27" s="80">
        <v>2206</v>
      </c>
      <c r="F27">
        <v>100</v>
      </c>
      <c r="G27">
        <v>10</v>
      </c>
      <c r="H27">
        <v>1000</v>
      </c>
      <c r="I27">
        <f t="shared" si="0"/>
        <v>100</v>
      </c>
      <c r="J27" s="93">
        <f t="shared" si="1"/>
        <v>22.06</v>
      </c>
      <c r="K27" s="68">
        <f t="shared" si="2"/>
        <v>27643.699002719855</v>
      </c>
      <c r="L27">
        <v>10</v>
      </c>
      <c r="M27">
        <v>500</v>
      </c>
      <c r="N27" s="94">
        <f t="shared" si="3"/>
        <v>13821849.501359928</v>
      </c>
    </row>
    <row r="28" spans="1:15" ht="15.75">
      <c r="A28" s="93" t="s">
        <v>945</v>
      </c>
      <c r="B28" s="93"/>
      <c r="C28">
        <v>24</v>
      </c>
      <c r="D28" s="93">
        <v>41116</v>
      </c>
      <c r="E28" s="93">
        <v>2155</v>
      </c>
      <c r="F28">
        <v>100</v>
      </c>
      <c r="G28">
        <v>10</v>
      </c>
      <c r="H28">
        <v>1000</v>
      </c>
      <c r="I28">
        <f t="shared" si="0"/>
        <v>100</v>
      </c>
      <c r="J28" s="93">
        <f t="shared" si="1"/>
        <v>21.55</v>
      </c>
      <c r="K28" s="68">
        <f t="shared" si="2"/>
        <v>19079.350348027845</v>
      </c>
      <c r="L28">
        <v>10</v>
      </c>
      <c r="M28">
        <v>500</v>
      </c>
      <c r="N28" s="94">
        <f t="shared" si="3"/>
        <v>9539675.174013922</v>
      </c>
      <c r="O28" s="93"/>
    </row>
    <row r="29" spans="1:15" ht="15.75">
      <c r="A29" s="93" t="s">
        <v>946</v>
      </c>
      <c r="B29" s="93"/>
      <c r="C29">
        <v>25</v>
      </c>
      <c r="D29" s="93">
        <v>57409</v>
      </c>
      <c r="E29" s="93">
        <v>2111</v>
      </c>
      <c r="F29">
        <v>100</v>
      </c>
      <c r="G29">
        <v>10</v>
      </c>
      <c r="H29">
        <v>1000</v>
      </c>
      <c r="I29">
        <f t="shared" si="0"/>
        <v>100</v>
      </c>
      <c r="J29" s="93">
        <f t="shared" si="1"/>
        <v>21.11</v>
      </c>
      <c r="K29" s="68">
        <f t="shared" si="2"/>
        <v>27195.168166745618</v>
      </c>
      <c r="L29">
        <v>10</v>
      </c>
      <c r="M29">
        <v>500</v>
      </c>
      <c r="N29" s="94">
        <f t="shared" si="3"/>
        <v>13597584.083372809</v>
      </c>
      <c r="O29" s="93"/>
    </row>
    <row r="30" spans="1:15" ht="15.75">
      <c r="A30" s="68" t="s">
        <v>947</v>
      </c>
      <c r="B30" s="80"/>
      <c r="C30">
        <v>26</v>
      </c>
      <c r="D30" s="80">
        <v>61787</v>
      </c>
      <c r="E30" s="80">
        <v>2261</v>
      </c>
      <c r="F30">
        <v>100</v>
      </c>
      <c r="G30">
        <v>10</v>
      </c>
      <c r="H30">
        <v>1000</v>
      </c>
      <c r="I30">
        <f t="shared" si="0"/>
        <v>100</v>
      </c>
      <c r="J30" s="93">
        <f t="shared" si="1"/>
        <v>22.61</v>
      </c>
      <c r="K30" s="68">
        <f t="shared" si="2"/>
        <v>27327.288810260943</v>
      </c>
      <c r="L30">
        <v>10</v>
      </c>
      <c r="M30">
        <v>500</v>
      </c>
      <c r="N30" s="94">
        <f t="shared" si="3"/>
        <v>13663644.405130472</v>
      </c>
    </row>
    <row r="31" spans="1:15" ht="15.75">
      <c r="A31" s="68" t="s">
        <v>948</v>
      </c>
      <c r="B31" s="80"/>
      <c r="C31">
        <v>27</v>
      </c>
      <c r="D31" s="80">
        <v>74138</v>
      </c>
      <c r="E31" s="80">
        <v>2123</v>
      </c>
      <c r="F31">
        <v>100</v>
      </c>
      <c r="G31">
        <v>10</v>
      </c>
      <c r="H31">
        <v>1000</v>
      </c>
      <c r="I31">
        <f t="shared" si="0"/>
        <v>100</v>
      </c>
      <c r="J31" s="93">
        <f t="shared" si="1"/>
        <v>21.23</v>
      </c>
      <c r="K31" s="68">
        <f t="shared" si="2"/>
        <v>34921.337729627885</v>
      </c>
      <c r="L31">
        <v>10</v>
      </c>
      <c r="M31">
        <v>500</v>
      </c>
      <c r="N31" s="94">
        <f t="shared" si="3"/>
        <v>17460668.864813942</v>
      </c>
    </row>
    <row r="32" spans="1:15" ht="15.75">
      <c r="A32" s="68" t="s">
        <v>949</v>
      </c>
      <c r="B32" s="80"/>
      <c r="C32">
        <v>28</v>
      </c>
      <c r="D32" s="80">
        <v>88177</v>
      </c>
      <c r="E32" s="80">
        <v>2508</v>
      </c>
      <c r="F32">
        <v>100</v>
      </c>
      <c r="G32">
        <v>10</v>
      </c>
      <c r="H32">
        <v>1000</v>
      </c>
      <c r="I32">
        <f t="shared" si="0"/>
        <v>100</v>
      </c>
      <c r="J32" s="93">
        <f t="shared" si="1"/>
        <v>25.08</v>
      </c>
      <c r="K32" s="68">
        <f t="shared" si="2"/>
        <v>35158.293460925044</v>
      </c>
      <c r="L32">
        <v>10</v>
      </c>
      <c r="M32">
        <v>500</v>
      </c>
      <c r="N32" s="94">
        <f t="shared" si="3"/>
        <v>17579146.730462521</v>
      </c>
    </row>
    <row r="33" spans="1:14" ht="15.75">
      <c r="A33" s="68" t="s">
        <v>950</v>
      </c>
      <c r="B33" s="80"/>
      <c r="C33">
        <v>29</v>
      </c>
      <c r="D33" s="80">
        <v>72553</v>
      </c>
      <c r="E33" s="80">
        <v>1256</v>
      </c>
      <c r="F33">
        <v>100</v>
      </c>
      <c r="G33">
        <v>10</v>
      </c>
      <c r="H33">
        <v>1000</v>
      </c>
      <c r="I33">
        <f t="shared" si="0"/>
        <v>100</v>
      </c>
      <c r="J33" s="93">
        <f t="shared" si="1"/>
        <v>12.56</v>
      </c>
      <c r="K33" s="68">
        <f t="shared" si="2"/>
        <v>57765.127388535031</v>
      </c>
      <c r="L33">
        <v>10</v>
      </c>
      <c r="M33">
        <v>500</v>
      </c>
      <c r="N33" s="94">
        <f t="shared" si="3"/>
        <v>28882563.694267515</v>
      </c>
    </row>
    <row r="34" spans="1:14" ht="15.75">
      <c r="A34" s="68" t="s">
        <v>951</v>
      </c>
      <c r="B34" s="80"/>
      <c r="C34">
        <v>30</v>
      </c>
      <c r="D34" s="80">
        <v>64817</v>
      </c>
      <c r="E34" s="80">
        <v>1932</v>
      </c>
      <c r="F34">
        <v>100</v>
      </c>
      <c r="G34">
        <v>10</v>
      </c>
      <c r="H34">
        <v>1000</v>
      </c>
      <c r="I34">
        <f t="shared" si="0"/>
        <v>100</v>
      </c>
      <c r="J34" s="93">
        <f t="shared" si="1"/>
        <v>19.32</v>
      </c>
      <c r="K34" s="68">
        <f t="shared" si="2"/>
        <v>33549.171842650103</v>
      </c>
      <c r="L34">
        <v>10</v>
      </c>
      <c r="M34">
        <v>500</v>
      </c>
      <c r="N34" s="94">
        <f t="shared" si="3"/>
        <v>16774585.921325052</v>
      </c>
    </row>
    <row r="35" spans="1:14" ht="15.75">
      <c r="A35" s="68" t="s">
        <v>952</v>
      </c>
      <c r="B35" s="80"/>
      <c r="C35">
        <v>31</v>
      </c>
      <c r="D35" s="80">
        <v>78374</v>
      </c>
      <c r="E35" s="80">
        <v>2235</v>
      </c>
      <c r="F35">
        <v>100</v>
      </c>
      <c r="G35">
        <v>10</v>
      </c>
      <c r="H35">
        <v>1000</v>
      </c>
      <c r="I35">
        <f t="shared" si="0"/>
        <v>100</v>
      </c>
      <c r="J35" s="93">
        <f t="shared" si="1"/>
        <v>22.35</v>
      </c>
      <c r="K35" s="68">
        <f t="shared" si="2"/>
        <v>35066.666666666664</v>
      </c>
      <c r="L35">
        <v>10</v>
      </c>
      <c r="M35">
        <v>500</v>
      </c>
      <c r="N35" s="94">
        <f t="shared" si="3"/>
        <v>17533333.333333332</v>
      </c>
    </row>
    <row r="36" spans="1:14" ht="15.75">
      <c r="A36" s="68" t="s">
        <v>953</v>
      </c>
      <c r="B36" s="80"/>
      <c r="C36">
        <v>32</v>
      </c>
      <c r="D36" s="80">
        <v>97803</v>
      </c>
      <c r="E36" s="80">
        <v>2197</v>
      </c>
      <c r="F36">
        <v>100</v>
      </c>
      <c r="G36">
        <v>10</v>
      </c>
      <c r="H36">
        <v>1000</v>
      </c>
      <c r="I36">
        <f>G36*H36/F36</f>
        <v>100</v>
      </c>
      <c r="J36" s="93">
        <f>E36/I36</f>
        <v>21.97</v>
      </c>
      <c r="K36" s="68">
        <f>(D36/L36)*(F36/J36)</f>
        <v>44516.613563950843</v>
      </c>
      <c r="L36">
        <v>10</v>
      </c>
      <c r="M36">
        <v>500</v>
      </c>
      <c r="N36" s="94">
        <f>M36*K36</f>
        <v>22258306.781975422</v>
      </c>
    </row>
    <row r="37" spans="1:14" ht="15.75">
      <c r="A37" s="93" t="s">
        <v>954</v>
      </c>
      <c r="B37" s="80"/>
      <c r="C37">
        <v>33</v>
      </c>
      <c r="D37" s="80">
        <v>9568</v>
      </c>
      <c r="E37" s="80">
        <v>432</v>
      </c>
      <c r="F37">
        <v>100</v>
      </c>
      <c r="G37">
        <v>10</v>
      </c>
      <c r="H37">
        <v>1000</v>
      </c>
      <c r="I37">
        <f t="shared" ref="I37:I48" si="4">G37*H37/F37</f>
        <v>100</v>
      </c>
      <c r="J37" s="93">
        <f t="shared" ref="J37:J48" si="5">E37/I37</f>
        <v>4.32</v>
      </c>
      <c r="K37" s="68">
        <f t="shared" ref="K37:K48" si="6">(D37/L37)*(F37/J37)</f>
        <v>22148.148148148146</v>
      </c>
      <c r="L37">
        <v>10</v>
      </c>
      <c r="M37">
        <v>500</v>
      </c>
      <c r="N37" s="94">
        <f t="shared" ref="N37:N48" si="7">M37*K37</f>
        <v>11074074.074074073</v>
      </c>
    </row>
    <row r="38" spans="1:14" ht="15.75">
      <c r="A38" s="93" t="s">
        <v>955</v>
      </c>
      <c r="B38" s="80"/>
      <c r="C38">
        <v>34</v>
      </c>
      <c r="D38" s="80">
        <v>9402</v>
      </c>
      <c r="E38" s="80">
        <v>598</v>
      </c>
      <c r="F38">
        <v>100</v>
      </c>
      <c r="G38">
        <v>10</v>
      </c>
      <c r="H38">
        <v>1000</v>
      </c>
      <c r="I38">
        <f t="shared" si="4"/>
        <v>100</v>
      </c>
      <c r="J38" s="93">
        <f t="shared" si="5"/>
        <v>5.98</v>
      </c>
      <c r="K38" s="68">
        <f t="shared" si="6"/>
        <v>15722.408026755851</v>
      </c>
      <c r="L38">
        <v>10</v>
      </c>
      <c r="M38">
        <v>500</v>
      </c>
      <c r="N38" s="94">
        <f t="shared" si="7"/>
        <v>7861204.0133779254</v>
      </c>
    </row>
    <row r="39" spans="1:14" ht="15.75">
      <c r="A39" s="93" t="s">
        <v>956</v>
      </c>
      <c r="B39" s="80"/>
      <c r="C39">
        <v>35</v>
      </c>
      <c r="D39" s="80">
        <v>9465</v>
      </c>
      <c r="E39" s="80">
        <v>535</v>
      </c>
      <c r="F39">
        <v>100</v>
      </c>
      <c r="G39">
        <v>10</v>
      </c>
      <c r="H39">
        <v>1000</v>
      </c>
      <c r="I39">
        <f t="shared" si="4"/>
        <v>100</v>
      </c>
      <c r="J39" s="93">
        <f t="shared" si="5"/>
        <v>5.35</v>
      </c>
      <c r="K39" s="68">
        <f t="shared" si="6"/>
        <v>17691.58878504673</v>
      </c>
      <c r="L39">
        <v>10</v>
      </c>
      <c r="M39">
        <v>500</v>
      </c>
      <c r="N39" s="94">
        <f t="shared" si="7"/>
        <v>8845794.3925233651</v>
      </c>
    </row>
    <row r="40" spans="1:14" ht="15.75">
      <c r="A40" s="93" t="s">
        <v>957</v>
      </c>
      <c r="B40" s="80"/>
      <c r="C40">
        <v>36</v>
      </c>
      <c r="D40" s="93">
        <v>9375</v>
      </c>
      <c r="E40" s="93">
        <v>625</v>
      </c>
      <c r="F40">
        <v>100</v>
      </c>
      <c r="G40">
        <v>10</v>
      </c>
      <c r="H40">
        <v>1000</v>
      </c>
      <c r="I40">
        <f t="shared" si="4"/>
        <v>100</v>
      </c>
      <c r="J40" s="93">
        <f t="shared" si="5"/>
        <v>6.25</v>
      </c>
      <c r="K40" s="68">
        <f t="shared" si="6"/>
        <v>15000</v>
      </c>
      <c r="L40">
        <v>10</v>
      </c>
      <c r="M40">
        <v>500</v>
      </c>
      <c r="N40" s="94">
        <f t="shared" si="7"/>
        <v>7500000</v>
      </c>
    </row>
    <row r="41" spans="1:14" ht="15.75">
      <c r="A41" s="93" t="s">
        <v>958</v>
      </c>
      <c r="B41" s="80"/>
      <c r="C41">
        <v>37</v>
      </c>
      <c r="D41" s="93">
        <v>9211</v>
      </c>
      <c r="E41" s="93">
        <v>789</v>
      </c>
      <c r="F41">
        <v>100</v>
      </c>
      <c r="G41">
        <v>10</v>
      </c>
      <c r="H41">
        <v>1000</v>
      </c>
      <c r="I41">
        <f t="shared" si="4"/>
        <v>100</v>
      </c>
      <c r="J41" s="93">
        <f t="shared" si="5"/>
        <v>7.89</v>
      </c>
      <c r="K41" s="68">
        <f t="shared" si="6"/>
        <v>11674.27122940431</v>
      </c>
      <c r="L41">
        <v>10</v>
      </c>
      <c r="M41">
        <v>500</v>
      </c>
      <c r="N41" s="94">
        <f t="shared" si="7"/>
        <v>5837135.6147021549</v>
      </c>
    </row>
    <row r="42" spans="1:14" ht="15.75">
      <c r="A42" s="93" t="s">
        <v>959</v>
      </c>
      <c r="B42" s="80"/>
      <c r="C42">
        <v>38</v>
      </c>
      <c r="D42" s="93">
        <v>9418</v>
      </c>
      <c r="E42" s="93">
        <v>582</v>
      </c>
      <c r="F42">
        <v>100</v>
      </c>
      <c r="G42">
        <v>10</v>
      </c>
      <c r="H42">
        <v>1000</v>
      </c>
      <c r="I42">
        <f t="shared" si="4"/>
        <v>100</v>
      </c>
      <c r="J42" s="93">
        <f t="shared" si="5"/>
        <v>5.82</v>
      </c>
      <c r="K42" s="68">
        <f t="shared" si="6"/>
        <v>16182.130584192439</v>
      </c>
      <c r="L42">
        <v>10</v>
      </c>
      <c r="M42">
        <v>500</v>
      </c>
      <c r="N42" s="94">
        <f t="shared" si="7"/>
        <v>8091065.292096219</v>
      </c>
    </row>
    <row r="43" spans="1:14" ht="15.75">
      <c r="A43" s="93" t="s">
        <v>960</v>
      </c>
      <c r="B43" s="80"/>
      <c r="C43">
        <v>39</v>
      </c>
      <c r="D43" s="93">
        <v>9036</v>
      </c>
      <c r="E43" s="93">
        <v>964</v>
      </c>
      <c r="F43">
        <v>100</v>
      </c>
      <c r="G43">
        <v>10</v>
      </c>
      <c r="H43">
        <v>1000</v>
      </c>
      <c r="I43">
        <f t="shared" si="4"/>
        <v>100</v>
      </c>
      <c r="J43" s="93">
        <f t="shared" si="5"/>
        <v>9.64</v>
      </c>
      <c r="K43" s="68">
        <f t="shared" si="6"/>
        <v>9373.4439834024888</v>
      </c>
      <c r="L43">
        <v>10</v>
      </c>
      <c r="M43">
        <v>500</v>
      </c>
      <c r="N43" s="94">
        <f t="shared" si="7"/>
        <v>4686721.9917012444</v>
      </c>
    </row>
    <row r="44" spans="1:14" ht="15.75">
      <c r="A44" s="93" t="s">
        <v>961</v>
      </c>
      <c r="B44" s="80"/>
      <c r="C44">
        <v>40</v>
      </c>
      <c r="D44" s="93">
        <v>9352</v>
      </c>
      <c r="E44" s="93">
        <v>648</v>
      </c>
      <c r="F44">
        <v>100</v>
      </c>
      <c r="G44">
        <v>10</v>
      </c>
      <c r="H44">
        <v>1000</v>
      </c>
      <c r="I44">
        <f t="shared" si="4"/>
        <v>100</v>
      </c>
      <c r="J44" s="93">
        <f t="shared" si="5"/>
        <v>6.48</v>
      </c>
      <c r="K44" s="68">
        <f t="shared" si="6"/>
        <v>14432.098765432098</v>
      </c>
      <c r="L44">
        <v>10</v>
      </c>
      <c r="M44">
        <v>500</v>
      </c>
      <c r="N44" s="94">
        <f t="shared" si="7"/>
        <v>7216049.3827160485</v>
      </c>
    </row>
    <row r="45" spans="1:14" ht="15.75">
      <c r="A45" s="93" t="s">
        <v>962</v>
      </c>
      <c r="B45" s="80"/>
      <c r="C45">
        <v>41</v>
      </c>
      <c r="D45" s="93">
        <v>9209</v>
      </c>
      <c r="E45" s="93">
        <v>791</v>
      </c>
      <c r="F45">
        <v>100</v>
      </c>
      <c r="G45">
        <v>10</v>
      </c>
      <c r="H45">
        <v>1000</v>
      </c>
      <c r="I45">
        <f t="shared" si="4"/>
        <v>100</v>
      </c>
      <c r="J45" s="93">
        <f t="shared" si="5"/>
        <v>7.91</v>
      </c>
      <c r="K45" s="68">
        <f t="shared" si="6"/>
        <v>11642.225031605562</v>
      </c>
      <c r="L45">
        <v>10</v>
      </c>
      <c r="M45">
        <v>500</v>
      </c>
      <c r="N45" s="94">
        <f t="shared" si="7"/>
        <v>5821112.5158027811</v>
      </c>
    </row>
    <row r="46" spans="1:14" ht="15.75">
      <c r="A46" s="93" t="s">
        <v>963</v>
      </c>
      <c r="B46" s="80"/>
      <c r="C46">
        <v>42</v>
      </c>
      <c r="D46" s="93">
        <v>9431</v>
      </c>
      <c r="E46" s="93">
        <v>569</v>
      </c>
      <c r="F46">
        <v>100</v>
      </c>
      <c r="G46">
        <v>10</v>
      </c>
      <c r="H46">
        <v>1000</v>
      </c>
      <c r="I46">
        <f t="shared" si="4"/>
        <v>100</v>
      </c>
      <c r="J46" s="93">
        <f t="shared" si="5"/>
        <v>5.69</v>
      </c>
      <c r="K46" s="68">
        <f t="shared" si="6"/>
        <v>16574.692442882249</v>
      </c>
      <c r="L46">
        <v>10</v>
      </c>
      <c r="M46">
        <v>500</v>
      </c>
      <c r="N46" s="94">
        <f t="shared" si="7"/>
        <v>8287346.2214411246</v>
      </c>
    </row>
    <row r="47" spans="1:14" ht="15.75">
      <c r="A47" s="93" t="s">
        <v>964</v>
      </c>
      <c r="B47" s="80"/>
      <c r="C47">
        <v>43</v>
      </c>
      <c r="D47" s="93">
        <v>9414</v>
      </c>
      <c r="E47" s="93">
        <v>586</v>
      </c>
      <c r="F47">
        <v>100</v>
      </c>
      <c r="G47">
        <v>10</v>
      </c>
      <c r="H47">
        <v>1000</v>
      </c>
      <c r="I47">
        <f t="shared" si="4"/>
        <v>100</v>
      </c>
      <c r="J47" s="93">
        <f t="shared" si="5"/>
        <v>5.86</v>
      </c>
      <c r="K47" s="68">
        <f t="shared" si="6"/>
        <v>16064.846416382252</v>
      </c>
      <c r="L47">
        <v>10</v>
      </c>
      <c r="M47">
        <v>500</v>
      </c>
      <c r="N47" s="94">
        <f t="shared" si="7"/>
        <v>8032423.2081911257</v>
      </c>
    </row>
    <row r="48" spans="1:14" ht="15.75">
      <c r="A48" s="93" t="s">
        <v>965</v>
      </c>
      <c r="B48" s="80"/>
      <c r="C48">
        <v>44</v>
      </c>
      <c r="D48" s="93">
        <v>9241</v>
      </c>
      <c r="E48" s="93">
        <v>759</v>
      </c>
      <c r="F48">
        <v>100</v>
      </c>
      <c r="G48">
        <v>10</v>
      </c>
      <c r="H48">
        <v>1000</v>
      </c>
      <c r="I48">
        <f t="shared" si="4"/>
        <v>100</v>
      </c>
      <c r="J48" s="93">
        <f t="shared" si="5"/>
        <v>7.59</v>
      </c>
      <c r="K48" s="68">
        <f t="shared" si="6"/>
        <v>12175.230566534914</v>
      </c>
      <c r="L48">
        <v>10</v>
      </c>
      <c r="M48">
        <v>500</v>
      </c>
      <c r="N48" s="94">
        <f t="shared" si="7"/>
        <v>6087615.283267457</v>
      </c>
    </row>
    <row r="49" spans="1:15" ht="15.75">
      <c r="B49" s="96"/>
      <c r="D49" s="68"/>
      <c r="E49" s="97"/>
      <c r="J49" s="93"/>
      <c r="K49" s="68"/>
      <c r="N49" s="94"/>
    </row>
    <row r="50" spans="1:15">
      <c r="A50" s="93"/>
      <c r="B50" s="93"/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</row>
    <row r="51" spans="1:15">
      <c r="A51" s="93"/>
      <c r="B51" s="93"/>
      <c r="C51" s="93"/>
      <c r="D51" s="93"/>
      <c r="E51" s="93"/>
      <c r="F51" s="93"/>
      <c r="G51" s="93"/>
      <c r="H51" s="93"/>
      <c r="I51" s="93"/>
      <c r="J51" s="93"/>
      <c r="K51" s="93"/>
      <c r="L51" s="93"/>
      <c r="M51" s="93"/>
      <c r="N51" s="93"/>
      <c r="O51" s="93"/>
    </row>
    <row r="52" spans="1:15">
      <c r="A52" s="93"/>
      <c r="B52" s="93"/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</row>
    <row r="53" spans="1:15">
      <c r="A53" s="98" t="s">
        <v>966</v>
      </c>
      <c r="B53" s="98"/>
      <c r="C53" s="98"/>
      <c r="D53" s="98"/>
      <c r="E53" s="98"/>
      <c r="F53" s="98"/>
      <c r="G53" s="98"/>
      <c r="H53" s="98"/>
      <c r="I53" s="98"/>
      <c r="J53" s="98"/>
      <c r="K53" s="98"/>
      <c r="L53" s="98"/>
      <c r="M53" s="98"/>
      <c r="N53" s="98"/>
      <c r="O53" s="98"/>
    </row>
    <row r="54" spans="1:15">
      <c r="A54" s="93" t="s">
        <v>243</v>
      </c>
      <c r="B54" s="93"/>
      <c r="C54" s="93" t="s">
        <v>967</v>
      </c>
      <c r="D54" s="93"/>
      <c r="E54" s="93" t="s">
        <v>968</v>
      </c>
      <c r="F54" s="93" t="s">
        <v>969</v>
      </c>
      <c r="G54" s="93"/>
      <c r="H54" s="93" t="s">
        <v>970</v>
      </c>
      <c r="I54" s="93"/>
      <c r="J54" s="93"/>
      <c r="K54" s="93"/>
      <c r="L54" s="93"/>
      <c r="M54" s="93"/>
      <c r="N54" s="93"/>
      <c r="O54" s="93"/>
    </row>
    <row r="55" spans="1:15">
      <c r="A55" s="99" t="s">
        <v>971</v>
      </c>
      <c r="B55" s="99"/>
      <c r="C55" s="99">
        <v>0.27</v>
      </c>
      <c r="D55" s="99"/>
      <c r="E55" s="99">
        <v>0.06</v>
      </c>
      <c r="F55" s="99">
        <v>0.56999999999999995</v>
      </c>
      <c r="G55" s="99"/>
      <c r="H55" s="99">
        <v>0.4</v>
      </c>
      <c r="I55" s="93"/>
      <c r="J55" s="93"/>
      <c r="K55" s="93"/>
      <c r="L55" s="93"/>
      <c r="M55" s="93"/>
      <c r="N55" s="93"/>
      <c r="O55" s="93"/>
    </row>
    <row r="56" spans="1:15">
      <c r="A56" s="99" t="s">
        <v>972</v>
      </c>
      <c r="B56" s="99"/>
      <c r="C56" s="99">
        <v>0.19</v>
      </c>
      <c r="D56" s="99"/>
      <c r="E56" s="99">
        <v>5.3999999999999999E-2</v>
      </c>
      <c r="F56" s="99">
        <v>0.34</v>
      </c>
      <c r="G56" s="99"/>
      <c r="H56" s="99">
        <v>0.19</v>
      </c>
      <c r="I56" s="93"/>
      <c r="J56" s="93"/>
      <c r="K56" s="93"/>
      <c r="L56" s="93"/>
      <c r="M56" s="93"/>
      <c r="N56" s="93"/>
      <c r="O56" s="93"/>
    </row>
    <row r="57" spans="1:15">
      <c r="A57" s="99" t="s">
        <v>973</v>
      </c>
      <c r="B57" s="99"/>
      <c r="C57" s="99">
        <v>0.35</v>
      </c>
      <c r="D57" s="99"/>
      <c r="E57" s="99">
        <v>0.11</v>
      </c>
      <c r="F57" s="99">
        <v>0.48</v>
      </c>
      <c r="G57" s="99"/>
      <c r="H57" s="99">
        <v>0.34</v>
      </c>
      <c r="I57" s="93"/>
      <c r="J57" s="93"/>
      <c r="K57" s="93"/>
      <c r="L57" s="93"/>
      <c r="M57" s="93"/>
      <c r="N57" s="93"/>
      <c r="O57" s="93"/>
    </row>
    <row r="58" spans="1:15">
      <c r="A58" s="99" t="s">
        <v>974</v>
      </c>
      <c r="B58" s="99"/>
      <c r="C58" s="99">
        <v>0.25</v>
      </c>
      <c r="D58" s="99"/>
      <c r="E58" s="99">
        <v>6.2E-2</v>
      </c>
      <c r="F58" s="99">
        <v>0.36</v>
      </c>
      <c r="G58" s="99"/>
      <c r="H58" s="99">
        <v>0.2</v>
      </c>
      <c r="I58" s="93"/>
      <c r="J58" s="93"/>
      <c r="K58" s="93"/>
      <c r="L58" s="93"/>
      <c r="M58" s="93"/>
      <c r="N58" s="93"/>
      <c r="O58" s="93"/>
    </row>
    <row r="59" spans="1:15">
      <c r="A59" s="99" t="s">
        <v>975</v>
      </c>
      <c r="B59" s="99"/>
      <c r="C59" s="99">
        <v>0.21</v>
      </c>
      <c r="D59" s="99"/>
      <c r="E59" s="99">
        <v>6.3E-2</v>
      </c>
      <c r="F59" s="99">
        <v>0.41</v>
      </c>
      <c r="G59" s="99"/>
      <c r="H59" s="99">
        <v>0.27</v>
      </c>
      <c r="I59" s="93"/>
      <c r="J59" s="93"/>
      <c r="K59" s="93"/>
      <c r="L59" s="93"/>
      <c r="M59" s="93"/>
      <c r="N59" s="93"/>
      <c r="O59" s="93"/>
    </row>
    <row r="60" spans="1:15">
      <c r="A60" s="99" t="s">
        <v>976</v>
      </c>
      <c r="B60" s="99"/>
      <c r="C60" s="99">
        <v>0.2</v>
      </c>
      <c r="D60" s="99"/>
      <c r="E60" s="99">
        <v>7.2999999999999995E-2</v>
      </c>
      <c r="F60" s="99">
        <v>0.41</v>
      </c>
      <c r="G60" s="99"/>
      <c r="H60" s="99">
        <v>0.28999999999999998</v>
      </c>
      <c r="I60" s="93"/>
      <c r="J60" s="93"/>
      <c r="K60" s="93"/>
      <c r="L60" s="93"/>
      <c r="M60" s="93"/>
      <c r="N60" s="93"/>
      <c r="O60" s="93"/>
    </row>
    <row r="61" spans="1:15">
      <c r="A61" s="99" t="s">
        <v>977</v>
      </c>
      <c r="B61" s="99"/>
      <c r="C61" s="99">
        <v>0.28000000000000003</v>
      </c>
      <c r="D61" s="99"/>
      <c r="E61" s="99">
        <v>9.4E-2</v>
      </c>
      <c r="F61" s="99">
        <v>0.41</v>
      </c>
      <c r="G61" s="99"/>
      <c r="H61" s="99">
        <v>0.25</v>
      </c>
      <c r="I61" s="93"/>
      <c r="J61" s="93"/>
      <c r="K61" s="93"/>
      <c r="L61" s="93"/>
      <c r="M61" s="93"/>
      <c r="N61" s="93"/>
      <c r="O61" s="93"/>
    </row>
    <row r="62" spans="1:15">
      <c r="A62" s="99" t="s">
        <v>978</v>
      </c>
      <c r="B62" s="99"/>
      <c r="C62" s="99">
        <v>0.34</v>
      </c>
      <c r="D62" s="99"/>
      <c r="E62" s="99">
        <v>8.8999999999999996E-2</v>
      </c>
      <c r="F62" s="99">
        <v>0.46</v>
      </c>
      <c r="G62" s="99"/>
      <c r="H62" s="99">
        <v>0.31</v>
      </c>
      <c r="I62" s="93"/>
      <c r="J62" s="93"/>
      <c r="K62" s="93"/>
      <c r="L62" s="93"/>
      <c r="M62" s="93"/>
      <c r="N62" s="93"/>
      <c r="O62" s="93"/>
    </row>
    <row r="63" spans="1:15">
      <c r="A63" s="99" t="s">
        <v>979</v>
      </c>
      <c r="B63" s="99"/>
      <c r="C63" s="99">
        <v>0.39</v>
      </c>
      <c r="D63" s="99"/>
      <c r="E63" s="99">
        <v>8.8999999999999996E-2</v>
      </c>
      <c r="F63" s="99">
        <v>0.56999999999999995</v>
      </c>
      <c r="G63" s="99"/>
      <c r="H63" s="99">
        <v>0.26</v>
      </c>
      <c r="I63" s="93"/>
      <c r="J63" s="93"/>
      <c r="K63" s="93"/>
      <c r="L63" s="93"/>
      <c r="M63" s="93"/>
      <c r="N63" s="93"/>
      <c r="O63" s="93"/>
    </row>
    <row r="64" spans="1:15">
      <c r="A64" s="99" t="s">
        <v>980</v>
      </c>
      <c r="B64" s="99"/>
      <c r="C64" s="99">
        <v>0.26</v>
      </c>
      <c r="D64" s="99"/>
      <c r="E64" s="99">
        <v>7.9000000000000001E-2</v>
      </c>
      <c r="F64" s="99">
        <v>0.48</v>
      </c>
      <c r="G64" s="99"/>
      <c r="H64" s="99">
        <v>0.28000000000000003</v>
      </c>
      <c r="I64" s="93"/>
      <c r="J64" s="93"/>
      <c r="K64" s="93"/>
      <c r="L64" s="93"/>
      <c r="M64" s="93"/>
      <c r="N64" s="93"/>
      <c r="O64" s="93"/>
    </row>
    <row r="65" spans="1:15">
      <c r="A65" s="99" t="s">
        <v>981</v>
      </c>
      <c r="B65" s="99"/>
      <c r="C65" s="99">
        <v>0.23</v>
      </c>
      <c r="D65" s="99"/>
      <c r="E65" s="99">
        <v>5.8999999999999997E-2</v>
      </c>
      <c r="F65" s="99">
        <v>0.37</v>
      </c>
      <c r="G65" s="99"/>
      <c r="H65" s="99">
        <v>0.21</v>
      </c>
      <c r="I65" s="93"/>
      <c r="J65" s="93"/>
      <c r="K65" s="93"/>
      <c r="L65" s="93"/>
      <c r="M65" s="93"/>
      <c r="N65" s="93"/>
      <c r="O65" s="93"/>
    </row>
    <row r="66" spans="1:15">
      <c r="A66" s="99" t="s">
        <v>982</v>
      </c>
      <c r="B66" s="99"/>
      <c r="C66" s="99">
        <v>0.17</v>
      </c>
      <c r="D66" s="99"/>
      <c r="E66" s="99">
        <v>5.6000000000000001E-2</v>
      </c>
      <c r="F66" s="99">
        <v>0.28000000000000003</v>
      </c>
      <c r="G66" s="99"/>
      <c r="H66" s="99">
        <v>0.23</v>
      </c>
      <c r="I66" s="93"/>
      <c r="J66" s="93"/>
      <c r="K66" s="93"/>
      <c r="L66" s="93"/>
      <c r="M66" s="93"/>
      <c r="N66" s="93"/>
      <c r="O66" s="93"/>
    </row>
    <row r="67" spans="1:15">
      <c r="A67" s="100" t="s">
        <v>983</v>
      </c>
      <c r="B67" s="100"/>
      <c r="C67" s="100">
        <v>1.2E-2</v>
      </c>
      <c r="D67" s="100"/>
      <c r="E67" s="100">
        <v>4.3200000000000001E-3</v>
      </c>
      <c r="F67" s="100">
        <v>1.9400000000000001E-3</v>
      </c>
      <c r="G67" s="100"/>
      <c r="H67" s="100">
        <v>2.1999999999999999E-2</v>
      </c>
      <c r="I67" s="93"/>
      <c r="J67" s="93"/>
      <c r="K67" s="93"/>
      <c r="L67" s="93"/>
      <c r="M67" s="93"/>
      <c r="N67" s="93"/>
      <c r="O67" s="93"/>
    </row>
    <row r="68" spans="1:15">
      <c r="A68" s="100" t="s">
        <v>984</v>
      </c>
      <c r="B68" s="100"/>
      <c r="C68" s="100">
        <v>5.2399999999999999E-3</v>
      </c>
      <c r="D68" s="100"/>
      <c r="E68" s="100">
        <v>2.8900000000000002E-3</v>
      </c>
      <c r="F68" s="100">
        <v>2.0799999999999998E-3</v>
      </c>
      <c r="G68" s="100"/>
      <c r="H68" s="100">
        <v>2.9000000000000001E-2</v>
      </c>
      <c r="I68" s="93"/>
      <c r="J68" s="93"/>
      <c r="K68" s="93"/>
      <c r="L68" s="93"/>
      <c r="M68" s="93"/>
      <c r="N68" s="93"/>
      <c r="O68" s="93"/>
    </row>
    <row r="69" spans="1:15">
      <c r="A69" s="100" t="s">
        <v>985</v>
      </c>
      <c r="B69" s="100"/>
      <c r="C69" s="100">
        <v>4.0499999999999998E-3</v>
      </c>
      <c r="D69" s="100"/>
      <c r="E69" s="100">
        <v>2.6800000000000001E-3</v>
      </c>
      <c r="F69" s="100">
        <v>1.73E-3</v>
      </c>
      <c r="G69" s="100"/>
      <c r="H69" s="100">
        <v>2.1999999999999999E-2</v>
      </c>
      <c r="I69" s="93"/>
      <c r="J69" s="93"/>
      <c r="K69" s="93"/>
      <c r="L69" s="93"/>
      <c r="M69" s="93"/>
      <c r="N69" s="93"/>
      <c r="O69" s="93"/>
    </row>
    <row r="70" spans="1:15">
      <c r="A70" s="100" t="s">
        <v>986</v>
      </c>
      <c r="B70" s="100"/>
      <c r="C70" s="100">
        <v>8.6300000000000005E-3</v>
      </c>
      <c r="D70" s="100"/>
      <c r="E70" s="100">
        <v>2.5699999999999998E-3</v>
      </c>
      <c r="F70" s="100">
        <v>3.5799999999999998E-3</v>
      </c>
      <c r="G70" s="100"/>
      <c r="H70" s="100">
        <v>3.1E-2</v>
      </c>
      <c r="I70" s="93"/>
      <c r="J70" s="93"/>
      <c r="K70" s="93"/>
      <c r="L70" s="93"/>
      <c r="M70" s="93"/>
      <c r="N70" s="93"/>
      <c r="O70" s="93"/>
    </row>
    <row r="71" spans="1:15">
      <c r="A71" s="100" t="s">
        <v>987</v>
      </c>
      <c r="B71" s="100"/>
      <c r="C71" s="100">
        <v>5.5E-2</v>
      </c>
      <c r="D71" s="100"/>
      <c r="E71" s="100">
        <v>1.2E-2</v>
      </c>
      <c r="F71" s="100">
        <v>1.4999999999999999E-2</v>
      </c>
      <c r="G71" s="100"/>
      <c r="H71" s="100">
        <v>6.2E-2</v>
      </c>
      <c r="I71" s="93"/>
      <c r="J71" s="93"/>
      <c r="K71" s="93"/>
      <c r="L71" s="93"/>
      <c r="M71" s="93"/>
      <c r="N71" s="93"/>
      <c r="O71" s="93"/>
    </row>
    <row r="72" spans="1:15">
      <c r="A72" s="100" t="s">
        <v>988</v>
      </c>
      <c r="B72" s="100"/>
      <c r="C72" s="100">
        <v>6.1700000000000001E-3</v>
      </c>
      <c r="D72" s="100"/>
      <c r="E72" s="100">
        <v>3.46E-3</v>
      </c>
      <c r="F72" s="100">
        <v>2.63E-3</v>
      </c>
      <c r="G72" s="100"/>
      <c r="H72" s="100">
        <v>3.4000000000000002E-2</v>
      </c>
      <c r="I72" s="93"/>
      <c r="J72" s="93"/>
      <c r="K72" s="93"/>
      <c r="L72" s="93"/>
      <c r="M72" s="93"/>
      <c r="N72" s="93"/>
      <c r="O72" s="93"/>
    </row>
    <row r="73" spans="1:15">
      <c r="A73" s="100" t="s">
        <v>989</v>
      </c>
      <c r="B73" s="100"/>
      <c r="C73" s="100">
        <v>3.7100000000000002E-3</v>
      </c>
      <c r="D73" s="100"/>
      <c r="E73" s="100">
        <v>1.9400000000000001E-3</v>
      </c>
      <c r="F73" s="100">
        <v>1.8799999999999999E-3</v>
      </c>
      <c r="G73" s="100"/>
      <c r="H73" s="100">
        <v>2.7E-2</v>
      </c>
      <c r="I73" s="93"/>
      <c r="J73" s="93"/>
      <c r="K73" s="93"/>
      <c r="L73" s="93"/>
      <c r="M73" s="93"/>
      <c r="N73" s="93"/>
      <c r="O73" s="93"/>
    </row>
    <row r="74" spans="1:15">
      <c r="A74" s="100" t="s">
        <v>990</v>
      </c>
      <c r="B74" s="100"/>
      <c r="C74" s="100">
        <v>3.64E-3</v>
      </c>
      <c r="D74" s="100"/>
      <c r="E74" s="100">
        <v>2.2799999999999999E-3</v>
      </c>
      <c r="F74" s="100">
        <v>7.1500000000000003E-4</v>
      </c>
      <c r="G74" s="100"/>
      <c r="H74" s="100">
        <v>2.7E-2</v>
      </c>
      <c r="I74" s="93"/>
      <c r="J74" s="93"/>
      <c r="K74" s="93"/>
      <c r="L74" s="93"/>
      <c r="M74" s="93"/>
      <c r="N74" s="93"/>
      <c r="O74" s="93"/>
    </row>
    <row r="75" spans="1:15">
      <c r="A75" s="100" t="s">
        <v>991</v>
      </c>
      <c r="B75" s="100"/>
      <c r="C75" s="100">
        <v>2.98E-3</v>
      </c>
      <c r="D75" s="100"/>
      <c r="E75" s="100">
        <v>1.1299999999999999E-3</v>
      </c>
      <c r="F75" s="100">
        <v>1.49E-3</v>
      </c>
      <c r="G75" s="100"/>
      <c r="H75" s="100">
        <v>9.4800000000000006E-3</v>
      </c>
      <c r="I75" s="93"/>
      <c r="J75" s="93"/>
      <c r="K75" s="93"/>
      <c r="L75" s="93"/>
      <c r="M75" s="93"/>
      <c r="N75" s="93"/>
      <c r="O75" s="93"/>
    </row>
    <row r="76" spans="1:15">
      <c r="A76" s="100" t="s">
        <v>992</v>
      </c>
      <c r="B76" s="100"/>
      <c r="C76" s="100">
        <v>1.91E-3</v>
      </c>
      <c r="D76" s="100"/>
      <c r="E76" s="100">
        <v>2.63E-3</v>
      </c>
      <c r="F76" s="100">
        <v>1.2899999999999999E-3</v>
      </c>
      <c r="G76" s="100"/>
      <c r="H76" s="100">
        <v>2.1000000000000001E-2</v>
      </c>
      <c r="I76" s="93"/>
      <c r="J76" s="93"/>
      <c r="K76" s="93"/>
      <c r="L76" s="93"/>
      <c r="M76" s="93"/>
      <c r="N76" s="93"/>
      <c r="O76" s="93"/>
    </row>
    <row r="77" spans="1:15">
      <c r="A77" s="100" t="s">
        <v>993</v>
      </c>
      <c r="B77" s="100"/>
      <c r="C77" s="100">
        <v>3.79E-3</v>
      </c>
      <c r="D77" s="100"/>
      <c r="E77" s="100">
        <v>2.7000000000000001E-3</v>
      </c>
      <c r="F77" s="100">
        <v>3.0799999999999998E-3</v>
      </c>
      <c r="G77" s="100"/>
      <c r="H77" s="100">
        <v>3.3000000000000002E-2</v>
      </c>
      <c r="I77" s="93"/>
      <c r="J77" s="93"/>
      <c r="K77" s="93"/>
      <c r="L77" s="93"/>
      <c r="M77" s="93"/>
      <c r="N77" s="93"/>
      <c r="O77" s="93"/>
    </row>
    <row r="78" spans="1:15">
      <c r="A78" s="100" t="s">
        <v>994</v>
      </c>
      <c r="B78" s="100"/>
      <c r="C78" s="100">
        <v>1.7000000000000001E-2</v>
      </c>
      <c r="D78" s="100"/>
      <c r="E78" s="100">
        <v>5.0899999999999999E-3</v>
      </c>
      <c r="F78" s="100">
        <v>3.8800000000000002E-3</v>
      </c>
      <c r="G78" s="100"/>
      <c r="H78" s="100">
        <v>2.5000000000000001E-2</v>
      </c>
      <c r="I78" s="93"/>
      <c r="J78" s="93"/>
      <c r="K78" s="93"/>
      <c r="L78" s="93"/>
      <c r="M78" s="93"/>
      <c r="N78" s="93"/>
      <c r="O78" s="93"/>
    </row>
    <row r="79" spans="1:15">
      <c r="A79" s="93"/>
      <c r="B79" s="93"/>
      <c r="C79" s="93"/>
      <c r="D79" s="93"/>
      <c r="E79" s="93"/>
      <c r="F79" s="93"/>
      <c r="G79" s="93"/>
      <c r="H79" s="93"/>
      <c r="I79" s="93"/>
      <c r="J79" s="93"/>
      <c r="K79" s="93"/>
      <c r="L79" s="93"/>
      <c r="M79" s="93"/>
      <c r="N79" s="93"/>
      <c r="O79" s="93"/>
    </row>
    <row r="80" spans="1:15">
      <c r="A80" s="93"/>
      <c r="B80" s="93"/>
      <c r="C80" s="93"/>
      <c r="D80" s="93"/>
      <c r="E80" s="93"/>
      <c r="F80" s="93"/>
      <c r="G80" s="93"/>
      <c r="H80" s="93"/>
      <c r="I80" s="93"/>
      <c r="J80" s="93"/>
      <c r="K80" s="93"/>
      <c r="L80" s="93"/>
      <c r="M80" s="93"/>
      <c r="N80" s="93"/>
      <c r="O80" s="93"/>
    </row>
    <row r="81" spans="1:15">
      <c r="A81" s="93"/>
      <c r="B81" s="93"/>
      <c r="C81" s="93"/>
      <c r="D81" s="93"/>
      <c r="E81" s="93"/>
      <c r="F81" s="93"/>
      <c r="G81" s="93"/>
      <c r="H81" s="93"/>
      <c r="I81" s="93"/>
      <c r="J81" s="93"/>
      <c r="K81" s="93"/>
      <c r="L81" s="93"/>
      <c r="M81" s="93"/>
      <c r="N81" s="93"/>
      <c r="O81" s="93"/>
    </row>
    <row r="82" spans="1:15">
      <c r="A82" s="98" t="s">
        <v>995</v>
      </c>
      <c r="B82" s="98"/>
      <c r="C82" s="98"/>
      <c r="D82" s="98"/>
      <c r="E82" s="98"/>
      <c r="F82" s="98"/>
      <c r="G82" s="98"/>
      <c r="H82" s="98"/>
      <c r="I82" s="98"/>
      <c r="J82" s="98"/>
      <c r="K82" s="98"/>
      <c r="L82" s="98"/>
      <c r="M82" s="98"/>
      <c r="N82" s="98"/>
      <c r="O82" s="98"/>
    </row>
    <row r="83" spans="1:15">
      <c r="A83" s="93" t="s">
        <v>243</v>
      </c>
      <c r="B83" s="93"/>
      <c r="C83" s="101" t="s">
        <v>967</v>
      </c>
      <c r="D83" s="101"/>
      <c r="E83" s="101" t="s">
        <v>968</v>
      </c>
      <c r="F83" s="101" t="s">
        <v>969</v>
      </c>
      <c r="G83" s="101"/>
      <c r="H83" s="101" t="s">
        <v>970</v>
      </c>
      <c r="I83" s="93"/>
      <c r="J83" s="93"/>
      <c r="K83" s="93"/>
      <c r="L83" s="93"/>
      <c r="M83" s="93"/>
      <c r="N83" s="93"/>
      <c r="O83" s="93"/>
    </row>
    <row r="84" spans="1:15">
      <c r="A84" s="99" t="s">
        <v>971</v>
      </c>
      <c r="B84" s="99"/>
      <c r="C84" s="99">
        <f t="shared" ref="C84:C95" si="8">$N5/100*C55</f>
        <v>80967.073170731703</v>
      </c>
      <c r="D84" s="99"/>
      <c r="E84" s="99">
        <f t="shared" ref="E84:F95" si="9">$N5/100*E55</f>
        <v>17992.682926829268</v>
      </c>
      <c r="F84" s="99">
        <f t="shared" si="9"/>
        <v>170930.48780487804</v>
      </c>
      <c r="G84" s="99"/>
      <c r="H84" s="99">
        <f t="shared" ref="H84:H95" si="10">$N5/100*H55</f>
        <v>119951.21951219512</v>
      </c>
      <c r="I84" s="93"/>
      <c r="J84" s="93"/>
      <c r="K84" s="93"/>
      <c r="L84" s="93"/>
      <c r="M84" s="93"/>
      <c r="N84" s="93"/>
      <c r="O84" s="93"/>
    </row>
    <row r="85" spans="1:15">
      <c r="A85" s="99" t="s">
        <v>972</v>
      </c>
      <c r="B85" s="99"/>
      <c r="C85" s="99">
        <f t="shared" si="8"/>
        <v>57764.462299134742</v>
      </c>
      <c r="D85" s="99"/>
      <c r="E85" s="99">
        <f t="shared" si="9"/>
        <v>16417.268232385664</v>
      </c>
      <c r="F85" s="99">
        <f t="shared" si="9"/>
        <v>103367.98516687271</v>
      </c>
      <c r="G85" s="99"/>
      <c r="H85" s="99">
        <f t="shared" si="10"/>
        <v>57764.462299134742</v>
      </c>
      <c r="I85" s="93"/>
      <c r="J85" s="93"/>
      <c r="K85" s="93"/>
      <c r="L85" s="93"/>
      <c r="M85" s="93"/>
      <c r="N85" s="93"/>
      <c r="O85" s="93"/>
    </row>
    <row r="86" spans="1:15">
      <c r="A86" s="99" t="s">
        <v>973</v>
      </c>
      <c r="B86" s="99"/>
      <c r="C86" s="99">
        <f t="shared" si="8"/>
        <v>73164.38356164383</v>
      </c>
      <c r="D86" s="99"/>
      <c r="E86" s="99">
        <f t="shared" si="9"/>
        <v>22994.520547945205</v>
      </c>
      <c r="F86" s="99">
        <f t="shared" si="9"/>
        <v>100339.72602739725</v>
      </c>
      <c r="G86" s="99"/>
      <c r="H86" s="99">
        <f t="shared" si="10"/>
        <v>71073.972602739726</v>
      </c>
      <c r="I86" s="93"/>
      <c r="J86" s="93"/>
      <c r="K86" s="93"/>
      <c r="L86" s="93"/>
      <c r="M86" s="93"/>
      <c r="N86" s="93"/>
      <c r="O86" s="93"/>
    </row>
    <row r="87" spans="1:15">
      <c r="A87" s="99" t="s">
        <v>974</v>
      </c>
      <c r="B87" s="99"/>
      <c r="C87" s="99">
        <f t="shared" si="8"/>
        <v>67280.701754385969</v>
      </c>
      <c r="D87" s="99"/>
      <c r="E87" s="99">
        <f t="shared" si="9"/>
        <v>16685.614035087721</v>
      </c>
      <c r="F87" s="99">
        <f t="shared" si="9"/>
        <v>96884.210526315786</v>
      </c>
      <c r="G87" s="99"/>
      <c r="H87" s="99">
        <f t="shared" si="10"/>
        <v>53824.561403508778</v>
      </c>
      <c r="I87" s="93"/>
      <c r="J87" s="93"/>
      <c r="K87" s="93"/>
      <c r="L87" s="93"/>
      <c r="M87" s="93"/>
      <c r="N87" s="93"/>
      <c r="O87" s="93"/>
    </row>
    <row r="88" spans="1:15">
      <c r="A88" s="99" t="s">
        <v>975</v>
      </c>
      <c r="B88" s="99"/>
      <c r="C88" s="99">
        <f t="shared" si="8"/>
        <v>69991.948579161035</v>
      </c>
      <c r="D88" s="99"/>
      <c r="E88" s="99">
        <f t="shared" si="9"/>
        <v>20997.584573748311</v>
      </c>
      <c r="F88" s="99">
        <f t="shared" si="9"/>
        <v>136650.94722598107</v>
      </c>
      <c r="G88" s="99"/>
      <c r="H88" s="99">
        <f t="shared" si="10"/>
        <v>89989.648173207053</v>
      </c>
      <c r="I88" s="93"/>
      <c r="J88" s="93"/>
      <c r="K88" s="93"/>
      <c r="L88" s="93"/>
      <c r="M88" s="93"/>
      <c r="N88" s="93"/>
      <c r="O88" s="93"/>
    </row>
    <row r="89" spans="1:15">
      <c r="A89" s="99" t="s">
        <v>976</v>
      </c>
      <c r="B89" s="99"/>
      <c r="C89" s="99">
        <f t="shared" si="8"/>
        <v>77125</v>
      </c>
      <c r="D89" s="99"/>
      <c r="E89" s="99">
        <f t="shared" si="9"/>
        <v>28150.625</v>
      </c>
      <c r="F89" s="99">
        <f t="shared" si="9"/>
        <v>158106.25</v>
      </c>
      <c r="G89" s="99"/>
      <c r="H89" s="99">
        <f t="shared" si="10"/>
        <v>111831.24999999999</v>
      </c>
      <c r="I89" s="93"/>
      <c r="J89" s="93"/>
      <c r="K89" s="93"/>
      <c r="L89" s="93"/>
      <c r="M89" s="93"/>
      <c r="N89" s="93"/>
      <c r="O89" s="93"/>
    </row>
    <row r="90" spans="1:15">
      <c r="A90" s="99" t="s">
        <v>977</v>
      </c>
      <c r="B90" s="99"/>
      <c r="C90" s="99">
        <f t="shared" si="8"/>
        <v>118874.91408934709</v>
      </c>
      <c r="D90" s="99"/>
      <c r="E90" s="99">
        <f t="shared" si="9"/>
        <v>39908.006872852231</v>
      </c>
      <c r="F90" s="99">
        <f t="shared" si="9"/>
        <v>174066.83848797248</v>
      </c>
      <c r="G90" s="99"/>
      <c r="H90" s="99">
        <f t="shared" si="10"/>
        <v>106138.31615120274</v>
      </c>
      <c r="I90" s="93"/>
      <c r="J90" s="93"/>
      <c r="K90" s="93"/>
      <c r="L90" s="93"/>
      <c r="M90" s="93"/>
      <c r="N90" s="93"/>
      <c r="O90" s="93"/>
    </row>
    <row r="91" spans="1:15">
      <c r="A91" s="99" t="s">
        <v>978</v>
      </c>
      <c r="B91" s="99"/>
      <c r="C91" s="99">
        <f t="shared" si="8"/>
        <v>123668.73156342184</v>
      </c>
      <c r="D91" s="99"/>
      <c r="E91" s="99">
        <f t="shared" si="9"/>
        <v>32372.10914454277</v>
      </c>
      <c r="F91" s="99">
        <f t="shared" si="9"/>
        <v>167316.51917404131</v>
      </c>
      <c r="G91" s="99"/>
      <c r="H91" s="99">
        <f t="shared" si="10"/>
        <v>112756.78466076696</v>
      </c>
      <c r="I91" s="93"/>
      <c r="J91" s="93"/>
      <c r="K91" s="93"/>
      <c r="L91" s="93"/>
      <c r="M91" s="93"/>
      <c r="N91" s="93"/>
      <c r="O91" s="93"/>
    </row>
    <row r="92" spans="1:15">
      <c r="A92" s="99" t="s">
        <v>979</v>
      </c>
      <c r="B92" s="99"/>
      <c r="C92" s="99">
        <f t="shared" si="8"/>
        <v>166153.44827586209</v>
      </c>
      <c r="D92" s="99"/>
      <c r="E92" s="99">
        <f t="shared" si="9"/>
        <v>37917.068965517246</v>
      </c>
      <c r="F92" s="99">
        <f t="shared" si="9"/>
        <v>242839.6551724138</v>
      </c>
      <c r="G92" s="99"/>
      <c r="H92" s="99">
        <f t="shared" si="10"/>
        <v>110768.96551724141</v>
      </c>
      <c r="I92" s="93"/>
      <c r="J92" s="93"/>
      <c r="K92" s="93"/>
      <c r="L92" s="93"/>
      <c r="M92" s="93"/>
      <c r="N92" s="93"/>
      <c r="O92" s="93"/>
    </row>
    <row r="93" spans="1:15">
      <c r="A93" s="99" t="s">
        <v>980</v>
      </c>
      <c r="B93" s="99"/>
      <c r="C93" s="99">
        <f t="shared" si="8"/>
        <v>101548.10126582278</v>
      </c>
      <c r="D93" s="99"/>
      <c r="E93" s="99">
        <f t="shared" si="9"/>
        <v>30855</v>
      </c>
      <c r="F93" s="99">
        <f t="shared" si="9"/>
        <v>187473.41772151898</v>
      </c>
      <c r="G93" s="99"/>
      <c r="H93" s="99">
        <f t="shared" si="10"/>
        <v>109359.49367088609</v>
      </c>
      <c r="I93" s="93"/>
      <c r="J93" s="93"/>
      <c r="K93" s="93"/>
      <c r="L93" s="93"/>
      <c r="M93" s="93"/>
      <c r="N93" s="93"/>
      <c r="O93" s="93"/>
    </row>
    <row r="94" spans="1:15">
      <c r="A94" s="99" t="s">
        <v>981</v>
      </c>
      <c r="B94" s="99"/>
      <c r="C94" s="99">
        <f t="shared" si="8"/>
        <v>84670.895522388077</v>
      </c>
      <c r="D94" s="99"/>
      <c r="E94" s="99">
        <f t="shared" si="9"/>
        <v>21719.925373134331</v>
      </c>
      <c r="F94" s="99">
        <f t="shared" si="9"/>
        <v>136209.70149253734</v>
      </c>
      <c r="G94" s="99"/>
      <c r="H94" s="99">
        <f t="shared" si="10"/>
        <v>77308.20895522389</v>
      </c>
      <c r="I94" s="93"/>
      <c r="J94" s="93"/>
      <c r="K94" s="93"/>
      <c r="L94" s="93"/>
      <c r="M94" s="93"/>
      <c r="N94" s="93"/>
      <c r="O94" s="93"/>
    </row>
    <row r="95" spans="1:15">
      <c r="A95" s="99" t="s">
        <v>982</v>
      </c>
      <c r="B95" s="99"/>
      <c r="C95" s="99">
        <f t="shared" si="8"/>
        <v>75451.615798922809</v>
      </c>
      <c r="D95" s="99"/>
      <c r="E95" s="99">
        <f t="shared" si="9"/>
        <v>24854.649910233395</v>
      </c>
      <c r="F95" s="99">
        <f t="shared" si="9"/>
        <v>124273.24955116698</v>
      </c>
      <c r="G95" s="99"/>
      <c r="H95" s="99">
        <f t="shared" si="10"/>
        <v>102081.59784560144</v>
      </c>
      <c r="I95" s="93"/>
      <c r="J95" s="93"/>
      <c r="K95" s="93"/>
      <c r="L95" s="93"/>
      <c r="M95" s="93"/>
      <c r="N95" s="93"/>
      <c r="O95" s="93"/>
    </row>
    <row r="96" spans="1:15">
      <c r="A96" s="100" t="s">
        <v>983</v>
      </c>
      <c r="B96" s="100"/>
      <c r="C96" s="100">
        <f t="shared" ref="C96:C107" si="11">$N37/100*C67</f>
        <v>1328.8888888888887</v>
      </c>
      <c r="D96" s="100"/>
      <c r="E96" s="100">
        <f t="shared" ref="E96:F107" si="12">$N37/100*E67</f>
        <v>478.4</v>
      </c>
      <c r="F96" s="100">
        <f t="shared" si="12"/>
        <v>214.83703703703702</v>
      </c>
      <c r="G96" s="100"/>
      <c r="H96" s="100">
        <f t="shared" ref="H96:H107" si="13">$N37/100*H67</f>
        <v>2436.2962962962961</v>
      </c>
      <c r="I96" s="93"/>
      <c r="J96" s="93"/>
      <c r="K96" s="93"/>
      <c r="L96" s="93"/>
      <c r="M96" s="93"/>
      <c r="N96" s="93"/>
      <c r="O96" s="93"/>
    </row>
    <row r="97" spans="1:15">
      <c r="A97" s="100" t="s">
        <v>984</v>
      </c>
      <c r="B97" s="100"/>
      <c r="C97" s="100">
        <f t="shared" si="11"/>
        <v>411.92709030100332</v>
      </c>
      <c r="D97" s="100"/>
      <c r="E97" s="100">
        <f t="shared" si="12"/>
        <v>227.18879598662207</v>
      </c>
      <c r="F97" s="100">
        <f t="shared" si="12"/>
        <v>163.51304347826084</v>
      </c>
      <c r="G97" s="100"/>
      <c r="H97" s="100">
        <f t="shared" si="13"/>
        <v>2279.7491638795987</v>
      </c>
      <c r="I97" s="93"/>
      <c r="J97" s="93"/>
      <c r="K97" s="93"/>
      <c r="L97" s="93"/>
      <c r="M97" s="93"/>
      <c r="N97" s="93"/>
      <c r="O97" s="93"/>
    </row>
    <row r="98" spans="1:15">
      <c r="A98" s="100" t="s">
        <v>985</v>
      </c>
      <c r="B98" s="100"/>
      <c r="C98" s="100">
        <f t="shared" si="11"/>
        <v>358.25467289719626</v>
      </c>
      <c r="D98" s="100"/>
      <c r="E98" s="100">
        <f t="shared" si="12"/>
        <v>237.06728971962619</v>
      </c>
      <c r="F98" s="100">
        <f t="shared" si="12"/>
        <v>153.0322429906542</v>
      </c>
      <c r="G98" s="100"/>
      <c r="H98" s="100">
        <f t="shared" si="13"/>
        <v>1946.0747663551401</v>
      </c>
      <c r="I98" s="93"/>
      <c r="J98" s="93"/>
      <c r="K98" s="93"/>
      <c r="L98" s="93"/>
      <c r="M98" s="93"/>
      <c r="N98" s="93"/>
      <c r="O98" s="93"/>
    </row>
    <row r="99" spans="1:15">
      <c r="A99" s="100" t="s">
        <v>986</v>
      </c>
      <c r="B99" s="100"/>
      <c r="C99" s="100">
        <f t="shared" si="11"/>
        <v>647.25</v>
      </c>
      <c r="D99" s="100"/>
      <c r="E99" s="100">
        <f t="shared" si="12"/>
        <v>192.74999999999997</v>
      </c>
      <c r="F99" s="100">
        <f t="shared" si="12"/>
        <v>268.5</v>
      </c>
      <c r="G99" s="100"/>
      <c r="H99" s="100">
        <f t="shared" si="13"/>
        <v>2325</v>
      </c>
      <c r="I99" s="93"/>
      <c r="J99" s="93"/>
      <c r="K99" s="93"/>
      <c r="L99" s="93"/>
      <c r="M99" s="93"/>
      <c r="N99" s="93"/>
      <c r="O99" s="93"/>
    </row>
    <row r="100" spans="1:15">
      <c r="A100" s="100" t="s">
        <v>987</v>
      </c>
      <c r="B100" s="100"/>
      <c r="C100" s="100">
        <f t="shared" si="11"/>
        <v>3210.4245880861854</v>
      </c>
      <c r="D100" s="100"/>
      <c r="E100" s="100">
        <f t="shared" si="12"/>
        <v>700.45627376425864</v>
      </c>
      <c r="F100" s="100">
        <f t="shared" si="12"/>
        <v>875.57034220532319</v>
      </c>
      <c r="G100" s="100"/>
      <c r="H100" s="100">
        <f t="shared" si="13"/>
        <v>3619.0240811153362</v>
      </c>
      <c r="I100" s="93"/>
      <c r="J100" s="93"/>
      <c r="K100" s="93"/>
      <c r="L100" s="93"/>
      <c r="M100" s="93"/>
      <c r="N100" s="93"/>
      <c r="O100" s="93"/>
    </row>
    <row r="101" spans="1:15">
      <c r="A101" s="100" t="s">
        <v>988</v>
      </c>
      <c r="B101" s="100"/>
      <c r="C101" s="100">
        <f t="shared" si="11"/>
        <v>499.21872852233673</v>
      </c>
      <c r="D101" s="100"/>
      <c r="E101" s="100">
        <f t="shared" si="12"/>
        <v>279.95085910652921</v>
      </c>
      <c r="F101" s="100">
        <f t="shared" si="12"/>
        <v>212.79501718213058</v>
      </c>
      <c r="G101" s="100"/>
      <c r="H101" s="100">
        <f t="shared" si="13"/>
        <v>2750.9621993127148</v>
      </c>
      <c r="I101" s="93"/>
      <c r="J101" s="93"/>
      <c r="K101" s="93"/>
      <c r="L101" s="93"/>
      <c r="M101" s="93"/>
      <c r="N101" s="93"/>
      <c r="O101" s="93"/>
    </row>
    <row r="102" spans="1:15">
      <c r="A102" s="100" t="s">
        <v>989</v>
      </c>
      <c r="B102" s="100"/>
      <c r="C102" s="100">
        <f t="shared" si="11"/>
        <v>173.87738589211617</v>
      </c>
      <c r="D102" s="100"/>
      <c r="E102" s="100">
        <f t="shared" si="12"/>
        <v>90.922406639004151</v>
      </c>
      <c r="F102" s="100">
        <f t="shared" si="12"/>
        <v>88.110373443983391</v>
      </c>
      <c r="G102" s="100"/>
      <c r="H102" s="100">
        <f t="shared" si="13"/>
        <v>1265.414937759336</v>
      </c>
      <c r="I102" s="93"/>
      <c r="J102" s="93"/>
      <c r="K102" s="93"/>
      <c r="L102" s="93"/>
      <c r="M102" s="93"/>
      <c r="N102" s="93"/>
      <c r="O102" s="93"/>
    </row>
    <row r="103" spans="1:15">
      <c r="A103" s="100" t="s">
        <v>990</v>
      </c>
      <c r="B103" s="100"/>
      <c r="C103" s="100">
        <f t="shared" si="11"/>
        <v>262.66419753086421</v>
      </c>
      <c r="D103" s="100"/>
      <c r="E103" s="100">
        <f t="shared" si="12"/>
        <v>164.52592592592592</v>
      </c>
      <c r="F103" s="100">
        <f t="shared" si="12"/>
        <v>51.59475308641975</v>
      </c>
      <c r="G103" s="100"/>
      <c r="H103" s="100">
        <f t="shared" si="13"/>
        <v>1948.3333333333333</v>
      </c>
      <c r="I103" s="93"/>
      <c r="J103" s="93"/>
      <c r="K103" s="93"/>
      <c r="L103" s="93"/>
      <c r="M103" s="93"/>
      <c r="N103" s="93"/>
      <c r="O103" s="93"/>
    </row>
    <row r="104" spans="1:15">
      <c r="A104" s="100" t="s">
        <v>991</v>
      </c>
      <c r="B104" s="100"/>
      <c r="C104" s="100">
        <f t="shared" si="11"/>
        <v>173.46915297092289</v>
      </c>
      <c r="D104" s="100"/>
      <c r="E104" s="100">
        <f t="shared" si="12"/>
        <v>65.778571428571425</v>
      </c>
      <c r="F104" s="100">
        <f t="shared" si="12"/>
        <v>86.734576485461446</v>
      </c>
      <c r="G104" s="100"/>
      <c r="H104" s="100">
        <f t="shared" si="13"/>
        <v>551.84146649810373</v>
      </c>
      <c r="I104" s="93"/>
      <c r="J104" s="93"/>
      <c r="K104" s="93"/>
      <c r="L104" s="93"/>
      <c r="M104" s="93"/>
      <c r="N104" s="93"/>
      <c r="O104" s="93"/>
    </row>
    <row r="105" spans="1:15">
      <c r="A105" s="100" t="s">
        <v>992</v>
      </c>
      <c r="B105" s="100"/>
      <c r="C105" s="100">
        <f t="shared" si="11"/>
        <v>158.28831282952549</v>
      </c>
      <c r="D105" s="100"/>
      <c r="E105" s="100">
        <f t="shared" si="12"/>
        <v>217.95720562390159</v>
      </c>
      <c r="F105" s="100">
        <f t="shared" si="12"/>
        <v>106.9067662565905</v>
      </c>
      <c r="G105" s="100"/>
      <c r="H105" s="100">
        <f t="shared" si="13"/>
        <v>1740.3427065026365</v>
      </c>
      <c r="I105" s="93"/>
      <c r="J105" s="93"/>
      <c r="K105" s="93"/>
      <c r="L105" s="93"/>
      <c r="M105" s="93"/>
      <c r="N105" s="93"/>
      <c r="O105" s="93"/>
    </row>
    <row r="106" spans="1:15">
      <c r="A106" s="100" t="s">
        <v>993</v>
      </c>
      <c r="B106" s="100"/>
      <c r="C106" s="100">
        <f t="shared" si="11"/>
        <v>304.42883959044366</v>
      </c>
      <c r="D106" s="100"/>
      <c r="E106" s="100">
        <f t="shared" si="12"/>
        <v>216.87542662116039</v>
      </c>
      <c r="F106" s="100">
        <f t="shared" si="12"/>
        <v>247.39863481228664</v>
      </c>
      <c r="G106" s="100"/>
      <c r="H106" s="100">
        <f t="shared" si="13"/>
        <v>2650.6996587030712</v>
      </c>
      <c r="I106" s="93"/>
      <c r="J106" s="93"/>
      <c r="K106" s="93"/>
      <c r="L106" s="93"/>
      <c r="M106" s="93"/>
      <c r="N106" s="93"/>
      <c r="O106" s="93"/>
    </row>
    <row r="107" spans="1:15">
      <c r="A107" s="100" t="s">
        <v>994</v>
      </c>
      <c r="B107" s="100"/>
      <c r="C107" s="100">
        <f t="shared" si="11"/>
        <v>1034.8945981554677</v>
      </c>
      <c r="D107" s="100"/>
      <c r="E107" s="100">
        <f t="shared" si="12"/>
        <v>309.85961791831357</v>
      </c>
      <c r="F107" s="100">
        <f t="shared" si="12"/>
        <v>236.19947299077734</v>
      </c>
      <c r="G107" s="100"/>
      <c r="H107" s="100">
        <f t="shared" si="13"/>
        <v>1521.9038208168643</v>
      </c>
      <c r="I107" s="93"/>
      <c r="J107" s="93"/>
      <c r="K107" s="93"/>
      <c r="L107" s="93"/>
      <c r="M107" s="93"/>
      <c r="N107" s="93"/>
      <c r="O107" s="93"/>
    </row>
  </sheetData>
  <mergeCells count="2">
    <mergeCell ref="D2:E2"/>
    <mergeCell ref="D3:E3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zoomScale="90" zoomScaleNormal="90" workbookViewId="0">
      <selection activeCell="F40" sqref="F40"/>
    </sheetView>
  </sheetViews>
  <sheetFormatPr defaultRowHeight="15"/>
  <sheetData>
    <row r="1" spans="1:13">
      <c r="A1" t="s">
        <v>996</v>
      </c>
      <c r="B1" t="s">
        <v>997</v>
      </c>
      <c r="G1" t="s">
        <v>999</v>
      </c>
      <c r="H1" t="s">
        <v>1000</v>
      </c>
      <c r="L1" t="s">
        <v>1001</v>
      </c>
      <c r="M1">
        <v>0.29831222499999999</v>
      </c>
    </row>
    <row r="2" spans="1:13">
      <c r="A2">
        <v>7274.652</v>
      </c>
      <c r="B2">
        <v>13164.581</v>
      </c>
      <c r="C2">
        <v>0.55259274899999999</v>
      </c>
      <c r="D2">
        <v>1.0742819779999999</v>
      </c>
      <c r="G2">
        <v>4390.8609999999999</v>
      </c>
      <c r="H2">
        <v>16355.852999999999</v>
      </c>
      <c r="I2">
        <v>0.26845808700000001</v>
      </c>
      <c r="J2">
        <v>0.89992386000000002</v>
      </c>
    </row>
    <row r="3" spans="1:13">
      <c r="A3">
        <v>6681.53</v>
      </c>
      <c r="B3">
        <v>17806.409</v>
      </c>
      <c r="C3">
        <v>0.375231749</v>
      </c>
      <c r="D3">
        <v>0.72947881999999997</v>
      </c>
      <c r="G3">
        <v>5179.4679999999998</v>
      </c>
      <c r="H3">
        <v>21157.458999999999</v>
      </c>
      <c r="I3">
        <v>0.24480576800000001</v>
      </c>
      <c r="J3">
        <v>0.82063667600000001</v>
      </c>
    </row>
    <row r="4" spans="1:13">
      <c r="A4">
        <v>5767.9949999999999</v>
      </c>
      <c r="B4">
        <v>17630.359</v>
      </c>
      <c r="C4">
        <v>0.327162652</v>
      </c>
      <c r="D4">
        <v>0.63602886800000002</v>
      </c>
      <c r="G4">
        <v>5796.69</v>
      </c>
      <c r="H4">
        <v>21234.874</v>
      </c>
      <c r="I4">
        <v>0.27297972199999998</v>
      </c>
      <c r="J4">
        <v>0.91508126400000001</v>
      </c>
    </row>
    <row r="5" spans="1:13">
      <c r="A5">
        <v>5619.4589999999998</v>
      </c>
      <c r="B5">
        <v>15053.359</v>
      </c>
      <c r="C5">
        <v>0.37330266299999998</v>
      </c>
      <c r="D5">
        <v>0.72572853000000004</v>
      </c>
      <c r="G5">
        <v>4914.6899999999996</v>
      </c>
      <c r="H5">
        <v>19206.580999999998</v>
      </c>
      <c r="I5">
        <v>0.25588572999999998</v>
      </c>
      <c r="J5">
        <v>0.857778869</v>
      </c>
    </row>
    <row r="6" spans="1:13">
      <c r="A6">
        <v>11845.38</v>
      </c>
      <c r="B6">
        <v>19584.894</v>
      </c>
      <c r="C6">
        <v>0.60482226800000005</v>
      </c>
      <c r="D6">
        <v>1.1758201020000001</v>
      </c>
      <c r="G6">
        <v>7560.8320000000003</v>
      </c>
      <c r="H6">
        <v>22286.044999999998</v>
      </c>
      <c r="I6">
        <v>0.339263068</v>
      </c>
      <c r="J6">
        <v>1.137275966</v>
      </c>
    </row>
    <row r="7" spans="1:13">
      <c r="A7">
        <v>16085.915000000001</v>
      </c>
      <c r="B7">
        <v>18853.894</v>
      </c>
      <c r="C7">
        <v>0.85318794099999995</v>
      </c>
      <c r="D7">
        <v>1.6586617020000001</v>
      </c>
      <c r="G7">
        <v>8835.0040000000008</v>
      </c>
      <c r="H7">
        <v>21628.923999999999</v>
      </c>
      <c r="I7">
        <v>0.40848097700000002</v>
      </c>
      <c r="J7">
        <v>1.3693078949999999</v>
      </c>
    </row>
    <row r="8" spans="1:13">
      <c r="A8">
        <v>14058.228999999999</v>
      </c>
      <c r="B8">
        <v>18683.309000000001</v>
      </c>
      <c r="C8">
        <v>0.75244856299999996</v>
      </c>
      <c r="D8">
        <v>1.462816753</v>
      </c>
      <c r="G8">
        <v>9152.66</v>
      </c>
      <c r="H8">
        <v>21906.116000000002</v>
      </c>
      <c r="I8">
        <v>0.41781299799999999</v>
      </c>
      <c r="J8">
        <v>1.40059065</v>
      </c>
    </row>
    <row r="9" spans="1:13">
      <c r="A9">
        <v>14802.835999999999</v>
      </c>
      <c r="B9">
        <v>17379.136999999999</v>
      </c>
      <c r="C9">
        <v>0.85175898000000005</v>
      </c>
      <c r="D9">
        <v>1.6558836939999999</v>
      </c>
      <c r="G9">
        <v>10869.731</v>
      </c>
      <c r="H9">
        <v>22894.116000000002</v>
      </c>
      <c r="I9">
        <v>0.47478273500000001</v>
      </c>
      <c r="J9">
        <v>1.591564317</v>
      </c>
    </row>
    <row r="10" spans="1:13">
      <c r="A10">
        <v>17482.07</v>
      </c>
      <c r="B10">
        <v>21923.037</v>
      </c>
      <c r="C10">
        <v>0.79742920699999997</v>
      </c>
      <c r="D10">
        <v>1.550262517</v>
      </c>
      <c r="G10">
        <v>33608.885999999999</v>
      </c>
      <c r="H10">
        <v>26122.238000000001</v>
      </c>
      <c r="I10">
        <v>1.2866005579999999</v>
      </c>
      <c r="J10">
        <v>4.3129359809999999</v>
      </c>
    </row>
    <row r="11" spans="1:13">
      <c r="A11">
        <v>22568.614000000001</v>
      </c>
      <c r="B11">
        <v>20136.349999999999</v>
      </c>
      <c r="C11">
        <v>1.120789716</v>
      </c>
      <c r="D11">
        <v>2.1788997339999998</v>
      </c>
      <c r="G11">
        <v>15546.550999999999</v>
      </c>
      <c r="H11">
        <v>27868.601999999999</v>
      </c>
      <c r="I11">
        <v>0.55785184300000001</v>
      </c>
      <c r="J11">
        <v>1.8700281700000001</v>
      </c>
    </row>
    <row r="12" spans="1:13">
      <c r="A12">
        <v>20201.342000000001</v>
      </c>
      <c r="B12">
        <v>18333.25</v>
      </c>
      <c r="C12">
        <v>1.1018963900000001</v>
      </c>
      <c r="D12">
        <v>2.1421696849999998</v>
      </c>
      <c r="G12">
        <v>16870.723000000002</v>
      </c>
      <c r="H12">
        <v>26593.764999999999</v>
      </c>
      <c r="I12">
        <v>0.63438640599999996</v>
      </c>
      <c r="J12">
        <v>2.126586949</v>
      </c>
    </row>
    <row r="13" spans="1:13">
      <c r="A13">
        <v>15647.856</v>
      </c>
      <c r="B13">
        <v>9929.2579999999998</v>
      </c>
      <c r="C13">
        <v>1.575934073</v>
      </c>
      <c r="D13">
        <v>3.0637346889999999</v>
      </c>
      <c r="G13">
        <v>21389.621999999999</v>
      </c>
      <c r="H13">
        <v>15577.087</v>
      </c>
      <c r="I13">
        <v>1.3731464680000001</v>
      </c>
      <c r="J13">
        <v>4.603054749</v>
      </c>
    </row>
    <row r="17" spans="1:8">
      <c r="A17" t="s">
        <v>998</v>
      </c>
      <c r="B17">
        <v>0.51438333700000005</v>
      </c>
      <c r="G17" t="s">
        <v>1001</v>
      </c>
      <c r="H17">
        <v>0.29831222499999999</v>
      </c>
    </row>
    <row r="18" spans="1:8">
      <c r="B18">
        <v>0.51438333700000005</v>
      </c>
    </row>
  </sheetData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37"/>
  <sheetViews>
    <sheetView zoomScale="40" zoomScaleNormal="40" workbookViewId="0">
      <selection activeCell="O91" sqref="O91"/>
    </sheetView>
  </sheetViews>
  <sheetFormatPr defaultRowHeight="15"/>
  <cols>
    <col min="2" max="2" width="24.28515625" customWidth="1"/>
  </cols>
  <sheetData>
    <row r="1" spans="1:29">
      <c r="C1" s="13"/>
    </row>
    <row r="2" spans="1:29">
      <c r="K2" s="288" t="s">
        <v>1002</v>
      </c>
      <c r="L2" s="289"/>
      <c r="M2" s="289"/>
      <c r="N2" s="290"/>
      <c r="O2" s="291" t="s">
        <v>1003</v>
      </c>
      <c r="P2" s="292"/>
      <c r="Q2" s="293" t="s">
        <v>1002</v>
      </c>
      <c r="R2" s="291"/>
      <c r="S2" s="291"/>
      <c r="T2" s="292"/>
      <c r="U2" s="293" t="s">
        <v>1003</v>
      </c>
      <c r="V2" s="292"/>
      <c r="Y2" s="119" t="s">
        <v>1019</v>
      </c>
      <c r="Z2" s="13"/>
      <c r="AA2" s="287"/>
      <c r="AB2" s="257"/>
      <c r="AC2" s="257"/>
    </row>
    <row r="3" spans="1:29">
      <c r="C3" t="s">
        <v>209</v>
      </c>
      <c r="D3" t="s">
        <v>563</v>
      </c>
      <c r="J3" s="102"/>
      <c r="K3" s="103" t="s">
        <v>278</v>
      </c>
      <c r="L3" s="104" t="s">
        <v>281</v>
      </c>
      <c r="M3" s="104" t="s">
        <v>287</v>
      </c>
      <c r="N3" s="105" t="s">
        <v>290</v>
      </c>
      <c r="O3" s="104" t="s">
        <v>287</v>
      </c>
      <c r="P3" s="105" t="s">
        <v>290</v>
      </c>
      <c r="Q3" s="106" t="s">
        <v>279</v>
      </c>
      <c r="R3" s="107" t="s">
        <v>282</v>
      </c>
      <c r="S3" s="107" t="s">
        <v>285</v>
      </c>
      <c r="T3" s="108" t="s">
        <v>291</v>
      </c>
      <c r="U3" s="106" t="s">
        <v>279</v>
      </c>
      <c r="V3" s="108" t="s">
        <v>874</v>
      </c>
      <c r="W3" s="77" t="s">
        <v>300</v>
      </c>
      <c r="Y3" s="119" t="s">
        <v>1021</v>
      </c>
      <c r="Z3" s="13"/>
      <c r="AA3" s="287"/>
      <c r="AB3" s="257"/>
      <c r="AC3" s="257"/>
    </row>
    <row r="4" spans="1:29">
      <c r="A4">
        <v>1</v>
      </c>
      <c r="B4" t="s">
        <v>1004</v>
      </c>
      <c r="C4">
        <v>9.548</v>
      </c>
      <c r="D4">
        <v>1.054</v>
      </c>
      <c r="E4" t="s">
        <v>272</v>
      </c>
      <c r="F4">
        <f>AVERAGE(D4:D12)</f>
        <v>0.70600000000000007</v>
      </c>
      <c r="I4" s="96"/>
      <c r="J4" s="102" t="s">
        <v>272</v>
      </c>
      <c r="K4" s="109">
        <f>F76</f>
        <v>0.55899999999999994</v>
      </c>
      <c r="L4" s="110">
        <f>F94</f>
        <v>0.40577777777777779</v>
      </c>
      <c r="M4" s="110">
        <f>F112</f>
        <v>0.36844444444444435</v>
      </c>
      <c r="N4" s="111">
        <f>F130</f>
        <v>0.54522222222222227</v>
      </c>
      <c r="O4" s="112">
        <f>F184</f>
        <v>0.3143333333333333</v>
      </c>
      <c r="P4" s="113">
        <f>F202</f>
        <v>0.23566666666666666</v>
      </c>
      <c r="Q4" s="114">
        <f>F4</f>
        <v>0.70600000000000007</v>
      </c>
      <c r="R4" s="115">
        <f>F22</f>
        <v>0.93711111111111123</v>
      </c>
      <c r="S4" s="115">
        <f>F40</f>
        <v>0.51444444444444448</v>
      </c>
      <c r="T4" s="116">
        <f>F58</f>
        <v>0.5481111111111111</v>
      </c>
      <c r="U4" s="114">
        <f>F148</f>
        <v>0.94577777777777783</v>
      </c>
      <c r="V4" s="116">
        <f>F166</f>
        <v>0.94055555555555559</v>
      </c>
      <c r="W4" s="117">
        <f>F220</f>
        <v>2.5660666666666668E-3</v>
      </c>
      <c r="Y4" s="13" t="s">
        <v>1023</v>
      </c>
      <c r="Z4" s="13"/>
      <c r="AA4" s="13"/>
      <c r="AB4" s="13"/>
      <c r="AC4" s="13"/>
    </row>
    <row r="5" spans="1:29">
      <c r="A5">
        <v>2</v>
      </c>
      <c r="B5" t="s">
        <v>1005</v>
      </c>
      <c r="C5">
        <v>9.548</v>
      </c>
      <c r="D5">
        <v>0.45</v>
      </c>
      <c r="E5" t="s">
        <v>273</v>
      </c>
      <c r="F5" s="13">
        <f>AVERAGE(D13:D21)</f>
        <v>0.21033333333333332</v>
      </c>
      <c r="I5" s="96"/>
      <c r="J5" s="102" t="s">
        <v>273</v>
      </c>
      <c r="K5" s="109">
        <f>F77</f>
        <v>0.12933333333333333</v>
      </c>
      <c r="L5" s="110">
        <f>F95</f>
        <v>0.17666666666666664</v>
      </c>
      <c r="M5" s="110">
        <f>F113</f>
        <v>0.20099999999999998</v>
      </c>
      <c r="N5" s="111">
        <f>F131</f>
        <v>0.35288888888888892</v>
      </c>
      <c r="O5" s="112">
        <f>F185</f>
        <v>0.44188888888888889</v>
      </c>
      <c r="P5" s="113">
        <f>F203</f>
        <v>8.9666666666666658E-2</v>
      </c>
      <c r="Q5" s="114">
        <f>F5</f>
        <v>0.21033333333333332</v>
      </c>
      <c r="R5" s="115">
        <f>F23</f>
        <v>0.48399999999999999</v>
      </c>
      <c r="S5" s="115">
        <f>F41</f>
        <v>0.1488888888888889</v>
      </c>
      <c r="T5" s="116">
        <f>F59</f>
        <v>0.11277777777777777</v>
      </c>
      <c r="U5" s="114">
        <f>F149</f>
        <v>0.27622222222222226</v>
      </c>
      <c r="V5" s="116">
        <f>F167</f>
        <v>0.46666666666666667</v>
      </c>
      <c r="W5" s="117">
        <f>F221</f>
        <v>8.5293333333333332E-4</v>
      </c>
      <c r="Y5" s="13" t="s">
        <v>1025</v>
      </c>
      <c r="Z5" s="13"/>
      <c r="AA5" s="13"/>
      <c r="AB5" s="13"/>
      <c r="AC5" s="13"/>
    </row>
    <row r="6" spans="1:29">
      <c r="A6">
        <v>3</v>
      </c>
      <c r="B6" t="s">
        <v>1006</v>
      </c>
      <c r="C6">
        <v>9.548</v>
      </c>
      <c r="D6">
        <v>0.39</v>
      </c>
      <c r="E6" t="s">
        <v>1007</v>
      </c>
      <c r="F6" s="43">
        <f>AVERAGE(D4:D21)</f>
        <v>0.45816666666666667</v>
      </c>
      <c r="I6" s="96"/>
      <c r="J6" s="214" t="s">
        <v>1007</v>
      </c>
      <c r="K6" s="215">
        <f>F78</f>
        <v>0.34416666666666657</v>
      </c>
      <c r="L6" s="216">
        <f>F96</f>
        <v>0.29122222222222222</v>
      </c>
      <c r="M6" s="216">
        <f>F114</f>
        <v>0.28472222222222215</v>
      </c>
      <c r="N6" s="217">
        <f>F132</f>
        <v>0.44905555555555554</v>
      </c>
      <c r="O6" s="218">
        <f>F186</f>
        <v>0.37811111111111112</v>
      </c>
      <c r="P6" s="219">
        <f>F204</f>
        <v>0.16266666666666663</v>
      </c>
      <c r="Q6" s="215">
        <f>F6</f>
        <v>0.45816666666666667</v>
      </c>
      <c r="R6" s="216">
        <f>F24</f>
        <v>0.71055555555555561</v>
      </c>
      <c r="S6" s="216">
        <f>F42</f>
        <v>0.33166666666666667</v>
      </c>
      <c r="T6" s="217">
        <f>F60</f>
        <v>0.33044444444444437</v>
      </c>
      <c r="U6" s="215">
        <f>F150</f>
        <v>0.61099999999999999</v>
      </c>
      <c r="V6" s="217">
        <f>F168</f>
        <v>0.70361111111111097</v>
      </c>
      <c r="W6" s="117">
        <f>F222</f>
        <v>1.7094999999999996E-3</v>
      </c>
      <c r="Y6" s="13" t="s">
        <v>1027</v>
      </c>
      <c r="Z6" s="13"/>
      <c r="AA6" s="13"/>
      <c r="AB6" s="13"/>
      <c r="AC6" s="13"/>
    </row>
    <row r="7" spans="1:29">
      <c r="A7">
        <v>4</v>
      </c>
      <c r="B7" t="s">
        <v>1008</v>
      </c>
      <c r="C7">
        <v>9.548</v>
      </c>
      <c r="D7">
        <v>0.12</v>
      </c>
      <c r="I7" s="96"/>
      <c r="J7" s="102"/>
      <c r="K7" s="117"/>
      <c r="L7" s="117"/>
      <c r="M7" s="117"/>
      <c r="N7" s="77"/>
      <c r="Q7" s="77"/>
      <c r="R7" s="77"/>
      <c r="S7" s="77"/>
      <c r="T7" s="77"/>
      <c r="U7" s="77"/>
      <c r="W7" s="77"/>
      <c r="Y7" t="s">
        <v>1029</v>
      </c>
    </row>
    <row r="8" spans="1:29">
      <c r="A8">
        <v>5</v>
      </c>
      <c r="B8" t="s">
        <v>1009</v>
      </c>
      <c r="C8">
        <v>9.548</v>
      </c>
      <c r="D8">
        <v>0.61799999999999999</v>
      </c>
      <c r="I8" s="96"/>
      <c r="J8" s="102"/>
      <c r="K8" s="286"/>
      <c r="L8" s="286"/>
      <c r="M8" s="286"/>
      <c r="N8" s="286"/>
      <c r="O8" s="286"/>
      <c r="P8" s="286"/>
      <c r="Q8" s="286"/>
      <c r="R8" s="286"/>
      <c r="S8" s="286"/>
      <c r="T8" s="286"/>
      <c r="U8" s="286"/>
      <c r="V8" s="286"/>
      <c r="W8" s="167"/>
      <c r="Y8" t="s">
        <v>1031</v>
      </c>
    </row>
    <row r="9" spans="1:29">
      <c r="A9">
        <v>6</v>
      </c>
      <c r="B9" t="s">
        <v>1010</v>
      </c>
      <c r="C9">
        <v>9.548</v>
      </c>
      <c r="D9">
        <v>0.629</v>
      </c>
      <c r="I9" s="96"/>
      <c r="J9" s="102"/>
      <c r="K9" s="286"/>
      <c r="L9" s="286"/>
      <c r="M9" s="286"/>
      <c r="N9" s="286"/>
      <c r="O9" s="286"/>
      <c r="P9" s="286"/>
      <c r="Q9" s="286"/>
      <c r="R9" s="286"/>
      <c r="S9" s="286"/>
      <c r="T9" s="286"/>
      <c r="U9" s="286"/>
      <c r="V9" s="286"/>
      <c r="W9" s="167"/>
    </row>
    <row r="10" spans="1:29">
      <c r="A10">
        <v>7</v>
      </c>
      <c r="B10" t="s">
        <v>1011</v>
      </c>
      <c r="C10">
        <v>9.548</v>
      </c>
      <c r="D10">
        <v>1.218</v>
      </c>
      <c r="I10" s="96"/>
      <c r="J10" s="102"/>
      <c r="K10" s="286"/>
      <c r="L10" s="286"/>
      <c r="M10" s="286"/>
      <c r="N10" s="286"/>
      <c r="O10" s="286"/>
      <c r="P10" s="286"/>
      <c r="Q10" s="286"/>
      <c r="R10" s="286"/>
      <c r="S10" s="286"/>
      <c r="T10" s="286"/>
      <c r="U10" s="286"/>
      <c r="V10" s="286"/>
      <c r="W10" s="167"/>
    </row>
    <row r="11" spans="1:29">
      <c r="A11">
        <v>8</v>
      </c>
      <c r="B11" t="s">
        <v>1012</v>
      </c>
      <c r="C11">
        <v>9.548</v>
      </c>
      <c r="D11">
        <v>1.3340000000000001</v>
      </c>
      <c r="I11" s="13"/>
      <c r="J11" s="102"/>
      <c r="K11" s="77"/>
      <c r="L11" s="77"/>
      <c r="M11" s="77"/>
      <c r="N11" s="77"/>
      <c r="O11" s="77"/>
      <c r="P11" s="77"/>
      <c r="Q11" s="77"/>
      <c r="R11" s="77"/>
      <c r="S11" s="77"/>
      <c r="T11" s="102"/>
      <c r="U11" s="102"/>
      <c r="V11" s="13"/>
      <c r="W11" s="13"/>
    </row>
    <row r="12" spans="1:29">
      <c r="A12">
        <v>9</v>
      </c>
      <c r="B12" t="s">
        <v>1013</v>
      </c>
      <c r="C12">
        <v>9.548</v>
      </c>
      <c r="D12">
        <v>0.54100000000000004</v>
      </c>
      <c r="I12" s="119"/>
      <c r="J12" s="102"/>
      <c r="K12" s="117"/>
      <c r="L12" s="117"/>
      <c r="M12" s="117"/>
      <c r="N12" s="117"/>
      <c r="O12" s="117"/>
      <c r="P12" s="117"/>
      <c r="Q12" s="117"/>
      <c r="R12" s="117"/>
      <c r="S12" s="77"/>
      <c r="T12" s="102"/>
      <c r="U12" s="102"/>
      <c r="V12" s="13"/>
    </row>
    <row r="13" spans="1:29">
      <c r="A13">
        <v>10</v>
      </c>
      <c r="B13" t="s">
        <v>1014</v>
      </c>
      <c r="C13">
        <v>9.548</v>
      </c>
      <c r="D13">
        <v>0.129</v>
      </c>
      <c r="I13" s="119"/>
      <c r="J13" s="13"/>
      <c r="K13" s="120"/>
      <c r="L13" s="117"/>
      <c r="M13" s="117"/>
      <c r="N13" s="117"/>
      <c r="O13" s="121"/>
      <c r="P13" s="121"/>
      <c r="Q13" s="121"/>
      <c r="R13" s="121"/>
      <c r="S13" s="37"/>
      <c r="T13" s="13"/>
      <c r="U13" s="13"/>
      <c r="V13" s="13"/>
    </row>
    <row r="14" spans="1:29">
      <c r="A14">
        <v>11</v>
      </c>
      <c r="B14" t="s">
        <v>1015</v>
      </c>
      <c r="C14">
        <v>9.548</v>
      </c>
      <c r="D14">
        <v>2.7E-2</v>
      </c>
      <c r="I14" s="119"/>
      <c r="J14" s="13"/>
      <c r="K14" s="120"/>
      <c r="L14" s="117"/>
      <c r="M14" s="117"/>
      <c r="N14" s="117"/>
      <c r="O14" s="121"/>
      <c r="P14" s="121"/>
      <c r="Q14" s="121"/>
      <c r="R14" s="121"/>
      <c r="S14" s="37"/>
      <c r="T14" s="13"/>
      <c r="U14" s="13"/>
      <c r="V14" s="13"/>
    </row>
    <row r="15" spans="1:29">
      <c r="A15">
        <v>12</v>
      </c>
      <c r="B15" t="s">
        <v>1016</v>
      </c>
      <c r="C15">
        <v>9.548</v>
      </c>
      <c r="D15">
        <v>0.106</v>
      </c>
      <c r="I15" s="119"/>
      <c r="J15" s="13"/>
      <c r="K15" s="117"/>
      <c r="L15" s="117"/>
      <c r="M15" s="117"/>
      <c r="N15" s="77"/>
      <c r="O15" s="37"/>
      <c r="P15" s="37"/>
      <c r="Q15" s="37"/>
      <c r="R15" s="37"/>
      <c r="S15" s="37"/>
      <c r="T15" s="13"/>
      <c r="U15" s="13"/>
      <c r="V15" s="13"/>
    </row>
    <row r="16" spans="1:29">
      <c r="A16">
        <v>13</v>
      </c>
      <c r="B16" t="s">
        <v>1017</v>
      </c>
      <c r="C16">
        <v>9.548</v>
      </c>
      <c r="D16">
        <v>0.30299999999999999</v>
      </c>
      <c r="I16" s="119"/>
      <c r="J16" s="13"/>
      <c r="K16" s="287"/>
      <c r="L16" s="257"/>
      <c r="M16" s="257"/>
      <c r="N16" s="121"/>
      <c r="O16" s="37"/>
      <c r="P16" s="37"/>
      <c r="Q16" s="257"/>
      <c r="R16" s="257"/>
      <c r="S16" s="37"/>
      <c r="T16" s="13"/>
      <c r="U16" s="13"/>
      <c r="V16" s="13"/>
    </row>
    <row r="17" spans="1:22">
      <c r="A17">
        <v>14</v>
      </c>
      <c r="B17" t="s">
        <v>1018</v>
      </c>
      <c r="C17">
        <v>9.548</v>
      </c>
      <c r="D17">
        <v>9.7000000000000003E-2</v>
      </c>
      <c r="I17" s="119"/>
      <c r="J17" s="13"/>
      <c r="K17" s="287"/>
      <c r="L17" s="257"/>
      <c r="M17" s="257"/>
      <c r="N17" s="121"/>
      <c r="O17" s="37"/>
      <c r="P17" s="37"/>
      <c r="Q17" s="257"/>
      <c r="R17" s="257"/>
      <c r="S17" s="37"/>
      <c r="T17" s="13"/>
      <c r="U17" s="13"/>
      <c r="V17" s="13"/>
    </row>
    <row r="18" spans="1:22">
      <c r="A18">
        <v>15</v>
      </c>
      <c r="B18" t="s">
        <v>1020</v>
      </c>
      <c r="C18">
        <v>9.548</v>
      </c>
      <c r="D18">
        <v>0.76400000000000001</v>
      </c>
      <c r="I18" s="119"/>
      <c r="J18" s="13"/>
      <c r="K18" s="287"/>
      <c r="L18" s="257"/>
      <c r="M18" s="257"/>
      <c r="N18" s="121"/>
      <c r="O18" s="37"/>
      <c r="P18" s="37"/>
      <c r="Q18" s="257"/>
      <c r="R18" s="257"/>
      <c r="S18" s="37"/>
      <c r="T18" s="13"/>
      <c r="U18" s="13"/>
      <c r="V18" s="13"/>
    </row>
    <row r="19" spans="1:22">
      <c r="A19">
        <v>16</v>
      </c>
      <c r="B19" t="s">
        <v>1022</v>
      </c>
      <c r="C19">
        <v>9.548</v>
      </c>
      <c r="D19">
        <v>0.28899999999999998</v>
      </c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</row>
    <row r="20" spans="1:22">
      <c r="A20">
        <v>17</v>
      </c>
      <c r="B20" t="s">
        <v>1024</v>
      </c>
      <c r="C20">
        <v>9.548</v>
      </c>
      <c r="D20">
        <v>0.14899999999999999</v>
      </c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</row>
    <row r="21" spans="1:22">
      <c r="A21">
        <v>18</v>
      </c>
      <c r="B21" t="s">
        <v>1026</v>
      </c>
      <c r="C21">
        <v>9.548</v>
      </c>
      <c r="D21">
        <v>2.9000000000000001E-2</v>
      </c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</row>
    <row r="22" spans="1:22">
      <c r="A22">
        <v>19</v>
      </c>
      <c r="B22" t="s">
        <v>1028</v>
      </c>
      <c r="C22">
        <v>9.548</v>
      </c>
      <c r="D22">
        <v>1.1040000000000001</v>
      </c>
      <c r="E22" t="s">
        <v>272</v>
      </c>
      <c r="F22">
        <f>AVERAGE(D22:D30)</f>
        <v>0.93711111111111123</v>
      </c>
    </row>
    <row r="23" spans="1:22">
      <c r="A23">
        <v>20</v>
      </c>
      <c r="B23" t="s">
        <v>1030</v>
      </c>
      <c r="C23">
        <v>9.548</v>
      </c>
      <c r="D23">
        <v>0.77200000000000002</v>
      </c>
      <c r="E23" t="s">
        <v>273</v>
      </c>
      <c r="F23" s="13">
        <f>AVERAGE(D31:D39)</f>
        <v>0.48399999999999999</v>
      </c>
      <c r="G23" s="13"/>
    </row>
    <row r="24" spans="1:22">
      <c r="A24">
        <v>21</v>
      </c>
      <c r="B24" t="s">
        <v>1032</v>
      </c>
      <c r="C24">
        <v>9.548</v>
      </c>
      <c r="D24">
        <v>1.2450000000000001</v>
      </c>
      <c r="E24" t="s">
        <v>1007</v>
      </c>
      <c r="F24" s="43">
        <f>AVERAGE(D22:D39)</f>
        <v>0.71055555555555561</v>
      </c>
    </row>
    <row r="25" spans="1:22">
      <c r="A25">
        <v>22</v>
      </c>
      <c r="B25" t="s">
        <v>1033</v>
      </c>
      <c r="C25">
        <v>9.548</v>
      </c>
      <c r="D25">
        <v>1.115</v>
      </c>
    </row>
    <row r="26" spans="1:22">
      <c r="A26">
        <v>23</v>
      </c>
      <c r="B26" t="s">
        <v>1034</v>
      </c>
      <c r="C26">
        <v>9.548</v>
      </c>
      <c r="D26">
        <v>0.63300000000000001</v>
      </c>
    </row>
    <row r="27" spans="1:22">
      <c r="A27">
        <v>24</v>
      </c>
      <c r="B27" t="s">
        <v>1035</v>
      </c>
      <c r="C27">
        <v>9.548</v>
      </c>
      <c r="D27">
        <v>0.92800000000000005</v>
      </c>
    </row>
    <row r="28" spans="1:22">
      <c r="A28">
        <v>25</v>
      </c>
      <c r="B28" t="s">
        <v>1036</v>
      </c>
      <c r="C28">
        <v>9.548</v>
      </c>
      <c r="D28">
        <v>1.173</v>
      </c>
    </row>
    <row r="29" spans="1:22">
      <c r="A29">
        <v>26</v>
      </c>
      <c r="B29" t="s">
        <v>1037</v>
      </c>
      <c r="C29">
        <v>9.548</v>
      </c>
      <c r="D29">
        <v>0.59299999999999997</v>
      </c>
    </row>
    <row r="30" spans="1:22">
      <c r="A30">
        <v>27</v>
      </c>
      <c r="B30" t="s">
        <v>1038</v>
      </c>
      <c r="C30">
        <v>9.548</v>
      </c>
      <c r="D30">
        <v>0.871</v>
      </c>
    </row>
    <row r="31" spans="1:22">
      <c r="A31">
        <v>28</v>
      </c>
      <c r="B31" t="s">
        <v>1039</v>
      </c>
      <c r="C31">
        <v>9.548</v>
      </c>
      <c r="D31">
        <v>0.81499999999999995</v>
      </c>
    </row>
    <row r="32" spans="1:22">
      <c r="A32">
        <v>29</v>
      </c>
      <c r="B32" t="s">
        <v>1040</v>
      </c>
      <c r="C32">
        <v>9.548</v>
      </c>
      <c r="D32">
        <v>0.19</v>
      </c>
    </row>
    <row r="33" spans="1:6">
      <c r="A33">
        <v>30</v>
      </c>
      <c r="B33" t="s">
        <v>1041</v>
      </c>
      <c r="C33">
        <v>9.548</v>
      </c>
      <c r="D33">
        <v>1.0680000000000001</v>
      </c>
    </row>
    <row r="34" spans="1:6">
      <c r="A34">
        <v>31</v>
      </c>
      <c r="B34" t="s">
        <v>1042</v>
      </c>
      <c r="C34">
        <v>9.548</v>
      </c>
      <c r="D34">
        <v>0.48399999999999999</v>
      </c>
    </row>
    <row r="35" spans="1:6">
      <c r="A35">
        <v>32</v>
      </c>
      <c r="B35" t="s">
        <v>1043</v>
      </c>
      <c r="C35">
        <v>9.548</v>
      </c>
      <c r="D35">
        <v>0.47699999999999998</v>
      </c>
    </row>
    <row r="36" spans="1:6">
      <c r="A36">
        <v>33</v>
      </c>
      <c r="B36" t="s">
        <v>1044</v>
      </c>
      <c r="C36">
        <v>9.548</v>
      </c>
      <c r="D36">
        <v>0.27800000000000002</v>
      </c>
    </row>
    <row r="37" spans="1:6">
      <c r="A37">
        <v>34</v>
      </c>
      <c r="B37" t="s">
        <v>1045</v>
      </c>
      <c r="C37">
        <v>9.548</v>
      </c>
      <c r="D37">
        <v>0.32</v>
      </c>
    </row>
    <row r="38" spans="1:6">
      <c r="A38">
        <v>35</v>
      </c>
      <c r="B38" t="s">
        <v>1046</v>
      </c>
      <c r="C38">
        <v>9.548</v>
      </c>
      <c r="D38">
        <v>0.54900000000000004</v>
      </c>
    </row>
    <row r="39" spans="1:6">
      <c r="A39">
        <v>36</v>
      </c>
      <c r="B39" t="s">
        <v>1047</v>
      </c>
      <c r="C39">
        <v>9.548</v>
      </c>
      <c r="D39">
        <v>0.17499999999999999</v>
      </c>
      <c r="E39" t="s">
        <v>1048</v>
      </c>
    </row>
    <row r="40" spans="1:6">
      <c r="A40">
        <v>37</v>
      </c>
      <c r="B40" t="s">
        <v>1049</v>
      </c>
      <c r="C40">
        <v>9.548</v>
      </c>
      <c r="D40">
        <v>0.249</v>
      </c>
      <c r="E40" t="s">
        <v>272</v>
      </c>
      <c r="F40">
        <f>AVERAGE(D40:D48)</f>
        <v>0.51444444444444448</v>
      </c>
    </row>
    <row r="41" spans="1:6">
      <c r="A41">
        <v>38</v>
      </c>
      <c r="B41" t="s">
        <v>1050</v>
      </c>
      <c r="C41">
        <v>9.548</v>
      </c>
      <c r="D41">
        <v>0.45200000000000001</v>
      </c>
      <c r="E41" t="s">
        <v>273</v>
      </c>
      <c r="F41" s="13">
        <f>AVERAGE(D49:D57)</f>
        <v>0.1488888888888889</v>
      </c>
    </row>
    <row r="42" spans="1:6">
      <c r="A42">
        <v>39</v>
      </c>
      <c r="B42" t="s">
        <v>1051</v>
      </c>
      <c r="C42">
        <v>9.548</v>
      </c>
      <c r="D42">
        <v>0.39600000000000002</v>
      </c>
      <c r="E42" t="s">
        <v>1007</v>
      </c>
      <c r="F42" s="43">
        <f>AVERAGE(D40:D57)</f>
        <v>0.33166666666666667</v>
      </c>
    </row>
    <row r="43" spans="1:6">
      <c r="A43">
        <v>40</v>
      </c>
      <c r="B43" t="s">
        <v>1052</v>
      </c>
      <c r="C43">
        <v>9.548</v>
      </c>
      <c r="D43">
        <v>0.79200000000000004</v>
      </c>
    </row>
    <row r="44" spans="1:6">
      <c r="A44">
        <v>41</v>
      </c>
      <c r="B44" t="s">
        <v>1053</v>
      </c>
      <c r="C44">
        <v>9.548</v>
      </c>
      <c r="D44">
        <v>0.34499999999999997</v>
      </c>
    </row>
    <row r="45" spans="1:6">
      <c r="A45">
        <v>42</v>
      </c>
      <c r="B45" t="s">
        <v>1054</v>
      </c>
      <c r="C45">
        <v>9.548</v>
      </c>
      <c r="D45">
        <v>0.67800000000000005</v>
      </c>
    </row>
    <row r="46" spans="1:6">
      <c r="A46">
        <v>43</v>
      </c>
      <c r="B46" t="s">
        <v>1055</v>
      </c>
      <c r="C46">
        <v>9.548</v>
      </c>
      <c r="D46">
        <v>0.57899999999999996</v>
      </c>
    </row>
    <row r="47" spans="1:6">
      <c r="A47">
        <v>44</v>
      </c>
      <c r="B47" t="s">
        <v>1056</v>
      </c>
      <c r="C47">
        <v>9.548</v>
      </c>
      <c r="D47">
        <v>0.83199999999999996</v>
      </c>
    </row>
    <row r="48" spans="1:6">
      <c r="A48">
        <v>45</v>
      </c>
      <c r="B48" t="s">
        <v>1057</v>
      </c>
      <c r="C48">
        <v>9.548</v>
      </c>
      <c r="D48">
        <v>0.307</v>
      </c>
    </row>
    <row r="49" spans="1:6">
      <c r="A49">
        <v>46</v>
      </c>
      <c r="B49" t="s">
        <v>1058</v>
      </c>
      <c r="C49">
        <v>9.548</v>
      </c>
      <c r="D49">
        <v>0.216</v>
      </c>
    </row>
    <row r="50" spans="1:6">
      <c r="A50">
        <v>47</v>
      </c>
      <c r="B50" t="s">
        <v>1059</v>
      </c>
      <c r="C50">
        <v>9.548</v>
      </c>
      <c r="D50">
        <v>8.0000000000000002E-3</v>
      </c>
    </row>
    <row r="51" spans="1:6">
      <c r="A51">
        <v>48</v>
      </c>
      <c r="B51" t="s">
        <v>1060</v>
      </c>
      <c r="C51">
        <v>9.548</v>
      </c>
      <c r="D51">
        <v>6.6000000000000003E-2</v>
      </c>
    </row>
    <row r="52" spans="1:6">
      <c r="A52">
        <v>49</v>
      </c>
      <c r="B52" t="s">
        <v>1061</v>
      </c>
      <c r="C52">
        <v>9.548</v>
      </c>
      <c r="D52">
        <v>1.0999999999999999E-2</v>
      </c>
    </row>
    <row r="53" spans="1:6">
      <c r="A53">
        <v>50</v>
      </c>
      <c r="B53" t="s">
        <v>1062</v>
      </c>
      <c r="C53">
        <v>9.548</v>
      </c>
      <c r="D53">
        <v>0.11899999999999999</v>
      </c>
    </row>
    <row r="54" spans="1:6">
      <c r="A54">
        <v>51</v>
      </c>
      <c r="B54" t="s">
        <v>1063</v>
      </c>
      <c r="C54">
        <v>9.548</v>
      </c>
      <c r="D54">
        <v>0.52200000000000002</v>
      </c>
    </row>
    <row r="55" spans="1:6">
      <c r="A55">
        <v>52</v>
      </c>
      <c r="B55" t="s">
        <v>1064</v>
      </c>
      <c r="C55">
        <v>9.548</v>
      </c>
      <c r="D55">
        <v>4.7E-2</v>
      </c>
    </row>
    <row r="56" spans="1:6">
      <c r="A56">
        <v>53</v>
      </c>
      <c r="B56" t="s">
        <v>1065</v>
      </c>
      <c r="C56">
        <v>9.548</v>
      </c>
      <c r="D56">
        <v>0.29599999999999999</v>
      </c>
    </row>
    <row r="57" spans="1:6">
      <c r="A57">
        <v>54</v>
      </c>
      <c r="B57" t="s">
        <v>1066</v>
      </c>
      <c r="C57">
        <v>9.548</v>
      </c>
      <c r="D57">
        <v>5.5E-2</v>
      </c>
    </row>
    <row r="58" spans="1:6">
      <c r="A58">
        <v>55</v>
      </c>
      <c r="B58" t="s">
        <v>1067</v>
      </c>
      <c r="C58">
        <v>9.548</v>
      </c>
      <c r="D58">
        <v>0.49399999999999999</v>
      </c>
      <c r="E58" t="s">
        <v>272</v>
      </c>
      <c r="F58">
        <f>AVERAGE(D58:D66)</f>
        <v>0.5481111111111111</v>
      </c>
    </row>
    <row r="59" spans="1:6">
      <c r="A59">
        <v>56</v>
      </c>
      <c r="B59" t="s">
        <v>1068</v>
      </c>
      <c r="C59">
        <v>9.548</v>
      </c>
      <c r="D59">
        <v>0.154</v>
      </c>
      <c r="E59" t="s">
        <v>273</v>
      </c>
      <c r="F59" s="13">
        <f>AVERAGE(D67:D75)</f>
        <v>0.11277777777777777</v>
      </c>
    </row>
    <row r="60" spans="1:6">
      <c r="A60">
        <v>57</v>
      </c>
      <c r="B60" t="s">
        <v>1069</v>
      </c>
      <c r="C60">
        <v>9.548</v>
      </c>
      <c r="D60">
        <v>1.145</v>
      </c>
      <c r="E60" t="s">
        <v>1007</v>
      </c>
      <c r="F60" s="43">
        <f>AVERAGE(D58:D75)</f>
        <v>0.33044444444444437</v>
      </c>
    </row>
    <row r="61" spans="1:6">
      <c r="A61">
        <v>58</v>
      </c>
      <c r="B61" t="s">
        <v>1070</v>
      </c>
      <c r="C61">
        <v>9.548</v>
      </c>
      <c r="D61">
        <v>0.73199999999999998</v>
      </c>
    </row>
    <row r="62" spans="1:6">
      <c r="A62">
        <v>59</v>
      </c>
      <c r="B62" t="s">
        <v>1071</v>
      </c>
      <c r="C62">
        <v>9.548</v>
      </c>
      <c r="D62">
        <v>0.27900000000000003</v>
      </c>
    </row>
    <row r="63" spans="1:6">
      <c r="A63">
        <v>60</v>
      </c>
      <c r="B63" t="s">
        <v>1072</v>
      </c>
      <c r="C63">
        <v>9.548</v>
      </c>
      <c r="D63">
        <v>0.56599999999999995</v>
      </c>
    </row>
    <row r="64" spans="1:6">
      <c r="A64">
        <v>61</v>
      </c>
      <c r="B64" t="s">
        <v>1073</v>
      </c>
      <c r="C64">
        <v>9.548</v>
      </c>
      <c r="D64">
        <v>0.89900000000000002</v>
      </c>
    </row>
    <row r="65" spans="1:6">
      <c r="A65">
        <v>62</v>
      </c>
      <c r="B65" t="s">
        <v>1074</v>
      </c>
      <c r="C65">
        <v>9.548</v>
      </c>
      <c r="D65">
        <v>0.60399999999999998</v>
      </c>
    </row>
    <row r="66" spans="1:6">
      <c r="A66">
        <v>63</v>
      </c>
      <c r="B66" t="s">
        <v>1075</v>
      </c>
      <c r="C66">
        <v>9.548</v>
      </c>
      <c r="D66">
        <v>0.06</v>
      </c>
    </row>
    <row r="67" spans="1:6">
      <c r="A67">
        <v>64</v>
      </c>
      <c r="B67" t="s">
        <v>1076</v>
      </c>
      <c r="C67">
        <v>9.548</v>
      </c>
      <c r="D67">
        <v>0.14799999999999999</v>
      </c>
    </row>
    <row r="68" spans="1:6">
      <c r="A68">
        <v>65</v>
      </c>
      <c r="B68" t="s">
        <v>1077</v>
      </c>
      <c r="C68">
        <v>9.548</v>
      </c>
      <c r="D68">
        <v>0.24399999999999999</v>
      </c>
    </row>
    <row r="69" spans="1:6">
      <c r="A69">
        <v>66</v>
      </c>
      <c r="B69" t="s">
        <v>1078</v>
      </c>
      <c r="C69">
        <v>9.548</v>
      </c>
      <c r="D69">
        <v>0.04</v>
      </c>
    </row>
    <row r="70" spans="1:6">
      <c r="A70">
        <v>67</v>
      </c>
      <c r="B70" t="s">
        <v>1079</v>
      </c>
      <c r="C70">
        <v>9.548</v>
      </c>
      <c r="D70">
        <v>7.5999999999999998E-2</v>
      </c>
    </row>
    <row r="71" spans="1:6">
      <c r="A71">
        <v>68</v>
      </c>
      <c r="B71" t="s">
        <v>1080</v>
      </c>
      <c r="C71">
        <v>9.548</v>
      </c>
      <c r="D71">
        <v>0.41399999999999998</v>
      </c>
    </row>
    <row r="72" spans="1:6">
      <c r="A72">
        <v>69</v>
      </c>
      <c r="B72" t="s">
        <v>1081</v>
      </c>
      <c r="C72">
        <v>9.548</v>
      </c>
      <c r="D72">
        <v>0.04</v>
      </c>
    </row>
    <row r="73" spans="1:6">
      <c r="A73">
        <v>70</v>
      </c>
      <c r="B73" t="s">
        <v>1082</v>
      </c>
      <c r="C73">
        <v>9.548</v>
      </c>
      <c r="D73">
        <v>3.1E-2</v>
      </c>
    </row>
    <row r="74" spans="1:6">
      <c r="A74">
        <v>71</v>
      </c>
      <c r="B74" t="s">
        <v>1083</v>
      </c>
      <c r="C74">
        <v>9.548</v>
      </c>
      <c r="D74">
        <v>1.4E-2</v>
      </c>
    </row>
    <row r="75" spans="1:6">
      <c r="A75">
        <v>72</v>
      </c>
      <c r="B75" t="s">
        <v>1084</v>
      </c>
      <c r="C75">
        <v>9.548</v>
      </c>
      <c r="D75">
        <v>8.0000000000000002E-3</v>
      </c>
    </row>
    <row r="76" spans="1:6">
      <c r="A76">
        <v>73</v>
      </c>
      <c r="B76" t="s">
        <v>1085</v>
      </c>
      <c r="C76">
        <v>9.548</v>
      </c>
      <c r="D76">
        <v>0.21299999999999999</v>
      </c>
      <c r="E76" t="s">
        <v>272</v>
      </c>
      <c r="F76">
        <f>AVERAGE(D76:D84)</f>
        <v>0.55899999999999994</v>
      </c>
    </row>
    <row r="77" spans="1:6">
      <c r="A77">
        <v>74</v>
      </c>
      <c r="B77" t="s">
        <v>1086</v>
      </c>
      <c r="C77">
        <v>9.548</v>
      </c>
      <c r="D77">
        <v>0.92600000000000005</v>
      </c>
      <c r="E77" t="s">
        <v>273</v>
      </c>
      <c r="F77" s="13">
        <f>AVERAGE(D85:D93)</f>
        <v>0.12933333333333333</v>
      </c>
    </row>
    <row r="78" spans="1:6">
      <c r="A78">
        <v>75</v>
      </c>
      <c r="B78" t="s">
        <v>1087</v>
      </c>
      <c r="C78">
        <v>9.548</v>
      </c>
      <c r="D78">
        <v>0.55500000000000005</v>
      </c>
      <c r="E78" t="s">
        <v>1007</v>
      </c>
      <c r="F78" s="43">
        <f>AVERAGE(D76:D93)</f>
        <v>0.34416666666666657</v>
      </c>
    </row>
    <row r="79" spans="1:6">
      <c r="A79">
        <v>76</v>
      </c>
      <c r="B79" t="s">
        <v>1088</v>
      </c>
      <c r="C79">
        <v>9.548</v>
      </c>
      <c r="D79">
        <v>0.51100000000000001</v>
      </c>
    </row>
    <row r="80" spans="1:6">
      <c r="A80">
        <v>77</v>
      </c>
      <c r="B80" t="s">
        <v>1089</v>
      </c>
      <c r="C80">
        <v>9.548</v>
      </c>
      <c r="D80">
        <v>0.71</v>
      </c>
    </row>
    <row r="81" spans="1:6">
      <c r="A81">
        <v>78</v>
      </c>
      <c r="B81" t="s">
        <v>1090</v>
      </c>
      <c r="C81">
        <v>9.548</v>
      </c>
      <c r="D81">
        <v>0.84399999999999997</v>
      </c>
    </row>
    <row r="82" spans="1:6">
      <c r="A82">
        <v>79</v>
      </c>
      <c r="B82" t="s">
        <v>1091</v>
      </c>
      <c r="C82">
        <v>9.548</v>
      </c>
      <c r="D82">
        <v>0.36599999999999999</v>
      </c>
    </row>
    <row r="83" spans="1:6">
      <c r="A83">
        <v>80</v>
      </c>
      <c r="B83" t="s">
        <v>1092</v>
      </c>
      <c r="C83">
        <v>9.548</v>
      </c>
      <c r="D83">
        <v>0.69599999999999995</v>
      </c>
    </row>
    <row r="84" spans="1:6">
      <c r="A84">
        <v>81</v>
      </c>
      <c r="B84" t="s">
        <v>1093</v>
      </c>
      <c r="C84">
        <v>9.548</v>
      </c>
      <c r="D84">
        <v>0.21</v>
      </c>
    </row>
    <row r="85" spans="1:6">
      <c r="A85">
        <v>82</v>
      </c>
      <c r="B85" t="s">
        <v>1094</v>
      </c>
      <c r="C85">
        <v>9.548</v>
      </c>
      <c r="D85">
        <v>0.3</v>
      </c>
    </row>
    <row r="86" spans="1:6">
      <c r="A86">
        <v>83</v>
      </c>
      <c r="B86" t="s">
        <v>1095</v>
      </c>
      <c r="C86">
        <v>9.548</v>
      </c>
      <c r="D86">
        <v>0.28399999999999997</v>
      </c>
    </row>
    <row r="87" spans="1:6">
      <c r="A87">
        <v>84</v>
      </c>
      <c r="B87" t="s">
        <v>1096</v>
      </c>
      <c r="C87">
        <v>9.548</v>
      </c>
      <c r="D87">
        <v>0.14299999999999999</v>
      </c>
    </row>
    <row r="88" spans="1:6">
      <c r="A88">
        <v>85</v>
      </c>
      <c r="B88" t="s">
        <v>1097</v>
      </c>
      <c r="C88">
        <v>9.548</v>
      </c>
      <c r="D88">
        <v>0.04</v>
      </c>
    </row>
    <row r="89" spans="1:6">
      <c r="A89">
        <v>86</v>
      </c>
      <c r="B89" t="s">
        <v>1098</v>
      </c>
      <c r="C89">
        <v>9.548</v>
      </c>
      <c r="D89">
        <v>0.121</v>
      </c>
    </row>
    <row r="90" spans="1:6">
      <c r="A90">
        <v>87</v>
      </c>
      <c r="B90" t="s">
        <v>1099</v>
      </c>
      <c r="C90">
        <v>9.548</v>
      </c>
      <c r="D90">
        <v>8.4000000000000005E-2</v>
      </c>
    </row>
    <row r="91" spans="1:6">
      <c r="A91">
        <v>88</v>
      </c>
      <c r="B91" t="s">
        <v>1100</v>
      </c>
      <c r="C91">
        <v>9.548</v>
      </c>
      <c r="D91">
        <v>0.13600000000000001</v>
      </c>
    </row>
    <row r="92" spans="1:6">
      <c r="A92">
        <v>89</v>
      </c>
      <c r="B92" t="s">
        <v>1101</v>
      </c>
      <c r="C92">
        <v>9.548</v>
      </c>
      <c r="D92">
        <v>2.7E-2</v>
      </c>
    </row>
    <row r="93" spans="1:6">
      <c r="A93">
        <v>90</v>
      </c>
      <c r="B93" t="s">
        <v>1102</v>
      </c>
      <c r="C93">
        <v>9.548</v>
      </c>
      <c r="D93">
        <v>2.9000000000000001E-2</v>
      </c>
    </row>
    <row r="94" spans="1:6">
      <c r="A94">
        <v>91</v>
      </c>
      <c r="B94" t="s">
        <v>1103</v>
      </c>
      <c r="C94">
        <v>9.548</v>
      </c>
      <c r="D94">
        <v>0.25700000000000001</v>
      </c>
      <c r="E94" t="s">
        <v>272</v>
      </c>
      <c r="F94">
        <f>AVERAGE(D94:D102)</f>
        <v>0.40577777777777779</v>
      </c>
    </row>
    <row r="95" spans="1:6">
      <c r="A95">
        <v>92</v>
      </c>
      <c r="B95" t="s">
        <v>1104</v>
      </c>
      <c r="C95">
        <v>9.548</v>
      </c>
      <c r="D95">
        <v>0.08</v>
      </c>
      <c r="E95" t="s">
        <v>273</v>
      </c>
      <c r="F95" s="13">
        <f>AVERAGE(D103:D111)</f>
        <v>0.17666666666666664</v>
      </c>
    </row>
    <row r="96" spans="1:6">
      <c r="A96">
        <v>93</v>
      </c>
      <c r="B96" t="s">
        <v>1105</v>
      </c>
      <c r="C96">
        <v>9.548</v>
      </c>
      <c r="D96">
        <v>0.22500000000000001</v>
      </c>
      <c r="E96" t="s">
        <v>1007</v>
      </c>
      <c r="F96" s="43">
        <f>AVERAGE(D94:D111)</f>
        <v>0.29122222222222222</v>
      </c>
    </row>
    <row r="97" spans="1:6">
      <c r="A97">
        <v>94</v>
      </c>
      <c r="B97" t="s">
        <v>1106</v>
      </c>
      <c r="C97">
        <v>9.548</v>
      </c>
      <c r="D97">
        <v>0.56200000000000006</v>
      </c>
    </row>
    <row r="98" spans="1:6">
      <c r="A98">
        <v>95</v>
      </c>
      <c r="B98" t="s">
        <v>1107</v>
      </c>
      <c r="C98">
        <v>9.548</v>
      </c>
      <c r="D98">
        <v>0.47299999999999998</v>
      </c>
    </row>
    <row r="99" spans="1:6">
      <c r="A99">
        <v>96</v>
      </c>
      <c r="B99" t="s">
        <v>1108</v>
      </c>
      <c r="C99">
        <v>9.548</v>
      </c>
      <c r="D99">
        <v>9.7000000000000003E-2</v>
      </c>
    </row>
    <row r="100" spans="1:6">
      <c r="A100">
        <v>97</v>
      </c>
      <c r="B100" t="s">
        <v>1109</v>
      </c>
      <c r="C100">
        <v>9.548</v>
      </c>
      <c r="D100">
        <v>6.7000000000000004E-2</v>
      </c>
    </row>
    <row r="101" spans="1:6">
      <c r="A101">
        <v>98</v>
      </c>
      <c r="B101" t="s">
        <v>1110</v>
      </c>
      <c r="C101">
        <v>9.548</v>
      </c>
      <c r="D101">
        <v>1.149</v>
      </c>
    </row>
    <row r="102" spans="1:6">
      <c r="A102">
        <v>99</v>
      </c>
      <c r="B102" t="s">
        <v>1111</v>
      </c>
      <c r="C102">
        <v>9.548</v>
      </c>
      <c r="D102">
        <v>0.74199999999999999</v>
      </c>
    </row>
    <row r="103" spans="1:6">
      <c r="A103">
        <v>100</v>
      </c>
      <c r="B103" t="s">
        <v>1112</v>
      </c>
      <c r="C103">
        <v>9.548</v>
      </c>
      <c r="D103">
        <v>5.8999999999999997E-2</v>
      </c>
    </row>
    <row r="104" spans="1:6">
      <c r="A104">
        <v>101</v>
      </c>
      <c r="B104" t="s">
        <v>1113</v>
      </c>
      <c r="C104">
        <v>9.548</v>
      </c>
      <c r="D104">
        <v>9.9000000000000005E-2</v>
      </c>
    </row>
    <row r="105" spans="1:6">
      <c r="A105">
        <v>102</v>
      </c>
      <c r="B105" t="s">
        <v>1114</v>
      </c>
      <c r="C105">
        <v>9.548</v>
      </c>
      <c r="D105">
        <v>4.2000000000000003E-2</v>
      </c>
    </row>
    <row r="106" spans="1:6">
      <c r="A106">
        <v>103</v>
      </c>
      <c r="B106" t="s">
        <v>1115</v>
      </c>
      <c r="C106">
        <v>9.548</v>
      </c>
      <c r="D106">
        <v>7.3999999999999996E-2</v>
      </c>
    </row>
    <row r="107" spans="1:6">
      <c r="A107">
        <v>104</v>
      </c>
      <c r="B107" t="s">
        <v>1116</v>
      </c>
      <c r="C107">
        <v>9.548</v>
      </c>
      <c r="D107">
        <v>3.5000000000000003E-2</v>
      </c>
    </row>
    <row r="108" spans="1:6">
      <c r="A108">
        <v>105</v>
      </c>
      <c r="B108" t="s">
        <v>1117</v>
      </c>
      <c r="C108">
        <v>9.548</v>
      </c>
      <c r="D108">
        <v>0.04</v>
      </c>
    </row>
    <row r="109" spans="1:6">
      <c r="A109">
        <v>106</v>
      </c>
      <c r="B109" t="s">
        <v>1118</v>
      </c>
      <c r="C109">
        <v>9.548</v>
      </c>
      <c r="D109">
        <v>6.0000000000000001E-3</v>
      </c>
    </row>
    <row r="110" spans="1:6">
      <c r="A110">
        <v>107</v>
      </c>
      <c r="B110" t="s">
        <v>1119</v>
      </c>
      <c r="C110">
        <v>9.548</v>
      </c>
      <c r="D110">
        <v>1.111</v>
      </c>
    </row>
    <row r="111" spans="1:6">
      <c r="A111">
        <v>108</v>
      </c>
      <c r="B111" t="s">
        <v>1120</v>
      </c>
      <c r="C111">
        <v>9.548</v>
      </c>
      <c r="D111">
        <v>0.124</v>
      </c>
    </row>
    <row r="112" spans="1:6">
      <c r="A112">
        <v>109</v>
      </c>
      <c r="B112" t="s">
        <v>1121</v>
      </c>
      <c r="C112">
        <v>9.548</v>
      </c>
      <c r="D112">
        <v>0.95499999999999996</v>
      </c>
      <c r="E112" t="s">
        <v>272</v>
      </c>
      <c r="F112">
        <f>AVERAGE(D112:D120)</f>
        <v>0.36844444444444435</v>
      </c>
    </row>
    <row r="113" spans="1:6">
      <c r="A113">
        <v>110</v>
      </c>
      <c r="B113" t="s">
        <v>1122</v>
      </c>
      <c r="C113">
        <v>9.548</v>
      </c>
      <c r="D113">
        <v>0.24199999999999999</v>
      </c>
      <c r="E113" t="s">
        <v>273</v>
      </c>
      <c r="F113" s="13">
        <f>AVERAGE(D121:D129)</f>
        <v>0.20099999999999998</v>
      </c>
    </row>
    <row r="114" spans="1:6">
      <c r="A114">
        <v>111</v>
      </c>
      <c r="B114" t="s">
        <v>1123</v>
      </c>
      <c r="C114">
        <v>9.548</v>
      </c>
      <c r="D114">
        <v>0.76800000000000002</v>
      </c>
      <c r="E114" t="s">
        <v>1007</v>
      </c>
      <c r="F114" s="43">
        <f>AVERAGE(D112:D129)</f>
        <v>0.28472222222222215</v>
      </c>
    </row>
    <row r="115" spans="1:6">
      <c r="A115">
        <v>112</v>
      </c>
      <c r="B115" t="s">
        <v>1124</v>
      </c>
      <c r="C115">
        <v>9.548</v>
      </c>
      <c r="D115">
        <v>0.46300000000000002</v>
      </c>
    </row>
    <row r="116" spans="1:6">
      <c r="A116">
        <v>113</v>
      </c>
      <c r="B116" t="s">
        <v>1125</v>
      </c>
      <c r="C116">
        <v>9.548</v>
      </c>
      <c r="D116">
        <v>8.2000000000000003E-2</v>
      </c>
    </row>
    <row r="117" spans="1:6">
      <c r="A117">
        <v>114</v>
      </c>
      <c r="B117" t="s">
        <v>1126</v>
      </c>
      <c r="C117">
        <v>9.548</v>
      </c>
      <c r="D117">
        <v>0.23799999999999999</v>
      </c>
    </row>
    <row r="118" spans="1:6">
      <c r="A118">
        <v>115</v>
      </c>
      <c r="B118" t="s">
        <v>1127</v>
      </c>
      <c r="C118">
        <v>9.548</v>
      </c>
      <c r="D118">
        <v>4.2000000000000003E-2</v>
      </c>
    </row>
    <row r="119" spans="1:6">
      <c r="A119">
        <v>116</v>
      </c>
      <c r="B119" t="s">
        <v>1128</v>
      </c>
      <c r="C119">
        <v>9.548</v>
      </c>
      <c r="D119">
        <v>0.24299999999999999</v>
      </c>
    </row>
    <row r="120" spans="1:6">
      <c r="A120">
        <v>117</v>
      </c>
      <c r="B120" t="s">
        <v>1129</v>
      </c>
      <c r="C120">
        <v>9.548</v>
      </c>
      <c r="D120">
        <v>0.28299999999999997</v>
      </c>
    </row>
    <row r="121" spans="1:6">
      <c r="A121">
        <v>118</v>
      </c>
      <c r="B121" t="s">
        <v>1130</v>
      </c>
      <c r="C121">
        <v>9.548</v>
      </c>
      <c r="D121">
        <v>0.16500000000000001</v>
      </c>
    </row>
    <row r="122" spans="1:6">
      <c r="A122">
        <v>119</v>
      </c>
      <c r="B122" t="s">
        <v>1131</v>
      </c>
      <c r="C122">
        <v>9.548</v>
      </c>
      <c r="D122">
        <v>0.29199999999999998</v>
      </c>
    </row>
    <row r="123" spans="1:6">
      <c r="A123">
        <v>120</v>
      </c>
      <c r="B123" t="s">
        <v>1132</v>
      </c>
      <c r="C123">
        <v>9.548</v>
      </c>
      <c r="D123">
        <v>0.35499999999999998</v>
      </c>
    </row>
    <row r="124" spans="1:6">
      <c r="A124">
        <v>121</v>
      </c>
      <c r="B124" t="s">
        <v>1133</v>
      </c>
      <c r="C124">
        <v>9.548</v>
      </c>
      <c r="D124">
        <v>3.7999999999999999E-2</v>
      </c>
    </row>
    <row r="125" spans="1:6">
      <c r="A125">
        <v>122</v>
      </c>
      <c r="B125" t="s">
        <v>1134</v>
      </c>
      <c r="C125">
        <v>9.548</v>
      </c>
      <c r="D125">
        <v>0.186</v>
      </c>
    </row>
    <row r="126" spans="1:6">
      <c r="A126">
        <v>123</v>
      </c>
      <c r="B126" t="s">
        <v>1135</v>
      </c>
      <c r="C126">
        <v>9.548</v>
      </c>
      <c r="D126">
        <v>0.23400000000000001</v>
      </c>
    </row>
    <row r="127" spans="1:6">
      <c r="A127">
        <v>124</v>
      </c>
      <c r="B127" t="s">
        <v>1136</v>
      </c>
      <c r="C127">
        <v>9.548</v>
      </c>
      <c r="D127">
        <v>1.9E-2</v>
      </c>
    </row>
    <row r="128" spans="1:6">
      <c r="A128">
        <v>125</v>
      </c>
      <c r="B128" t="s">
        <v>1137</v>
      </c>
      <c r="C128">
        <v>9.548</v>
      </c>
      <c r="D128">
        <v>0.151</v>
      </c>
    </row>
    <row r="129" spans="1:6">
      <c r="A129">
        <v>126</v>
      </c>
      <c r="B129" t="s">
        <v>1138</v>
      </c>
      <c r="C129">
        <v>9.548</v>
      </c>
      <c r="D129">
        <v>0.36899999999999999</v>
      </c>
    </row>
    <row r="130" spans="1:6">
      <c r="A130">
        <v>127</v>
      </c>
      <c r="B130" t="s">
        <v>1139</v>
      </c>
      <c r="C130">
        <v>9.548</v>
      </c>
      <c r="D130">
        <v>0.79100000000000004</v>
      </c>
      <c r="E130" t="s">
        <v>272</v>
      </c>
      <c r="F130">
        <f>AVERAGE(D130:D138)</f>
        <v>0.54522222222222227</v>
      </c>
    </row>
    <row r="131" spans="1:6">
      <c r="A131">
        <v>128</v>
      </c>
      <c r="B131" t="s">
        <v>1140</v>
      </c>
      <c r="C131">
        <v>9.548</v>
      </c>
      <c r="D131">
        <v>1.292</v>
      </c>
      <c r="E131" t="s">
        <v>273</v>
      </c>
      <c r="F131" s="13">
        <f>AVERAGE(D139:D147)</f>
        <v>0.35288888888888892</v>
      </c>
    </row>
    <row r="132" spans="1:6">
      <c r="A132">
        <v>129</v>
      </c>
      <c r="B132" t="s">
        <v>1141</v>
      </c>
      <c r="C132">
        <v>9.548</v>
      </c>
      <c r="D132">
        <v>0.218</v>
      </c>
      <c r="E132" t="s">
        <v>1007</v>
      </c>
      <c r="F132" s="43">
        <f>AVERAGE(D130:D147)</f>
        <v>0.44905555555555554</v>
      </c>
    </row>
    <row r="133" spans="1:6">
      <c r="A133">
        <v>130</v>
      </c>
      <c r="B133" t="s">
        <v>1142</v>
      </c>
      <c r="C133">
        <v>9.548</v>
      </c>
      <c r="D133">
        <v>0.32100000000000001</v>
      </c>
    </row>
    <row r="134" spans="1:6">
      <c r="A134">
        <v>131</v>
      </c>
      <c r="B134" t="s">
        <v>1143</v>
      </c>
      <c r="C134">
        <v>9.548</v>
      </c>
      <c r="D134">
        <v>0.59799999999999998</v>
      </c>
    </row>
    <row r="135" spans="1:6">
      <c r="A135">
        <v>132</v>
      </c>
      <c r="B135" t="s">
        <v>1144</v>
      </c>
      <c r="C135">
        <v>9.548</v>
      </c>
      <c r="D135">
        <v>0.83799999999999997</v>
      </c>
    </row>
    <row r="136" spans="1:6">
      <c r="A136">
        <v>133</v>
      </c>
      <c r="B136" t="s">
        <v>1145</v>
      </c>
      <c r="C136">
        <v>9.548</v>
      </c>
      <c r="D136">
        <v>0.113</v>
      </c>
    </row>
    <row r="137" spans="1:6">
      <c r="A137">
        <v>134</v>
      </c>
      <c r="B137" t="s">
        <v>1146</v>
      </c>
      <c r="C137">
        <v>9.548</v>
      </c>
      <c r="D137">
        <v>0.42099999999999999</v>
      </c>
    </row>
    <row r="138" spans="1:6">
      <c r="A138">
        <v>135</v>
      </c>
      <c r="B138" t="s">
        <v>1147</v>
      </c>
      <c r="C138">
        <v>9.548</v>
      </c>
      <c r="D138">
        <v>0.315</v>
      </c>
    </row>
    <row r="139" spans="1:6">
      <c r="A139">
        <v>136</v>
      </c>
      <c r="B139" t="s">
        <v>1148</v>
      </c>
      <c r="C139">
        <v>9.548</v>
      </c>
      <c r="D139">
        <v>0.627</v>
      </c>
    </row>
    <row r="140" spans="1:6">
      <c r="A140">
        <v>137</v>
      </c>
      <c r="B140" t="s">
        <v>1149</v>
      </c>
      <c r="C140">
        <v>9.548</v>
      </c>
      <c r="D140">
        <v>0.29499999999999998</v>
      </c>
    </row>
    <row r="141" spans="1:6">
      <c r="A141">
        <v>138</v>
      </c>
      <c r="B141" t="s">
        <v>1150</v>
      </c>
      <c r="C141">
        <v>9.548</v>
      </c>
      <c r="D141">
        <v>0.111</v>
      </c>
    </row>
    <row r="142" spans="1:6">
      <c r="A142">
        <v>139</v>
      </c>
      <c r="B142" t="s">
        <v>1151</v>
      </c>
      <c r="C142">
        <v>9.548</v>
      </c>
      <c r="D142">
        <v>0.254</v>
      </c>
    </row>
    <row r="143" spans="1:6">
      <c r="A143">
        <v>140</v>
      </c>
      <c r="B143" t="s">
        <v>1152</v>
      </c>
      <c r="C143">
        <v>9.548</v>
      </c>
      <c r="D143">
        <v>0.123</v>
      </c>
    </row>
    <row r="144" spans="1:6">
      <c r="A144">
        <v>141</v>
      </c>
      <c r="B144" t="s">
        <v>1153</v>
      </c>
      <c r="C144">
        <v>9.548</v>
      </c>
      <c r="D144">
        <v>0.88100000000000001</v>
      </c>
    </row>
    <row r="145" spans="1:6">
      <c r="A145">
        <v>142</v>
      </c>
      <c r="B145" t="s">
        <v>1154</v>
      </c>
      <c r="C145">
        <v>9.548</v>
      </c>
      <c r="D145">
        <v>0.255</v>
      </c>
    </row>
    <row r="146" spans="1:6">
      <c r="A146">
        <v>143</v>
      </c>
      <c r="B146" t="s">
        <v>1155</v>
      </c>
      <c r="C146">
        <v>9.548</v>
      </c>
      <c r="D146">
        <v>0.23599999999999999</v>
      </c>
    </row>
    <row r="147" spans="1:6">
      <c r="A147">
        <v>144</v>
      </c>
      <c r="B147" t="s">
        <v>1156</v>
      </c>
      <c r="C147">
        <v>9.548</v>
      </c>
      <c r="D147">
        <v>0.39400000000000002</v>
      </c>
    </row>
    <row r="148" spans="1:6">
      <c r="A148">
        <v>145</v>
      </c>
      <c r="B148" t="s">
        <v>1157</v>
      </c>
      <c r="C148">
        <v>9.548</v>
      </c>
      <c r="D148">
        <v>1.73</v>
      </c>
      <c r="E148" t="s">
        <v>272</v>
      </c>
      <c r="F148">
        <f>AVERAGE(D148:D156)</f>
        <v>0.94577777777777783</v>
      </c>
    </row>
    <row r="149" spans="1:6">
      <c r="A149">
        <v>146</v>
      </c>
      <c r="B149" t="s">
        <v>1158</v>
      </c>
      <c r="C149">
        <v>9.548</v>
      </c>
      <c r="D149">
        <v>1.0940000000000001</v>
      </c>
      <c r="E149" t="s">
        <v>273</v>
      </c>
      <c r="F149" s="13">
        <f>AVERAGE(D157:D165)</f>
        <v>0.27622222222222226</v>
      </c>
    </row>
    <row r="150" spans="1:6">
      <c r="A150">
        <v>147</v>
      </c>
      <c r="B150" t="s">
        <v>1159</v>
      </c>
      <c r="C150">
        <v>9.548</v>
      </c>
      <c r="D150">
        <v>0.73499999999999999</v>
      </c>
      <c r="E150" t="s">
        <v>1007</v>
      </c>
      <c r="F150" s="43">
        <f>AVERAGE(D148:D165)</f>
        <v>0.61099999999999999</v>
      </c>
    </row>
    <row r="151" spans="1:6">
      <c r="A151">
        <v>148</v>
      </c>
      <c r="B151" t="s">
        <v>1160</v>
      </c>
      <c r="C151">
        <v>9.548</v>
      </c>
      <c r="D151">
        <v>1.0760000000000001</v>
      </c>
    </row>
    <row r="152" spans="1:6">
      <c r="A152">
        <v>149</v>
      </c>
      <c r="B152" t="s">
        <v>1161</v>
      </c>
      <c r="C152">
        <v>9.548</v>
      </c>
      <c r="D152">
        <v>0.57499999999999996</v>
      </c>
    </row>
    <row r="153" spans="1:6">
      <c r="A153">
        <v>150</v>
      </c>
      <c r="B153" t="s">
        <v>1162</v>
      </c>
      <c r="C153">
        <v>9.548</v>
      </c>
      <c r="D153">
        <v>7.1999999999999995E-2</v>
      </c>
    </row>
    <row r="154" spans="1:6">
      <c r="A154">
        <v>151</v>
      </c>
      <c r="B154" t="s">
        <v>1163</v>
      </c>
      <c r="C154">
        <v>9.548</v>
      </c>
      <c r="D154">
        <v>0.66800000000000004</v>
      </c>
    </row>
    <row r="155" spans="1:6">
      <c r="A155">
        <v>152</v>
      </c>
      <c r="B155" t="s">
        <v>1164</v>
      </c>
      <c r="C155">
        <v>9.548</v>
      </c>
      <c r="D155">
        <v>1.5760000000000001</v>
      </c>
    </row>
    <row r="156" spans="1:6">
      <c r="A156">
        <v>153</v>
      </c>
      <c r="B156" t="s">
        <v>1165</v>
      </c>
      <c r="C156">
        <v>9.548</v>
      </c>
      <c r="D156">
        <v>0.98599999999999999</v>
      </c>
    </row>
    <row r="157" spans="1:6">
      <c r="A157">
        <v>154</v>
      </c>
      <c r="B157" t="s">
        <v>1166</v>
      </c>
      <c r="C157">
        <v>9.548</v>
      </c>
      <c r="D157">
        <v>0.45900000000000002</v>
      </c>
    </row>
    <row r="158" spans="1:6">
      <c r="A158">
        <v>155</v>
      </c>
      <c r="B158" t="s">
        <v>1167</v>
      </c>
      <c r="C158">
        <v>9.548</v>
      </c>
      <c r="D158">
        <v>2.3E-2</v>
      </c>
    </row>
    <row r="159" spans="1:6">
      <c r="A159">
        <v>156</v>
      </c>
      <c r="B159" t="s">
        <v>1168</v>
      </c>
      <c r="C159">
        <v>9.548</v>
      </c>
      <c r="D159">
        <v>6.0999999999999999E-2</v>
      </c>
    </row>
    <row r="160" spans="1:6">
      <c r="A160">
        <v>157</v>
      </c>
      <c r="B160" t="s">
        <v>1169</v>
      </c>
      <c r="C160">
        <v>9.548</v>
      </c>
      <c r="D160">
        <v>0.41899999999999998</v>
      </c>
    </row>
    <row r="161" spans="1:6">
      <c r="A161">
        <v>158</v>
      </c>
      <c r="B161" t="s">
        <v>1170</v>
      </c>
      <c r="C161">
        <v>9.548</v>
      </c>
      <c r="D161">
        <v>1.0900000000000001</v>
      </c>
    </row>
    <row r="162" spans="1:6">
      <c r="A162">
        <v>159</v>
      </c>
      <c r="B162" t="s">
        <v>1171</v>
      </c>
      <c r="C162">
        <v>9.548</v>
      </c>
      <c r="D162">
        <v>0.249</v>
      </c>
    </row>
    <row r="163" spans="1:6">
      <c r="A163">
        <v>160</v>
      </c>
      <c r="B163" t="s">
        <v>1172</v>
      </c>
      <c r="C163">
        <v>9.548</v>
      </c>
      <c r="D163">
        <v>7.0000000000000001E-3</v>
      </c>
    </row>
    <row r="164" spans="1:6">
      <c r="A164">
        <v>161</v>
      </c>
      <c r="B164" t="s">
        <v>1173</v>
      </c>
      <c r="C164">
        <v>9.548</v>
      </c>
      <c r="D164">
        <v>0.123</v>
      </c>
    </row>
    <row r="165" spans="1:6">
      <c r="A165">
        <v>162</v>
      </c>
      <c r="B165" t="s">
        <v>1174</v>
      </c>
      <c r="C165">
        <v>9.548</v>
      </c>
      <c r="D165">
        <v>5.5E-2</v>
      </c>
    </row>
    <row r="166" spans="1:6">
      <c r="A166">
        <v>181</v>
      </c>
      <c r="B166" t="s">
        <v>1175</v>
      </c>
      <c r="C166">
        <v>9.548</v>
      </c>
      <c r="D166">
        <v>1.024</v>
      </c>
      <c r="E166" t="s">
        <v>272</v>
      </c>
      <c r="F166">
        <f>AVERAGE(D166:D174)</f>
        <v>0.94055555555555559</v>
      </c>
    </row>
    <row r="167" spans="1:6">
      <c r="A167">
        <v>182</v>
      </c>
      <c r="B167" t="s">
        <v>1176</v>
      </c>
      <c r="C167">
        <v>9.548</v>
      </c>
      <c r="D167">
        <v>0.34200000000000003</v>
      </c>
      <c r="E167" t="s">
        <v>273</v>
      </c>
      <c r="F167" s="13">
        <f>AVERAGE(D175:D183)</f>
        <v>0.46666666666666667</v>
      </c>
    </row>
    <row r="168" spans="1:6">
      <c r="A168">
        <v>183</v>
      </c>
      <c r="B168" t="s">
        <v>1177</v>
      </c>
      <c r="C168">
        <v>9.548</v>
      </c>
      <c r="D168">
        <v>0.28199999999999997</v>
      </c>
      <c r="E168" t="s">
        <v>1007</v>
      </c>
      <c r="F168" s="43">
        <f>AVERAGE(D166:D183)</f>
        <v>0.70361111111111097</v>
      </c>
    </row>
    <row r="169" spans="1:6">
      <c r="A169">
        <v>184</v>
      </c>
      <c r="B169" t="s">
        <v>1178</v>
      </c>
      <c r="C169">
        <v>9.548</v>
      </c>
      <c r="D169">
        <v>1.0269999999999999</v>
      </c>
    </row>
    <row r="170" spans="1:6">
      <c r="A170">
        <v>185</v>
      </c>
      <c r="B170" t="s">
        <v>1179</v>
      </c>
      <c r="C170">
        <v>9.548</v>
      </c>
      <c r="D170">
        <v>1.014</v>
      </c>
    </row>
    <row r="171" spans="1:6">
      <c r="A171">
        <v>186</v>
      </c>
      <c r="B171" t="s">
        <v>1180</v>
      </c>
      <c r="C171">
        <v>9.548</v>
      </c>
      <c r="D171">
        <v>1.7909999999999999</v>
      </c>
    </row>
    <row r="172" spans="1:6">
      <c r="A172">
        <v>187</v>
      </c>
      <c r="B172" t="s">
        <v>1181</v>
      </c>
      <c r="C172">
        <v>9.548</v>
      </c>
      <c r="D172">
        <v>0.437</v>
      </c>
    </row>
    <row r="173" spans="1:6">
      <c r="A173">
        <v>188</v>
      </c>
      <c r="B173" t="s">
        <v>1182</v>
      </c>
      <c r="C173">
        <v>9.548</v>
      </c>
      <c r="D173">
        <v>1.3819999999999999</v>
      </c>
    </row>
    <row r="174" spans="1:6">
      <c r="A174">
        <v>189</v>
      </c>
      <c r="B174" t="s">
        <v>1183</v>
      </c>
      <c r="C174">
        <v>9.548</v>
      </c>
      <c r="D174">
        <v>1.1659999999999999</v>
      </c>
    </row>
    <row r="175" spans="1:6">
      <c r="A175">
        <v>190</v>
      </c>
      <c r="B175" t="s">
        <v>1184</v>
      </c>
      <c r="C175">
        <v>9.548</v>
      </c>
      <c r="D175">
        <v>1.7000000000000001E-2</v>
      </c>
    </row>
    <row r="176" spans="1:6">
      <c r="A176">
        <v>191</v>
      </c>
      <c r="B176" t="s">
        <v>1185</v>
      </c>
      <c r="C176">
        <v>9.548</v>
      </c>
      <c r="D176">
        <v>0.504</v>
      </c>
    </row>
    <row r="177" spans="1:6">
      <c r="A177">
        <v>192</v>
      </c>
      <c r="B177" t="s">
        <v>1186</v>
      </c>
      <c r="C177">
        <v>9.548</v>
      </c>
      <c r="D177">
        <v>4.5999999999999999E-2</v>
      </c>
    </row>
    <row r="178" spans="1:6">
      <c r="A178">
        <v>193</v>
      </c>
      <c r="B178" t="s">
        <v>1187</v>
      </c>
      <c r="C178">
        <v>9.548</v>
      </c>
      <c r="D178">
        <v>0.98899999999999999</v>
      </c>
    </row>
    <row r="179" spans="1:6">
      <c r="A179">
        <v>194</v>
      </c>
      <c r="B179" t="s">
        <v>1188</v>
      </c>
      <c r="C179">
        <v>9.548</v>
      </c>
      <c r="D179">
        <v>1.524</v>
      </c>
    </row>
    <row r="180" spans="1:6">
      <c r="A180">
        <v>195</v>
      </c>
      <c r="B180" t="s">
        <v>1189</v>
      </c>
      <c r="C180">
        <v>9.548</v>
      </c>
      <c r="D180">
        <v>9.0999999999999998E-2</v>
      </c>
    </row>
    <row r="181" spans="1:6">
      <c r="A181">
        <v>196</v>
      </c>
      <c r="B181" t="s">
        <v>1190</v>
      </c>
      <c r="C181">
        <v>9.548</v>
      </c>
      <c r="D181">
        <v>0.308</v>
      </c>
    </row>
    <row r="182" spans="1:6">
      <c r="A182">
        <v>197</v>
      </c>
      <c r="B182" t="s">
        <v>1191</v>
      </c>
      <c r="C182">
        <v>9.548</v>
      </c>
      <c r="D182">
        <v>0.70699999999999996</v>
      </c>
    </row>
    <row r="183" spans="1:6">
      <c r="A183">
        <v>198</v>
      </c>
      <c r="B183" t="s">
        <v>1192</v>
      </c>
      <c r="C183">
        <v>9.548</v>
      </c>
      <c r="D183">
        <v>1.4E-2</v>
      </c>
    </row>
    <row r="184" spans="1:6">
      <c r="A184">
        <v>217</v>
      </c>
      <c r="B184" t="s">
        <v>1193</v>
      </c>
      <c r="C184">
        <v>9.548</v>
      </c>
      <c r="D184">
        <v>0.122</v>
      </c>
      <c r="E184" t="s">
        <v>272</v>
      </c>
      <c r="F184">
        <f>AVERAGE(D184:D192)</f>
        <v>0.3143333333333333</v>
      </c>
    </row>
    <row r="185" spans="1:6">
      <c r="A185">
        <v>218</v>
      </c>
      <c r="B185" t="s">
        <v>1194</v>
      </c>
      <c r="C185">
        <v>9.548</v>
      </c>
      <c r="D185">
        <v>0.26700000000000002</v>
      </c>
      <c r="E185" t="s">
        <v>273</v>
      </c>
      <c r="F185" s="13">
        <f>AVERAGE(D193:D201)</f>
        <v>0.44188888888888889</v>
      </c>
    </row>
    <row r="186" spans="1:6">
      <c r="A186">
        <v>219</v>
      </c>
      <c r="B186" t="s">
        <v>1195</v>
      </c>
      <c r="C186">
        <v>9.548</v>
      </c>
      <c r="D186">
        <v>0.27600000000000002</v>
      </c>
      <c r="E186" t="s">
        <v>1007</v>
      </c>
      <c r="F186" s="43">
        <f>AVERAGE(D184:D201)</f>
        <v>0.37811111111111112</v>
      </c>
    </row>
    <row r="187" spans="1:6">
      <c r="A187">
        <v>220</v>
      </c>
      <c r="B187" t="s">
        <v>1196</v>
      </c>
      <c r="C187">
        <v>9.548</v>
      </c>
      <c r="D187">
        <v>0.73599999999999999</v>
      </c>
    </row>
    <row r="188" spans="1:6">
      <c r="A188">
        <v>221</v>
      </c>
      <c r="B188" t="s">
        <v>1197</v>
      </c>
      <c r="C188">
        <v>9.548</v>
      </c>
      <c r="D188">
        <v>0.154</v>
      </c>
    </row>
    <row r="189" spans="1:6">
      <c r="A189">
        <v>222</v>
      </c>
      <c r="B189" t="s">
        <v>1198</v>
      </c>
      <c r="C189">
        <v>9.548</v>
      </c>
      <c r="D189">
        <v>0.49099999999999999</v>
      </c>
    </row>
    <row r="190" spans="1:6">
      <c r="A190">
        <v>223</v>
      </c>
      <c r="B190" t="s">
        <v>1199</v>
      </c>
      <c r="C190">
        <v>9.548</v>
      </c>
      <c r="D190">
        <v>0.27400000000000002</v>
      </c>
    </row>
    <row r="191" spans="1:6">
      <c r="A191">
        <v>224</v>
      </c>
      <c r="B191" t="s">
        <v>1200</v>
      </c>
      <c r="C191">
        <v>9.548</v>
      </c>
      <c r="D191">
        <v>0.32400000000000001</v>
      </c>
    </row>
    <row r="192" spans="1:6">
      <c r="A192">
        <v>225</v>
      </c>
      <c r="B192" t="s">
        <v>1201</v>
      </c>
      <c r="C192">
        <v>9.548</v>
      </c>
      <c r="D192">
        <v>0.185</v>
      </c>
    </row>
    <row r="193" spans="1:6">
      <c r="A193">
        <v>226</v>
      </c>
      <c r="B193" t="s">
        <v>1202</v>
      </c>
      <c r="C193">
        <v>9.548</v>
      </c>
      <c r="D193">
        <v>1.1919999999999999</v>
      </c>
    </row>
    <row r="194" spans="1:6">
      <c r="A194">
        <v>227</v>
      </c>
      <c r="B194" t="s">
        <v>1203</v>
      </c>
      <c r="C194">
        <v>9.548</v>
      </c>
      <c r="D194">
        <v>0.37</v>
      </c>
    </row>
    <row r="195" spans="1:6">
      <c r="A195">
        <v>228</v>
      </c>
      <c r="B195" t="s">
        <v>1204</v>
      </c>
      <c r="C195">
        <v>9.548</v>
      </c>
      <c r="D195">
        <v>0.32100000000000001</v>
      </c>
    </row>
    <row r="196" spans="1:6">
      <c r="A196">
        <v>229</v>
      </c>
      <c r="B196" t="s">
        <v>1205</v>
      </c>
      <c r="C196">
        <v>9.548</v>
      </c>
      <c r="D196">
        <v>0.50600000000000001</v>
      </c>
    </row>
    <row r="197" spans="1:6">
      <c r="A197">
        <v>230</v>
      </c>
      <c r="B197" t="s">
        <v>1206</v>
      </c>
      <c r="C197">
        <v>9.548</v>
      </c>
      <c r="D197">
        <v>0.88</v>
      </c>
    </row>
    <row r="198" spans="1:6">
      <c r="A198">
        <v>231</v>
      </c>
      <c r="B198" t="s">
        <v>1207</v>
      </c>
      <c r="C198">
        <v>9.548</v>
      </c>
      <c r="D198">
        <v>0.152</v>
      </c>
    </row>
    <row r="199" spans="1:6">
      <c r="A199">
        <v>232</v>
      </c>
      <c r="B199" t="s">
        <v>1208</v>
      </c>
      <c r="C199">
        <v>9.548</v>
      </c>
      <c r="D199">
        <v>0.223</v>
      </c>
    </row>
    <row r="200" spans="1:6">
      <c r="A200">
        <v>233</v>
      </c>
      <c r="B200" t="s">
        <v>1209</v>
      </c>
      <c r="C200">
        <v>9.548</v>
      </c>
      <c r="D200">
        <v>8.7999999999999995E-2</v>
      </c>
    </row>
    <row r="201" spans="1:6">
      <c r="A201">
        <v>234</v>
      </c>
      <c r="B201" t="s">
        <v>1210</v>
      </c>
      <c r="C201">
        <v>9.548</v>
      </c>
      <c r="D201">
        <v>0.245</v>
      </c>
    </row>
    <row r="202" spans="1:6">
      <c r="A202">
        <v>235</v>
      </c>
      <c r="B202" t="s">
        <v>1211</v>
      </c>
      <c r="C202">
        <v>9.548</v>
      </c>
      <c r="D202">
        <v>0.11</v>
      </c>
      <c r="E202" t="s">
        <v>272</v>
      </c>
      <c r="F202">
        <f>AVERAGE(D202:D210)</f>
        <v>0.23566666666666666</v>
      </c>
    </row>
    <row r="203" spans="1:6">
      <c r="A203">
        <v>236</v>
      </c>
      <c r="B203" t="s">
        <v>1212</v>
      </c>
      <c r="C203">
        <v>9.548</v>
      </c>
      <c r="D203">
        <v>0.22600000000000001</v>
      </c>
      <c r="E203" t="s">
        <v>273</v>
      </c>
      <c r="F203" s="13">
        <f>AVERAGE(D211:D219)</f>
        <v>8.9666666666666658E-2</v>
      </c>
    </row>
    <row r="204" spans="1:6">
      <c r="A204">
        <v>237</v>
      </c>
      <c r="B204" t="s">
        <v>1213</v>
      </c>
      <c r="C204">
        <v>9.548</v>
      </c>
      <c r="D204">
        <v>0.44500000000000001</v>
      </c>
      <c r="E204" t="s">
        <v>1007</v>
      </c>
      <c r="F204" s="43">
        <f>AVERAGE(D202:D219)</f>
        <v>0.16266666666666663</v>
      </c>
    </row>
    <row r="205" spans="1:6">
      <c r="A205">
        <v>238</v>
      </c>
      <c r="B205" t="s">
        <v>1214</v>
      </c>
      <c r="C205">
        <v>9.548</v>
      </c>
      <c r="D205">
        <v>0.39</v>
      </c>
    </row>
    <row r="206" spans="1:6">
      <c r="A206">
        <v>239</v>
      </c>
      <c r="B206" t="s">
        <v>1215</v>
      </c>
      <c r="C206">
        <v>9.548</v>
      </c>
      <c r="D206">
        <v>0.16600000000000001</v>
      </c>
    </row>
    <row r="207" spans="1:6">
      <c r="A207">
        <v>240</v>
      </c>
      <c r="B207" t="s">
        <v>1216</v>
      </c>
      <c r="C207">
        <v>9.548</v>
      </c>
      <c r="D207">
        <v>8.0000000000000002E-3</v>
      </c>
    </row>
    <row r="208" spans="1:6">
      <c r="A208">
        <v>241</v>
      </c>
      <c r="B208" t="s">
        <v>1217</v>
      </c>
      <c r="C208">
        <v>9.548</v>
      </c>
      <c r="D208">
        <v>0.60099999999999998</v>
      </c>
    </row>
    <row r="209" spans="1:6">
      <c r="A209">
        <v>242</v>
      </c>
      <c r="B209" t="s">
        <v>1218</v>
      </c>
      <c r="C209">
        <v>9.548</v>
      </c>
      <c r="D209">
        <v>9.0999999999999998E-2</v>
      </c>
    </row>
    <row r="210" spans="1:6">
      <c r="A210">
        <v>243</v>
      </c>
      <c r="B210" t="s">
        <v>1219</v>
      </c>
      <c r="C210">
        <v>9.548</v>
      </c>
      <c r="D210">
        <v>8.4000000000000005E-2</v>
      </c>
    </row>
    <row r="211" spans="1:6">
      <c r="A211">
        <v>244</v>
      </c>
      <c r="B211" t="s">
        <v>1220</v>
      </c>
      <c r="C211">
        <v>9.548</v>
      </c>
      <c r="D211">
        <v>0.123</v>
      </c>
    </row>
    <row r="212" spans="1:6">
      <c r="A212">
        <v>245</v>
      </c>
      <c r="B212" t="s">
        <v>1221</v>
      </c>
      <c r="C212">
        <v>9.548</v>
      </c>
      <c r="D212">
        <v>7.9000000000000001E-2</v>
      </c>
    </row>
    <row r="213" spans="1:6">
      <c r="A213">
        <v>246</v>
      </c>
      <c r="B213" t="s">
        <v>1222</v>
      </c>
      <c r="C213">
        <v>9.548</v>
      </c>
      <c r="D213">
        <v>3.0000000000000001E-3</v>
      </c>
    </row>
    <row r="214" spans="1:6">
      <c r="A214">
        <v>247</v>
      </c>
      <c r="B214" t="s">
        <v>1223</v>
      </c>
      <c r="C214">
        <v>9.548</v>
      </c>
      <c r="D214">
        <v>2E-3</v>
      </c>
    </row>
    <row r="215" spans="1:6">
      <c r="A215">
        <v>248</v>
      </c>
      <c r="B215" t="s">
        <v>1224</v>
      </c>
      <c r="C215">
        <v>9.548</v>
      </c>
      <c r="D215">
        <v>0.17499999999999999</v>
      </c>
    </row>
    <row r="216" spans="1:6">
      <c r="A216">
        <v>249</v>
      </c>
      <c r="B216" t="s">
        <v>1225</v>
      </c>
      <c r="C216">
        <v>9.548</v>
      </c>
      <c r="D216">
        <v>0.32600000000000001</v>
      </c>
    </row>
    <row r="217" spans="1:6">
      <c r="A217">
        <v>250</v>
      </c>
      <c r="B217" t="s">
        <v>1226</v>
      </c>
      <c r="C217">
        <v>9.548</v>
      </c>
      <c r="D217">
        <v>8.2000000000000003E-2</v>
      </c>
    </row>
    <row r="218" spans="1:6">
      <c r="A218">
        <v>251</v>
      </c>
      <c r="B218" t="s">
        <v>1227</v>
      </c>
      <c r="C218">
        <v>9.548</v>
      </c>
      <c r="D218">
        <v>1E-3</v>
      </c>
    </row>
    <row r="219" spans="1:6">
      <c r="A219">
        <v>252</v>
      </c>
      <c r="B219" t="s">
        <v>1228</v>
      </c>
      <c r="C219">
        <v>9.548</v>
      </c>
      <c r="D219">
        <v>1.6E-2</v>
      </c>
    </row>
    <row r="220" spans="1:6">
      <c r="A220">
        <v>253</v>
      </c>
      <c r="B220" t="s">
        <v>1229</v>
      </c>
      <c r="C220">
        <v>9.548</v>
      </c>
      <c r="D220" s="68">
        <v>4.6549999999999998E-4</v>
      </c>
      <c r="E220" t="s">
        <v>272</v>
      </c>
      <c r="F220">
        <f>AVERAGE(D220:D228)</f>
        <v>2.5660666666666668E-3</v>
      </c>
    </row>
    <row r="221" spans="1:6">
      <c r="A221">
        <v>254</v>
      </c>
      <c r="B221" t="s">
        <v>1230</v>
      </c>
      <c r="C221">
        <v>9.548</v>
      </c>
      <c r="D221" s="68">
        <v>2.3269999999999999E-4</v>
      </c>
      <c r="E221" t="s">
        <v>273</v>
      </c>
      <c r="F221" s="13">
        <f>AVERAGE(D229:D237)</f>
        <v>8.5293333333333332E-4</v>
      </c>
    </row>
    <row r="222" spans="1:6">
      <c r="A222">
        <v>255</v>
      </c>
      <c r="B222" t="s">
        <v>1231</v>
      </c>
      <c r="C222">
        <v>9.548</v>
      </c>
      <c r="D222">
        <v>1.2999999999999999E-2</v>
      </c>
      <c r="E222" t="s">
        <v>1007</v>
      </c>
      <c r="F222">
        <f>AVERAGE(D220:D237)</f>
        <v>1.7094999999999996E-3</v>
      </c>
    </row>
    <row r="223" spans="1:6">
      <c r="A223">
        <v>256</v>
      </c>
      <c r="B223" t="s">
        <v>1232</v>
      </c>
      <c r="C223">
        <v>9.548</v>
      </c>
      <c r="D223" s="68">
        <v>8.1459999999999996E-4</v>
      </c>
    </row>
    <row r="224" spans="1:6">
      <c r="A224">
        <v>257</v>
      </c>
      <c r="B224" t="s">
        <v>1233</v>
      </c>
      <c r="C224">
        <v>9.548</v>
      </c>
      <c r="D224">
        <v>0</v>
      </c>
    </row>
    <row r="225" spans="1:4">
      <c r="A225">
        <v>258</v>
      </c>
      <c r="B225" t="s">
        <v>1234</v>
      </c>
      <c r="C225">
        <v>9.548</v>
      </c>
      <c r="D225" s="68">
        <v>3.4909999999999997E-4</v>
      </c>
    </row>
    <row r="226" spans="1:4">
      <c r="A226">
        <v>259</v>
      </c>
      <c r="B226" t="s">
        <v>1235</v>
      </c>
      <c r="C226">
        <v>9.548</v>
      </c>
      <c r="D226" s="68">
        <v>2.3269999999999999E-4</v>
      </c>
    </row>
    <row r="227" spans="1:4">
      <c r="A227">
        <v>260</v>
      </c>
      <c r="B227" t="s">
        <v>1236</v>
      </c>
      <c r="C227">
        <v>9.548</v>
      </c>
      <c r="D227">
        <v>6.0000000000000001E-3</v>
      </c>
    </row>
    <row r="228" spans="1:4">
      <c r="A228">
        <v>261</v>
      </c>
      <c r="B228" t="s">
        <v>1237</v>
      </c>
      <c r="C228">
        <v>9.548</v>
      </c>
      <c r="D228">
        <v>2E-3</v>
      </c>
    </row>
    <row r="229" spans="1:4">
      <c r="A229">
        <v>262</v>
      </c>
      <c r="B229" t="s">
        <v>1238</v>
      </c>
      <c r="C229">
        <v>9.548</v>
      </c>
      <c r="D229" s="68">
        <v>5.8180000000000005E-4</v>
      </c>
    </row>
    <row r="230" spans="1:4">
      <c r="A230">
        <v>263</v>
      </c>
      <c r="B230" t="s">
        <v>1239</v>
      </c>
      <c r="C230">
        <v>9.548</v>
      </c>
      <c r="D230" s="68">
        <v>2.3269999999999999E-4</v>
      </c>
    </row>
    <row r="231" spans="1:4">
      <c r="A231">
        <v>264</v>
      </c>
      <c r="B231" t="s">
        <v>1240</v>
      </c>
      <c r="C231">
        <v>9.548</v>
      </c>
      <c r="D231" s="68">
        <v>2.3269999999999999E-4</v>
      </c>
    </row>
    <row r="232" spans="1:4">
      <c r="A232">
        <v>265</v>
      </c>
      <c r="B232" t="s">
        <v>1241</v>
      </c>
      <c r="C232">
        <v>9.548</v>
      </c>
      <c r="D232" s="68">
        <v>6.9819999999999995E-4</v>
      </c>
    </row>
    <row r="233" spans="1:4">
      <c r="A233">
        <v>266</v>
      </c>
      <c r="B233" t="s">
        <v>1242</v>
      </c>
      <c r="C233">
        <v>9.548</v>
      </c>
      <c r="D233">
        <v>0</v>
      </c>
    </row>
    <row r="234" spans="1:4">
      <c r="A234">
        <v>267</v>
      </c>
      <c r="B234" t="s">
        <v>1243</v>
      </c>
      <c r="C234">
        <v>9.548</v>
      </c>
      <c r="D234" s="68">
        <v>8.1459999999999996E-4</v>
      </c>
    </row>
    <row r="235" spans="1:4">
      <c r="A235">
        <v>268</v>
      </c>
      <c r="B235" t="s">
        <v>1244</v>
      </c>
      <c r="C235">
        <v>9.548</v>
      </c>
      <c r="D235">
        <v>2E-3</v>
      </c>
    </row>
    <row r="236" spans="1:4">
      <c r="A236">
        <v>269</v>
      </c>
      <c r="B236" t="s">
        <v>1245</v>
      </c>
      <c r="C236">
        <v>9.548</v>
      </c>
      <c r="D236">
        <v>3.0000000000000001E-3</v>
      </c>
    </row>
    <row r="237" spans="1:4">
      <c r="A237">
        <v>270</v>
      </c>
      <c r="B237" t="s">
        <v>1246</v>
      </c>
      <c r="C237">
        <v>9.548</v>
      </c>
      <c r="D237" s="68">
        <v>1.164E-4</v>
      </c>
    </row>
  </sheetData>
  <mergeCells count="18">
    <mergeCell ref="K18:M18"/>
    <mergeCell ref="Q18:R18"/>
    <mergeCell ref="K9:P9"/>
    <mergeCell ref="Q9:V9"/>
    <mergeCell ref="K10:P10"/>
    <mergeCell ref="Q10:V10"/>
    <mergeCell ref="K16:M16"/>
    <mergeCell ref="Q16:R16"/>
    <mergeCell ref="K8:P8"/>
    <mergeCell ref="Q8:V8"/>
    <mergeCell ref="AA2:AC2"/>
    <mergeCell ref="AA3:AC3"/>
    <mergeCell ref="K17:M17"/>
    <mergeCell ref="Q17:R17"/>
    <mergeCell ref="K2:N2"/>
    <mergeCell ref="O2:P2"/>
    <mergeCell ref="Q2:T2"/>
    <mergeCell ref="U2:V2"/>
  </mergeCells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zoomScale="50" zoomScaleNormal="50" workbookViewId="0">
      <selection activeCell="P76" sqref="P76"/>
    </sheetView>
  </sheetViews>
  <sheetFormatPr defaultRowHeight="15"/>
  <sheetData>
    <row r="1" spans="1:5">
      <c r="A1" t="s">
        <v>1002</v>
      </c>
      <c r="D1" t="s">
        <v>1247</v>
      </c>
    </row>
    <row r="2" spans="1:5">
      <c r="B2" t="s">
        <v>176</v>
      </c>
      <c r="E2" t="s">
        <v>176</v>
      </c>
    </row>
    <row r="3" spans="1:5">
      <c r="A3" t="s">
        <v>1248</v>
      </c>
      <c r="B3">
        <v>3</v>
      </c>
      <c r="D3" t="s">
        <v>1248</v>
      </c>
      <c r="E3">
        <v>1</v>
      </c>
    </row>
    <row r="4" spans="1:5">
      <c r="A4" t="s">
        <v>1249</v>
      </c>
      <c r="B4">
        <v>2</v>
      </c>
      <c r="D4" t="s">
        <v>1249</v>
      </c>
      <c r="E4">
        <v>2</v>
      </c>
    </row>
    <row r="5" spans="1:5">
      <c r="A5" t="s">
        <v>1250</v>
      </c>
      <c r="B5">
        <v>5</v>
      </c>
      <c r="D5" t="s">
        <v>1250</v>
      </c>
      <c r="E5">
        <v>2</v>
      </c>
    </row>
    <row r="6" spans="1:5">
      <c r="A6" t="s">
        <v>1251</v>
      </c>
      <c r="B6">
        <v>2</v>
      </c>
      <c r="D6" t="s">
        <v>1251</v>
      </c>
      <c r="E6">
        <v>3</v>
      </c>
    </row>
    <row r="7" spans="1:5">
      <c r="A7" t="s">
        <v>1252</v>
      </c>
      <c r="B7">
        <v>2</v>
      </c>
      <c r="D7" t="s">
        <v>1253</v>
      </c>
      <c r="E7">
        <v>3</v>
      </c>
    </row>
    <row r="8" spans="1:5">
      <c r="A8" t="s">
        <v>1254</v>
      </c>
      <c r="B8">
        <v>2</v>
      </c>
      <c r="D8" t="s">
        <v>1255</v>
      </c>
      <c r="E8">
        <v>2</v>
      </c>
    </row>
    <row r="9" spans="1:5">
      <c r="A9" t="s">
        <v>1256</v>
      </c>
      <c r="B9">
        <v>5</v>
      </c>
      <c r="D9" t="s">
        <v>1257</v>
      </c>
      <c r="E9">
        <v>3</v>
      </c>
    </row>
    <row r="10" spans="1:5">
      <c r="A10" t="s">
        <v>1253</v>
      </c>
      <c r="B10">
        <v>4</v>
      </c>
      <c r="D10" t="s">
        <v>1258</v>
      </c>
      <c r="E10">
        <v>2</v>
      </c>
    </row>
    <row r="11" spans="1:5">
      <c r="A11" t="s">
        <v>1255</v>
      </c>
      <c r="B11">
        <v>5</v>
      </c>
      <c r="D11" t="s">
        <v>1259</v>
      </c>
      <c r="E11">
        <v>4</v>
      </c>
    </row>
    <row r="12" spans="1:5">
      <c r="A12" t="s">
        <v>1257</v>
      </c>
      <c r="B12">
        <v>5</v>
      </c>
    </row>
    <row r="13" spans="1:5">
      <c r="A13" t="s">
        <v>1258</v>
      </c>
      <c r="B13">
        <v>5</v>
      </c>
    </row>
    <row r="14" spans="1:5">
      <c r="A14" t="s">
        <v>1259</v>
      </c>
      <c r="B14">
        <v>5</v>
      </c>
    </row>
    <row r="15" spans="1:5">
      <c r="A15" t="s">
        <v>1260</v>
      </c>
      <c r="B15">
        <v>4</v>
      </c>
    </row>
    <row r="16" spans="1:5">
      <c r="A16" t="s">
        <v>1261</v>
      </c>
      <c r="B16">
        <v>3</v>
      </c>
    </row>
  </sheetData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9"/>
  <sheetViews>
    <sheetView zoomScale="30" zoomScaleNormal="30" workbookViewId="0">
      <selection activeCell="V46" sqref="V46"/>
    </sheetView>
  </sheetViews>
  <sheetFormatPr defaultRowHeight="15"/>
  <cols>
    <col min="5" max="5" width="22.85546875" customWidth="1"/>
  </cols>
  <sheetData>
    <row r="1" spans="1:16" ht="18.75">
      <c r="A1" s="15"/>
      <c r="B1" s="15"/>
      <c r="C1" s="15"/>
      <c r="D1" s="15"/>
      <c r="E1" s="15"/>
      <c r="F1" s="15"/>
      <c r="G1" s="15"/>
      <c r="H1" s="15"/>
      <c r="I1" s="15"/>
      <c r="J1" s="15"/>
      <c r="K1" s="220"/>
      <c r="L1" s="15"/>
      <c r="M1" s="15"/>
      <c r="N1" s="15"/>
      <c r="O1" s="15"/>
      <c r="P1" s="15"/>
    </row>
    <row r="2" spans="1:16">
      <c r="A2" s="15"/>
      <c r="B2" s="15"/>
      <c r="C2" s="15"/>
      <c r="D2" s="15"/>
      <c r="E2" s="15"/>
      <c r="F2" s="15"/>
      <c r="G2" s="15"/>
      <c r="H2" s="15"/>
      <c r="I2" s="15" t="s">
        <v>1264</v>
      </c>
      <c r="J2" s="15"/>
      <c r="K2" s="15"/>
      <c r="L2" s="15"/>
      <c r="M2" s="15"/>
      <c r="N2" s="15"/>
      <c r="O2" s="15"/>
      <c r="P2" s="15"/>
    </row>
    <row r="3" spans="1:16">
      <c r="A3" s="15"/>
      <c r="B3" s="15"/>
      <c r="C3" s="15"/>
      <c r="D3" s="15"/>
      <c r="E3" s="258"/>
      <c r="F3" s="15"/>
      <c r="G3" s="15"/>
      <c r="H3" s="15"/>
      <c r="I3" s="15" t="s">
        <v>10</v>
      </c>
      <c r="J3" s="15"/>
      <c r="K3" s="15" t="s">
        <v>11</v>
      </c>
      <c r="L3" s="15"/>
      <c r="M3" s="221" t="s">
        <v>12</v>
      </c>
      <c r="N3" s="221" t="s">
        <v>13</v>
      </c>
      <c r="O3" s="15"/>
      <c r="P3" s="15"/>
    </row>
    <row r="4" spans="1:16">
      <c r="A4" s="15"/>
      <c r="B4" s="15"/>
      <c r="C4" s="15"/>
      <c r="D4" s="15"/>
      <c r="E4" s="258"/>
      <c r="F4" s="15"/>
      <c r="G4" s="15"/>
      <c r="H4" s="15"/>
      <c r="I4" s="15"/>
      <c r="J4" s="15"/>
      <c r="K4" s="15"/>
      <c r="L4" s="15"/>
      <c r="M4" s="221"/>
      <c r="N4" s="221"/>
      <c r="O4" s="15"/>
      <c r="P4" s="15"/>
    </row>
    <row r="5" spans="1:16">
      <c r="A5" s="15"/>
      <c r="B5" s="15"/>
      <c r="C5" s="15"/>
      <c r="D5" s="15" t="s">
        <v>44</v>
      </c>
      <c r="E5" s="258" t="s">
        <v>1262</v>
      </c>
      <c r="F5" s="15" t="s">
        <v>1263</v>
      </c>
      <c r="G5" s="15"/>
      <c r="H5" s="15"/>
      <c r="I5" s="15"/>
      <c r="J5" s="15"/>
      <c r="K5" s="15"/>
      <c r="L5" s="15"/>
      <c r="M5" s="221"/>
      <c r="N5" s="221"/>
      <c r="O5" s="15"/>
      <c r="P5" s="15"/>
    </row>
    <row r="6" spans="1:16">
      <c r="A6" s="15"/>
      <c r="B6" s="15" t="s">
        <v>1264</v>
      </c>
      <c r="C6" s="15" t="s">
        <v>1265</v>
      </c>
      <c r="D6" s="15" t="s">
        <v>45</v>
      </c>
      <c r="E6" s="258">
        <v>0.36170000000000002</v>
      </c>
      <c r="F6" s="15">
        <v>19.36</v>
      </c>
      <c r="G6" s="15"/>
      <c r="H6" s="15">
        <f>AVERAGE(I6,I7)</f>
        <v>-4.24</v>
      </c>
      <c r="I6" s="15">
        <f>(F6-F10)</f>
        <v>-4.1000000000000014</v>
      </c>
      <c r="J6" s="15"/>
      <c r="K6" s="15">
        <v>0</v>
      </c>
      <c r="L6" s="15"/>
      <c r="M6" s="221">
        <f>2^(-K6)</f>
        <v>1</v>
      </c>
      <c r="N6" s="221">
        <f>AVERAGE(M6:M7)</f>
        <v>1</v>
      </c>
      <c r="O6" s="15"/>
      <c r="P6" s="15"/>
    </row>
    <row r="7" spans="1:16">
      <c r="A7" s="15"/>
      <c r="B7" s="15"/>
      <c r="C7" s="15"/>
      <c r="D7" s="15" t="s">
        <v>46</v>
      </c>
      <c r="E7" s="258">
        <v>0.36170000000000002</v>
      </c>
      <c r="F7" s="15">
        <v>19.21</v>
      </c>
      <c r="G7" s="15"/>
      <c r="H7" s="15"/>
      <c r="I7" s="15">
        <f>(F7-F11)</f>
        <v>-4.379999999999999</v>
      </c>
      <c r="J7" s="15"/>
      <c r="K7" s="15">
        <v>0</v>
      </c>
      <c r="L7" s="15"/>
      <c r="M7" s="221">
        <f t="shared" ref="M7:M17" si="0">2^(-K7)</f>
        <v>1</v>
      </c>
      <c r="N7" s="221"/>
      <c r="O7" s="15"/>
      <c r="P7" s="15"/>
    </row>
    <row r="8" spans="1:16">
      <c r="A8" s="15"/>
      <c r="B8" s="15"/>
      <c r="C8" s="15" t="s">
        <v>1266</v>
      </c>
      <c r="D8" s="15" t="s">
        <v>47</v>
      </c>
      <c r="E8" s="258">
        <v>0.36170000000000002</v>
      </c>
      <c r="F8" s="15">
        <v>18.489999999999998</v>
      </c>
      <c r="G8" s="15"/>
      <c r="H8" s="15"/>
      <c r="I8" s="15">
        <f>(F8-F12)</f>
        <v>-5.0300000000000011</v>
      </c>
      <c r="J8" s="15"/>
      <c r="K8" s="15">
        <f>(I8-H6)</f>
        <v>-0.79000000000000092</v>
      </c>
      <c r="L8" s="15"/>
      <c r="M8" s="221">
        <f t="shared" si="0"/>
        <v>1.7290744626157315</v>
      </c>
      <c r="N8" s="221">
        <f>AVERAGE(M8:M9)</f>
        <v>1.6824392898656462</v>
      </c>
      <c r="O8" s="15"/>
      <c r="P8" s="15"/>
    </row>
    <row r="9" spans="1:16">
      <c r="A9" s="15"/>
      <c r="B9" s="15"/>
      <c r="C9" s="15"/>
      <c r="D9" s="15" t="s">
        <v>48</v>
      </c>
      <c r="E9" s="258">
        <v>0.36170000000000002</v>
      </c>
      <c r="F9" s="15">
        <v>18.59</v>
      </c>
      <c r="G9" s="15"/>
      <c r="H9" s="15"/>
      <c r="I9" s="15">
        <f>(F9-F13)</f>
        <v>-4.9499999999999993</v>
      </c>
      <c r="J9" s="15"/>
      <c r="K9" s="15">
        <f>(I9-H$6)</f>
        <v>-0.70999999999999908</v>
      </c>
      <c r="L9" s="15"/>
      <c r="M9" s="221">
        <f t="shared" si="0"/>
        <v>1.6358041171155611</v>
      </c>
      <c r="N9" s="221"/>
      <c r="O9" s="15"/>
      <c r="P9" s="15"/>
    </row>
    <row r="10" spans="1:16">
      <c r="A10" s="15"/>
      <c r="B10" s="15" t="s">
        <v>1267</v>
      </c>
      <c r="C10" s="15" t="s">
        <v>1265</v>
      </c>
      <c r="D10" s="15" t="s">
        <v>49</v>
      </c>
      <c r="E10" s="258">
        <v>0.36170000000000002</v>
      </c>
      <c r="F10" s="15">
        <v>23.46</v>
      </c>
      <c r="G10" s="15"/>
      <c r="H10" s="15"/>
      <c r="I10" s="15"/>
      <c r="J10" s="15"/>
      <c r="K10" s="15"/>
      <c r="L10" s="15"/>
      <c r="M10" s="221"/>
      <c r="N10" s="221"/>
      <c r="O10" s="15"/>
      <c r="P10" s="15"/>
    </row>
    <row r="11" spans="1:16">
      <c r="A11" s="15"/>
      <c r="B11" s="15"/>
      <c r="C11" s="15"/>
      <c r="D11" s="15" t="s">
        <v>50</v>
      </c>
      <c r="E11" s="258">
        <v>0.36170000000000002</v>
      </c>
      <c r="F11" s="15">
        <v>23.59</v>
      </c>
      <c r="G11" s="15"/>
      <c r="H11" s="15"/>
      <c r="I11" s="15"/>
      <c r="J11" s="15"/>
      <c r="K11" s="15"/>
      <c r="L11" s="15"/>
      <c r="M11" s="221"/>
      <c r="N11" s="221"/>
      <c r="O11" s="15"/>
      <c r="P11" s="15"/>
    </row>
    <row r="12" spans="1:16">
      <c r="A12" s="15"/>
      <c r="B12" s="15"/>
      <c r="C12" s="15" t="s">
        <v>1266</v>
      </c>
      <c r="D12" s="15" t="s">
        <v>51</v>
      </c>
      <c r="E12" s="258">
        <v>0.36170000000000002</v>
      </c>
      <c r="F12" s="15">
        <v>23.52</v>
      </c>
      <c r="G12" s="15"/>
      <c r="H12" s="15"/>
      <c r="I12" s="15"/>
      <c r="J12" s="15"/>
      <c r="K12" s="15"/>
      <c r="L12" s="15"/>
      <c r="M12" s="221"/>
      <c r="N12" s="221"/>
      <c r="O12" s="15"/>
      <c r="P12" s="15"/>
    </row>
    <row r="13" spans="1:16">
      <c r="A13" s="15"/>
      <c r="B13" s="15"/>
      <c r="C13" s="15"/>
      <c r="D13" s="15" t="s">
        <v>52</v>
      </c>
      <c r="E13" s="258">
        <v>0.36170000000000002</v>
      </c>
      <c r="F13" s="15">
        <v>23.54</v>
      </c>
      <c r="G13" s="15"/>
      <c r="H13" s="15"/>
      <c r="I13" s="15"/>
      <c r="J13" s="15"/>
      <c r="K13" s="15"/>
      <c r="L13" s="15"/>
      <c r="M13" s="221"/>
      <c r="N13" s="221"/>
      <c r="O13" s="15"/>
      <c r="P13" s="15"/>
    </row>
    <row r="14" spans="1:16">
      <c r="A14" s="15"/>
      <c r="B14" s="15" t="s">
        <v>1268</v>
      </c>
      <c r="C14" s="15" t="s">
        <v>1265</v>
      </c>
      <c r="D14" s="15" t="s">
        <v>53</v>
      </c>
      <c r="E14" s="258">
        <v>0.36170000000000002</v>
      </c>
      <c r="F14" s="15">
        <v>19.22</v>
      </c>
      <c r="G14" s="15"/>
      <c r="H14" s="15">
        <v>-4.3650000000000002</v>
      </c>
      <c r="I14" s="15">
        <f>(F14-F10)</f>
        <v>-4.240000000000002</v>
      </c>
      <c r="J14" s="15"/>
      <c r="K14" s="15">
        <v>0</v>
      </c>
      <c r="L14" s="15"/>
      <c r="M14" s="221">
        <f t="shared" si="0"/>
        <v>1</v>
      </c>
      <c r="N14" s="221">
        <f>AVERAGE(M14:M15)</f>
        <v>1</v>
      </c>
      <c r="O14" s="15"/>
      <c r="P14" s="15"/>
    </row>
    <row r="15" spans="1:16">
      <c r="A15" s="15"/>
      <c r="B15" s="15"/>
      <c r="C15" s="15"/>
      <c r="D15" s="15" t="s">
        <v>54</v>
      </c>
      <c r="E15" s="258">
        <v>0.36170000000000002</v>
      </c>
      <c r="F15" s="15">
        <v>19.100000000000001</v>
      </c>
      <c r="G15" s="15"/>
      <c r="H15" s="15"/>
      <c r="I15" s="15">
        <f>(F15-F11)</f>
        <v>-4.4899999999999984</v>
      </c>
      <c r="J15" s="15"/>
      <c r="K15" s="15">
        <v>0</v>
      </c>
      <c r="L15" s="15"/>
      <c r="M15" s="221">
        <f t="shared" si="0"/>
        <v>1</v>
      </c>
      <c r="N15" s="221"/>
      <c r="O15" s="15"/>
      <c r="P15" s="15"/>
    </row>
    <row r="16" spans="1:16">
      <c r="A16" s="15"/>
      <c r="B16" s="15"/>
      <c r="C16" s="15" t="s">
        <v>1266</v>
      </c>
      <c r="D16" s="15" t="s">
        <v>55</v>
      </c>
      <c r="E16" s="258">
        <v>0.36170000000000002</v>
      </c>
      <c r="F16" s="15">
        <v>18.260000000000002</v>
      </c>
      <c r="G16" s="15"/>
      <c r="H16" s="15"/>
      <c r="I16" s="15">
        <f>(F16-F12)</f>
        <v>-5.259999999999998</v>
      </c>
      <c r="J16" s="15"/>
      <c r="K16" s="15">
        <f>(I16-H14)</f>
        <v>-0.8949999999999978</v>
      </c>
      <c r="L16" s="15"/>
      <c r="M16" s="221">
        <f t="shared" si="0"/>
        <v>1.859609885226321</v>
      </c>
      <c r="N16" s="221">
        <f>AVERAGE(M16:M17)</f>
        <v>1.8531872533425551</v>
      </c>
      <c r="O16" s="15"/>
      <c r="P16" s="15"/>
    </row>
    <row r="17" spans="1:18">
      <c r="A17" s="15"/>
      <c r="B17" s="15"/>
      <c r="C17" s="15"/>
      <c r="D17" s="15" t="s">
        <v>56</v>
      </c>
      <c r="E17" s="258">
        <v>0.36170000000000002</v>
      </c>
      <c r="F17" s="15">
        <v>18.29</v>
      </c>
      <c r="G17" s="15"/>
      <c r="H17" s="15"/>
      <c r="I17" s="15">
        <f>(F17-F13)</f>
        <v>-5.25</v>
      </c>
      <c r="J17" s="15"/>
      <c r="K17" s="15">
        <f>(I17-H14)</f>
        <v>-0.88499999999999979</v>
      </c>
      <c r="L17" s="15"/>
      <c r="M17" s="221">
        <f t="shared" si="0"/>
        <v>1.8467646214587894</v>
      </c>
      <c r="N17" s="221"/>
      <c r="O17" s="15"/>
      <c r="P17" s="15"/>
    </row>
    <row r="18" spans="1:18">
      <c r="A18" s="15"/>
      <c r="B18" s="15"/>
      <c r="C18" s="15"/>
      <c r="D18" s="15"/>
      <c r="E18" s="258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</row>
    <row r="19" spans="1:18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</row>
    <row r="20" spans="1:18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</row>
    <row r="21" spans="1:18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</row>
    <row r="22" spans="1:18" ht="18.75">
      <c r="A22" s="15"/>
      <c r="B22" s="15"/>
      <c r="C22" s="15"/>
      <c r="D22" s="15"/>
      <c r="E22" s="15"/>
      <c r="F22" s="15"/>
      <c r="G22" s="15"/>
      <c r="H22" s="15"/>
      <c r="I22" s="220"/>
      <c r="J22" s="15"/>
      <c r="K22" s="15"/>
      <c r="L22" s="15"/>
      <c r="M22" s="15" t="s">
        <v>2761</v>
      </c>
      <c r="N22" s="15"/>
      <c r="O22" s="15"/>
      <c r="P22" s="15"/>
    </row>
    <row r="23" spans="1:18">
      <c r="A23" s="15"/>
      <c r="B23" s="15"/>
      <c r="C23" s="15" t="s">
        <v>44</v>
      </c>
      <c r="D23" s="15" t="s">
        <v>0</v>
      </c>
      <c r="E23" s="15" t="s">
        <v>1262</v>
      </c>
      <c r="F23" s="15" t="s">
        <v>1263</v>
      </c>
      <c r="G23" s="15"/>
      <c r="H23" s="15"/>
      <c r="I23" s="169"/>
      <c r="J23" s="15"/>
      <c r="K23" s="15"/>
      <c r="L23" s="15" t="s">
        <v>2762</v>
      </c>
      <c r="M23" s="15" t="s">
        <v>10</v>
      </c>
      <c r="N23" s="15"/>
      <c r="O23" s="15" t="s">
        <v>11</v>
      </c>
      <c r="P23" s="15"/>
      <c r="Q23" t="s">
        <v>12</v>
      </c>
      <c r="R23" s="43" t="s">
        <v>13</v>
      </c>
    </row>
    <row r="24" spans="1:18">
      <c r="A24" s="15"/>
      <c r="B24" s="15"/>
      <c r="C24" s="15" t="s">
        <v>45</v>
      </c>
      <c r="D24" s="15" t="s">
        <v>5</v>
      </c>
      <c r="E24" s="15">
        <v>0.38340000000000002</v>
      </c>
      <c r="F24" s="15">
        <v>19.64</v>
      </c>
      <c r="G24" s="15" t="s">
        <v>2763</v>
      </c>
      <c r="H24" s="15" t="s">
        <v>2764</v>
      </c>
      <c r="I24" s="15"/>
      <c r="J24" s="15"/>
      <c r="K24" s="15"/>
      <c r="L24" s="15">
        <v>-3.7799999999999994</v>
      </c>
      <c r="M24" s="15">
        <v>-3.8900000000000006</v>
      </c>
      <c r="N24" s="15"/>
      <c r="O24" s="15">
        <v>-0.11000000000000121</v>
      </c>
      <c r="P24" s="15"/>
      <c r="Q24">
        <v>1.0792282365044281</v>
      </c>
      <c r="R24" s="43">
        <v>1.002908149197399</v>
      </c>
    </row>
    <row r="25" spans="1:18">
      <c r="A25" s="15"/>
      <c r="B25" s="15"/>
      <c r="C25" s="15" t="s">
        <v>46</v>
      </c>
      <c r="D25" s="15" t="s">
        <v>5</v>
      </c>
      <c r="E25" s="15">
        <v>0.38340000000000002</v>
      </c>
      <c r="F25" s="15">
        <v>19.62</v>
      </c>
      <c r="G25" s="15"/>
      <c r="H25" s="15"/>
      <c r="I25" s="15"/>
      <c r="J25" s="15"/>
      <c r="K25" s="15"/>
      <c r="L25" s="15"/>
      <c r="M25" s="15">
        <v>-3.6699999999999982</v>
      </c>
      <c r="N25" s="15"/>
      <c r="O25" s="15">
        <v>0.11000000000000121</v>
      </c>
      <c r="P25" s="15"/>
      <c r="Q25">
        <v>0.92658806189037013</v>
      </c>
      <c r="R25" s="43"/>
    </row>
    <row r="26" spans="1:18">
      <c r="A26" s="258"/>
      <c r="B26" s="258"/>
      <c r="C26" s="15" t="s">
        <v>47</v>
      </c>
      <c r="D26" s="15" t="s">
        <v>5</v>
      </c>
      <c r="E26" s="15">
        <v>0.38340000000000002</v>
      </c>
      <c r="F26" s="15">
        <v>23.53</v>
      </c>
      <c r="G26" s="15"/>
      <c r="H26" s="294" t="s">
        <v>2765</v>
      </c>
      <c r="I26" s="15"/>
      <c r="J26" s="15"/>
      <c r="K26" s="15"/>
      <c r="L26" s="15"/>
      <c r="M26" s="15"/>
      <c r="N26" s="15"/>
      <c r="O26" s="15"/>
      <c r="P26" s="15"/>
      <c r="R26" s="43"/>
    </row>
    <row r="27" spans="1:18">
      <c r="A27" s="258"/>
      <c r="B27" s="258"/>
      <c r="C27" s="15" t="s">
        <v>48</v>
      </c>
      <c r="D27" s="15" t="s">
        <v>5</v>
      </c>
      <c r="E27" s="15">
        <v>0.38340000000000002</v>
      </c>
      <c r="F27" s="15">
        <v>23.29</v>
      </c>
      <c r="G27" s="15"/>
      <c r="H27" s="294"/>
      <c r="I27" s="15"/>
      <c r="J27" s="15"/>
      <c r="K27" s="15"/>
      <c r="L27" s="15"/>
      <c r="M27" s="15"/>
      <c r="N27" s="15"/>
      <c r="O27" s="15"/>
      <c r="P27" s="15"/>
      <c r="R27" s="43"/>
    </row>
    <row r="28" spans="1:18">
      <c r="A28" s="258"/>
      <c r="B28" s="258"/>
      <c r="C28" s="15" t="s">
        <v>49</v>
      </c>
      <c r="D28" s="15" t="s">
        <v>5</v>
      </c>
      <c r="E28" s="15">
        <v>0.38340000000000002</v>
      </c>
      <c r="F28" s="15">
        <v>18.170000000000002</v>
      </c>
      <c r="G28" s="15" t="s">
        <v>2766</v>
      </c>
      <c r="H28" s="15" t="s">
        <v>2764</v>
      </c>
      <c r="I28" s="15"/>
      <c r="J28" s="15"/>
      <c r="K28" s="15"/>
      <c r="L28" s="15"/>
      <c r="M28" s="15">
        <v>-4.9799999999999969</v>
      </c>
      <c r="N28" s="15"/>
      <c r="O28" s="15">
        <v>-1.1999999999999975</v>
      </c>
      <c r="P28" s="15"/>
      <c r="Q28">
        <v>2.2973967099940658</v>
      </c>
      <c r="R28" s="43">
        <v>2.3296910164265636</v>
      </c>
    </row>
    <row r="29" spans="1:18">
      <c r="A29" s="258"/>
      <c r="B29" s="258"/>
      <c r="C29" s="15" t="s">
        <v>50</v>
      </c>
      <c r="D29" s="15" t="s">
        <v>5</v>
      </c>
      <c r="E29" s="15">
        <v>0.38340000000000002</v>
      </c>
      <c r="F29" s="15">
        <v>18.14</v>
      </c>
      <c r="G29" s="15"/>
      <c r="H29" s="15"/>
      <c r="I29" s="15"/>
      <c r="J29" s="15"/>
      <c r="K29" s="15"/>
      <c r="L29" s="15"/>
      <c r="M29" s="15">
        <v>-5.0199999999999996</v>
      </c>
      <c r="N29" s="15"/>
      <c r="O29" s="15">
        <v>-1.2400000000000002</v>
      </c>
      <c r="P29" s="15"/>
      <c r="Q29">
        <v>2.361985322859061</v>
      </c>
      <c r="R29" s="43"/>
    </row>
    <row r="30" spans="1:18">
      <c r="A30" s="258"/>
      <c r="B30" s="258"/>
      <c r="C30" s="15" t="s">
        <v>51</v>
      </c>
      <c r="D30" s="15" t="s">
        <v>5</v>
      </c>
      <c r="E30" s="15">
        <v>0.38340000000000002</v>
      </c>
      <c r="F30" s="15">
        <v>23.15</v>
      </c>
      <c r="G30" s="15"/>
      <c r="H30" s="15" t="s">
        <v>2765</v>
      </c>
      <c r="I30" s="15"/>
      <c r="J30" s="15"/>
      <c r="K30" s="15"/>
      <c r="L30" s="15"/>
      <c r="M30" s="15"/>
      <c r="N30" s="15"/>
      <c r="O30" s="15"/>
      <c r="P30" s="15"/>
    </row>
    <row r="31" spans="1:18">
      <c r="A31" s="258"/>
      <c r="B31" s="258"/>
      <c r="C31" s="15" t="s">
        <v>52</v>
      </c>
      <c r="D31" s="15" t="s">
        <v>5</v>
      </c>
      <c r="E31" s="15">
        <v>0.38340000000000002</v>
      </c>
      <c r="F31" s="15">
        <v>23.16</v>
      </c>
      <c r="G31" s="15"/>
      <c r="H31" s="15"/>
      <c r="I31" s="15"/>
      <c r="J31" s="15"/>
      <c r="K31" s="15"/>
      <c r="L31" s="15"/>
      <c r="M31" s="15"/>
      <c r="N31" s="15"/>
      <c r="O31" s="15"/>
      <c r="P31" s="15"/>
    </row>
    <row r="32" spans="1:18">
      <c r="A32" s="258"/>
      <c r="B32" s="258"/>
      <c r="C32" s="15" t="s">
        <v>86</v>
      </c>
      <c r="D32" s="15" t="s">
        <v>5</v>
      </c>
      <c r="E32" s="15">
        <v>0.38340000000000002</v>
      </c>
      <c r="F32" s="15">
        <v>19.41</v>
      </c>
      <c r="G32" s="15" t="s">
        <v>2767</v>
      </c>
      <c r="H32" s="15" t="s">
        <v>2764</v>
      </c>
      <c r="I32" s="15"/>
      <c r="J32" s="15"/>
      <c r="K32" s="15"/>
      <c r="L32" s="15">
        <v>-3.3900000000000023</v>
      </c>
      <c r="M32" s="15">
        <v>-3.5100000000000016</v>
      </c>
      <c r="N32" s="15"/>
      <c r="O32" s="15">
        <v>-0.11999999999999922</v>
      </c>
      <c r="P32" s="15"/>
      <c r="Q32">
        <v>1.0867348625260576</v>
      </c>
      <c r="R32" s="43">
        <v>1.0034612565754666</v>
      </c>
    </row>
    <row r="33" spans="1:18">
      <c r="A33" s="258"/>
      <c r="B33" s="258"/>
      <c r="C33" s="15" t="s">
        <v>88</v>
      </c>
      <c r="D33" s="15" t="s">
        <v>5</v>
      </c>
      <c r="E33" s="15">
        <v>0.38340000000000002</v>
      </c>
      <c r="F33" s="15">
        <v>19.489999999999998</v>
      </c>
      <c r="G33" s="15"/>
      <c r="H33" s="15"/>
      <c r="I33" s="15"/>
      <c r="J33" s="15"/>
      <c r="K33" s="15"/>
      <c r="L33" s="15"/>
      <c r="M33" s="15">
        <v>-3.2700000000000031</v>
      </c>
      <c r="N33" s="15"/>
      <c r="O33" s="15">
        <v>0.11999999999999922</v>
      </c>
      <c r="P33" s="15"/>
      <c r="Q33">
        <v>0.92018765062487551</v>
      </c>
      <c r="R33" s="43"/>
    </row>
    <row r="34" spans="1:18">
      <c r="A34" s="258"/>
      <c r="B34" s="258"/>
      <c r="C34" s="15" t="s">
        <v>89</v>
      </c>
      <c r="D34" s="15" t="s">
        <v>5</v>
      </c>
      <c r="E34" s="15">
        <v>0.38340000000000002</v>
      </c>
      <c r="F34" s="15">
        <v>22.92</v>
      </c>
      <c r="G34" s="15"/>
      <c r="H34" s="294" t="s">
        <v>2765</v>
      </c>
      <c r="I34" s="15"/>
      <c r="J34" s="15"/>
      <c r="K34" s="15"/>
      <c r="L34" s="15"/>
      <c r="M34" s="15"/>
      <c r="N34" s="15"/>
      <c r="O34" s="15"/>
      <c r="P34" s="15"/>
      <c r="R34" s="43"/>
    </row>
    <row r="35" spans="1:18">
      <c r="A35" s="258"/>
      <c r="B35" s="258"/>
      <c r="C35" s="15" t="s">
        <v>90</v>
      </c>
      <c r="D35" s="15" t="s">
        <v>5</v>
      </c>
      <c r="E35" s="15">
        <v>0.38340000000000002</v>
      </c>
      <c r="F35" s="15">
        <v>22.76</v>
      </c>
      <c r="G35" s="15"/>
      <c r="H35" s="294"/>
      <c r="I35" s="15"/>
      <c r="J35" s="15"/>
      <c r="K35" s="15"/>
      <c r="L35" s="15"/>
      <c r="M35" s="15"/>
      <c r="N35" s="15"/>
      <c r="O35" s="15"/>
      <c r="P35" s="15"/>
      <c r="R35" s="43"/>
    </row>
    <row r="36" spans="1:18">
      <c r="A36" s="258"/>
      <c r="B36" s="258"/>
      <c r="C36" s="15" t="s">
        <v>91</v>
      </c>
      <c r="D36" s="15" t="s">
        <v>5</v>
      </c>
      <c r="E36" s="15">
        <v>0.38340000000000002</v>
      </c>
      <c r="F36" s="15">
        <v>18.02</v>
      </c>
      <c r="G36" s="15" t="s">
        <v>2768</v>
      </c>
      <c r="H36" s="15" t="s">
        <v>2764</v>
      </c>
      <c r="I36" s="15"/>
      <c r="J36" s="15"/>
      <c r="K36" s="15"/>
      <c r="L36" s="15"/>
      <c r="M36" s="15">
        <v>-4.68</v>
      </c>
      <c r="N36" s="15"/>
      <c r="O36" s="15">
        <v>-1.2899999999999974</v>
      </c>
      <c r="P36" s="15"/>
      <c r="Q36">
        <v>2.4452805553841328</v>
      </c>
      <c r="R36" s="43">
        <v>2.5513260917885763</v>
      </c>
    </row>
    <row r="37" spans="1:18">
      <c r="A37" s="258"/>
      <c r="B37" s="258"/>
      <c r="C37" s="15" t="s">
        <v>92</v>
      </c>
      <c r="D37" s="15" t="s">
        <v>5</v>
      </c>
      <c r="E37" s="15">
        <v>0.38340000000000002</v>
      </c>
      <c r="F37" s="15">
        <v>18.059999999999999</v>
      </c>
      <c r="G37" s="15"/>
      <c r="H37" s="15"/>
      <c r="I37" s="15"/>
      <c r="J37" s="15"/>
      <c r="K37" s="15"/>
      <c r="L37" s="15"/>
      <c r="M37" s="15">
        <v>-4.8000000000000007</v>
      </c>
      <c r="N37" s="15"/>
      <c r="O37" s="15">
        <v>-1.4099999999999984</v>
      </c>
      <c r="P37" s="15"/>
      <c r="Q37">
        <v>2.6573716281930202</v>
      </c>
      <c r="R37" s="43"/>
    </row>
    <row r="38" spans="1:18">
      <c r="C38" t="s">
        <v>93</v>
      </c>
      <c r="D38" t="s">
        <v>5</v>
      </c>
      <c r="E38">
        <v>0.38340000000000002</v>
      </c>
      <c r="F38">
        <v>22.7</v>
      </c>
      <c r="H38" t="s">
        <v>2765</v>
      </c>
    </row>
    <row r="39" spans="1:18">
      <c r="C39" t="s">
        <v>94</v>
      </c>
      <c r="D39" t="s">
        <v>5</v>
      </c>
      <c r="E39">
        <v>0.38340000000000002</v>
      </c>
      <c r="F39">
        <v>22.86</v>
      </c>
    </row>
  </sheetData>
  <mergeCells count="19">
    <mergeCell ref="A34:A37"/>
    <mergeCell ref="B34:B35"/>
    <mergeCell ref="H34:H35"/>
    <mergeCell ref="B36:B37"/>
    <mergeCell ref="A26:A29"/>
    <mergeCell ref="B26:B27"/>
    <mergeCell ref="H26:H27"/>
    <mergeCell ref="B28:B29"/>
    <mergeCell ref="A30:A33"/>
    <mergeCell ref="B30:B31"/>
    <mergeCell ref="B32:B33"/>
    <mergeCell ref="E11:E12"/>
    <mergeCell ref="E13:E14"/>
    <mergeCell ref="E15:E16"/>
    <mergeCell ref="E17:E18"/>
    <mergeCell ref="E3:E4"/>
    <mergeCell ref="E5:E6"/>
    <mergeCell ref="E7:E8"/>
    <mergeCell ref="E9:E10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N97"/>
  <sheetViews>
    <sheetView zoomScale="30" zoomScaleNormal="30" workbookViewId="0">
      <selection activeCell="AE115" sqref="AE115"/>
    </sheetView>
  </sheetViews>
  <sheetFormatPr defaultRowHeight="15"/>
  <sheetData>
    <row r="2" spans="1:38">
      <c r="B2" s="71" t="s">
        <v>1349</v>
      </c>
      <c r="L2" s="71" t="s">
        <v>173</v>
      </c>
      <c r="V2" s="71" t="s">
        <v>1350</v>
      </c>
      <c r="AF2" s="71" t="s">
        <v>1351</v>
      </c>
    </row>
    <row r="3" spans="1:38">
      <c r="A3" s="39" t="s">
        <v>2769</v>
      </c>
      <c r="D3" s="39" t="s">
        <v>1345</v>
      </c>
      <c r="E3" s="39">
        <v>0.5</v>
      </c>
      <c r="F3" s="39">
        <v>5</v>
      </c>
      <c r="G3" s="39">
        <v>10</v>
      </c>
      <c r="H3" s="39">
        <v>20</v>
      </c>
      <c r="N3" s="39" t="s">
        <v>1345</v>
      </c>
      <c r="O3" s="39">
        <v>0.5</v>
      </c>
      <c r="P3" s="39">
        <v>5</v>
      </c>
      <c r="Q3" s="39">
        <v>10</v>
      </c>
      <c r="R3" s="39">
        <v>20</v>
      </c>
      <c r="X3" s="39" t="s">
        <v>1345</v>
      </c>
      <c r="Y3" s="39">
        <v>0.5</v>
      </c>
      <c r="Z3" s="39">
        <v>5</v>
      </c>
      <c r="AA3" s="39">
        <v>10</v>
      </c>
      <c r="AB3" s="39">
        <v>20</v>
      </c>
      <c r="AH3" s="39" t="s">
        <v>1345</v>
      </c>
      <c r="AI3" s="39">
        <v>0.5</v>
      </c>
      <c r="AJ3" s="39">
        <v>5</v>
      </c>
      <c r="AK3" s="39">
        <v>10</v>
      </c>
      <c r="AL3" s="39">
        <v>20</v>
      </c>
    </row>
    <row r="4" spans="1:38">
      <c r="C4" s="39" t="s">
        <v>1346</v>
      </c>
      <c r="D4">
        <v>125.24369049072266</v>
      </c>
      <c r="E4">
        <v>162.1517333984375</v>
      </c>
      <c r="F4">
        <v>147.50135803222656</v>
      </c>
      <c r="G4">
        <v>134.68757629394531</v>
      </c>
      <c r="H4">
        <v>32.731208801269531</v>
      </c>
      <c r="M4" s="39" t="s">
        <v>1346</v>
      </c>
      <c r="N4">
        <v>284.884521484375</v>
      </c>
      <c r="O4">
        <v>276.65200805664063</v>
      </c>
      <c r="P4">
        <v>284.92721557617188</v>
      </c>
      <c r="Q4">
        <v>220.45249938964844</v>
      </c>
      <c r="R4">
        <v>41.120986938476563</v>
      </c>
      <c r="W4" s="39" t="s">
        <v>1346</v>
      </c>
      <c r="X4">
        <v>159.64083862304688</v>
      </c>
      <c r="Y4">
        <v>114.50027465820313</v>
      </c>
      <c r="Z4">
        <v>137.42585754394531</v>
      </c>
      <c r="AA4">
        <v>85.764923095703125</v>
      </c>
      <c r="AB4">
        <v>8.3897781372070313</v>
      </c>
      <c r="AG4" s="39" t="s">
        <v>1346</v>
      </c>
      <c r="AH4">
        <v>94.761795043945313</v>
      </c>
      <c r="AI4">
        <v>123.91103363037109</v>
      </c>
      <c r="AJ4">
        <v>111.15398406982422</v>
      </c>
      <c r="AK4">
        <v>98.475509643554688</v>
      </c>
      <c r="AL4">
        <v>28.822410583496094</v>
      </c>
    </row>
    <row r="5" spans="1:38">
      <c r="D5">
        <v>129.55439758300781</v>
      </c>
      <c r="E5">
        <v>163.79806518554688</v>
      </c>
      <c r="F5">
        <v>148.54281616210938</v>
      </c>
      <c r="G5">
        <v>65.061592102050781</v>
      </c>
      <c r="H5">
        <v>40.603481292724609</v>
      </c>
      <c r="N5">
        <v>231.57664489746094</v>
      </c>
      <c r="O5">
        <v>268.16424560546875</v>
      </c>
      <c r="P5">
        <v>258.5164794921875</v>
      </c>
      <c r="Q5">
        <v>83.349357604980469</v>
      </c>
      <c r="R5">
        <v>55.087055206298828</v>
      </c>
      <c r="X5">
        <v>102.02224731445313</v>
      </c>
      <c r="Y5">
        <v>104.36618041992188</v>
      </c>
      <c r="Z5">
        <v>109.97366333007813</v>
      </c>
      <c r="AA5">
        <v>18.287765502929688</v>
      </c>
      <c r="AB5">
        <v>14.483573913574219</v>
      </c>
      <c r="AH5">
        <v>104.22505950927734</v>
      </c>
      <c r="AI5">
        <v>127.58792114257813</v>
      </c>
      <c r="AJ5">
        <v>112.25555419921875</v>
      </c>
      <c r="AK5">
        <v>50.068988800048828</v>
      </c>
      <c r="AL5">
        <v>34.62860107421875</v>
      </c>
    </row>
    <row r="6" spans="1:38">
      <c r="B6" s="123"/>
      <c r="D6">
        <v>116.57704925537109</v>
      </c>
      <c r="E6">
        <v>144.25544738769531</v>
      </c>
      <c r="F6">
        <v>82.524436950683594</v>
      </c>
      <c r="G6">
        <v>99.862129211425781</v>
      </c>
      <c r="H6">
        <v>25.062713623046875</v>
      </c>
      <c r="K6" s="125"/>
      <c r="N6">
        <v>212.0447998046875</v>
      </c>
      <c r="O6">
        <v>250.55830383300781</v>
      </c>
      <c r="P6">
        <v>127.39744567871094</v>
      </c>
      <c r="Q6">
        <v>128.83943176269531</v>
      </c>
      <c r="R6">
        <v>46.997627258300781</v>
      </c>
      <c r="X6">
        <v>95.467750549316406</v>
      </c>
      <c r="Y6">
        <v>106.3028564453125</v>
      </c>
      <c r="Z6">
        <v>44.873008728027344</v>
      </c>
      <c r="AA6">
        <v>28.977302551269531</v>
      </c>
      <c r="AB6">
        <v>21.934913635253906</v>
      </c>
      <c r="AH6">
        <v>94.588142395019531</v>
      </c>
      <c r="AI6">
        <v>110.84349060058594</v>
      </c>
      <c r="AJ6">
        <v>60.753791809082031</v>
      </c>
      <c r="AK6">
        <v>84.511955261230469</v>
      </c>
      <c r="AL6">
        <v>23.612606048583984</v>
      </c>
    </row>
    <row r="7" spans="1:38">
      <c r="D7">
        <v>113.53640747070313</v>
      </c>
      <c r="E7">
        <v>114.78510284423828</v>
      </c>
      <c r="F7">
        <v>133.82075500488281</v>
      </c>
      <c r="G7">
        <v>53.987628936767578</v>
      </c>
      <c r="H7">
        <v>21.830989837646484</v>
      </c>
      <c r="K7" s="125"/>
      <c r="N7">
        <v>197.50541687011719</v>
      </c>
      <c r="O7">
        <v>171.71783447265625</v>
      </c>
      <c r="P7">
        <v>212.95718383789063</v>
      </c>
      <c r="Q7">
        <v>78.238998413085938</v>
      </c>
      <c r="R7">
        <v>40.432819366455078</v>
      </c>
      <c r="X7">
        <v>83.969009399414063</v>
      </c>
      <c r="Y7">
        <v>56.932731628417969</v>
      </c>
      <c r="Z7">
        <v>79.136428833007813</v>
      </c>
      <c r="AA7">
        <v>24.251369476318359</v>
      </c>
      <c r="AB7">
        <v>18.601829528808594</v>
      </c>
      <c r="AH7">
        <v>99.037857055664063</v>
      </c>
      <c r="AI7">
        <v>87.235595703125</v>
      </c>
      <c r="AJ7">
        <v>100.70812225341797</v>
      </c>
      <c r="AK7">
        <v>43.0194091796875</v>
      </c>
      <c r="AL7">
        <v>20.180820465087891</v>
      </c>
    </row>
    <row r="8" spans="1:38">
      <c r="D8">
        <v>127.89876556396484</v>
      </c>
      <c r="E8">
        <v>128.59352111816406</v>
      </c>
      <c r="F8">
        <v>31.654346466064453</v>
      </c>
      <c r="G8">
        <v>23.016708374023438</v>
      </c>
      <c r="H8">
        <v>31.559547424316406</v>
      </c>
      <c r="K8" s="125"/>
      <c r="N8">
        <v>196.41171264648438</v>
      </c>
      <c r="O8">
        <v>192.40312194824219</v>
      </c>
      <c r="P8">
        <v>36.040603637695313</v>
      </c>
      <c r="Q8">
        <v>47.238807678222656</v>
      </c>
      <c r="R8">
        <v>47.029666900634766</v>
      </c>
      <c r="X8">
        <v>68.512947082519531</v>
      </c>
      <c r="Y8">
        <v>63.809600830078125</v>
      </c>
      <c r="Z8">
        <v>4.3862571716308594</v>
      </c>
      <c r="AA8">
        <v>24.222099304199219</v>
      </c>
      <c r="AB8">
        <v>15.470119476318359</v>
      </c>
      <c r="AH8">
        <v>101.37858581542969</v>
      </c>
      <c r="AI8">
        <v>103.28604125976563</v>
      </c>
      <c r="AJ8">
        <v>23.26055908203125</v>
      </c>
      <c r="AK8">
        <v>20.920207977294922</v>
      </c>
      <c r="AL8">
        <v>22.969533920288086</v>
      </c>
    </row>
    <row r="9" spans="1:38">
      <c r="D9">
        <v>88.678886413574219</v>
      </c>
      <c r="E9">
        <v>47.107349395751953</v>
      </c>
      <c r="F9">
        <v>25.987569808959961</v>
      </c>
      <c r="G9">
        <v>25.069202423095703</v>
      </c>
      <c r="H9">
        <v>39.360427856445313</v>
      </c>
      <c r="K9" s="125"/>
      <c r="N9">
        <v>133.78422546386719</v>
      </c>
      <c r="O9">
        <v>45.830287933349609</v>
      </c>
      <c r="P9">
        <v>36.046142578125</v>
      </c>
      <c r="Q9">
        <v>43.116748809814453</v>
      </c>
      <c r="R9">
        <v>78.052085876464844</v>
      </c>
      <c r="X9">
        <v>45.105339050292969</v>
      </c>
      <c r="Y9">
        <v>-1.2770614624023438</v>
      </c>
      <c r="Z9">
        <v>10.058572769165039</v>
      </c>
      <c r="AA9">
        <v>18.04754638671875</v>
      </c>
      <c r="AB9">
        <v>38.691658020019531</v>
      </c>
      <c r="AH9">
        <v>73.6021728515625</v>
      </c>
      <c r="AI9">
        <v>33.57391357421875</v>
      </c>
      <c r="AJ9">
        <v>23.202428817749023</v>
      </c>
      <c r="AK9">
        <v>21.215824127197266</v>
      </c>
      <c r="AL9">
        <v>33.281951904296875</v>
      </c>
    </row>
    <row r="10" spans="1:38">
      <c r="D10">
        <v>130.343505859375</v>
      </c>
      <c r="E10">
        <v>98.247322082519531</v>
      </c>
      <c r="F10">
        <v>37.249931335449219</v>
      </c>
      <c r="G10">
        <v>36.662376403808594</v>
      </c>
      <c r="H10">
        <v>28.420652389526367</v>
      </c>
      <c r="K10" s="125"/>
      <c r="N10">
        <v>121.83596801757813</v>
      </c>
      <c r="O10">
        <v>141.96748352050781</v>
      </c>
      <c r="P10">
        <v>44.675628662109375</v>
      </c>
      <c r="Q10">
        <v>56.185173034667969</v>
      </c>
      <c r="R10">
        <v>41.054420471191406</v>
      </c>
      <c r="X10">
        <v>-8.507537841796875</v>
      </c>
      <c r="Y10">
        <v>43.720161437988281</v>
      </c>
      <c r="Z10">
        <v>7.4256973266601563</v>
      </c>
      <c r="AA10">
        <v>19.522796630859375</v>
      </c>
      <c r="AB10">
        <v>12.633768081665039</v>
      </c>
      <c r="AH10">
        <v>128.01884460449219</v>
      </c>
      <c r="AI10">
        <v>75.214958190917969</v>
      </c>
      <c r="AJ10">
        <v>31.446678161621094</v>
      </c>
      <c r="AK10">
        <v>26.440692901611328</v>
      </c>
      <c r="AL10">
        <v>21.96068000793457</v>
      </c>
    </row>
    <row r="11" spans="1:38">
      <c r="D11">
        <v>34.425884246826172</v>
      </c>
      <c r="E11">
        <v>21.529495239257813</v>
      </c>
      <c r="F11">
        <v>116.73940277099609</v>
      </c>
      <c r="G11">
        <v>29.043375015258789</v>
      </c>
      <c r="H11">
        <v>25.82703971862793</v>
      </c>
      <c r="K11" s="125"/>
      <c r="N11">
        <v>56.7177734375</v>
      </c>
      <c r="O11">
        <v>29.967937469482422</v>
      </c>
      <c r="P11">
        <v>219.31356811523438</v>
      </c>
      <c r="Q11">
        <v>41.876914978027344</v>
      </c>
      <c r="R11">
        <v>45.787189483642578</v>
      </c>
      <c r="X11">
        <v>22.291889190673828</v>
      </c>
      <c r="Y11">
        <v>8.4384422302246094</v>
      </c>
      <c r="Z11">
        <v>102.57416534423828</v>
      </c>
      <c r="AA11">
        <v>12.833539962768555</v>
      </c>
      <c r="AB11">
        <v>19.960149765014648</v>
      </c>
      <c r="AH11">
        <v>33.983257293701172</v>
      </c>
      <c r="AI11">
        <v>19.460369110107422</v>
      </c>
      <c r="AJ11">
        <v>87.985641479492188</v>
      </c>
      <c r="AK11">
        <v>23.884349822998047</v>
      </c>
      <c r="AL11">
        <v>13.659180641174316</v>
      </c>
    </row>
    <row r="12" spans="1:38">
      <c r="D12">
        <v>44.443920135498047</v>
      </c>
      <c r="E12">
        <v>136.88726806640625</v>
      </c>
      <c r="F12">
        <v>119.85668182373047</v>
      </c>
      <c r="G12">
        <v>44.801692962646484</v>
      </c>
      <c r="H12">
        <v>11.137725830078125</v>
      </c>
      <c r="K12" s="125"/>
      <c r="N12">
        <v>58.188289642333984</v>
      </c>
      <c r="O12">
        <v>244.02323913574219</v>
      </c>
      <c r="P12">
        <v>150.80964660644531</v>
      </c>
      <c r="Q12">
        <v>74.840644836425781</v>
      </c>
      <c r="R12">
        <v>39.181941986083984</v>
      </c>
      <c r="X12">
        <v>13.744369506835938</v>
      </c>
      <c r="Y12">
        <v>107.13597106933594</v>
      </c>
      <c r="Z12">
        <v>30.952964782714844</v>
      </c>
      <c r="AA12">
        <v>30.038951873779297</v>
      </c>
      <c r="AB12">
        <v>28.044216156005859</v>
      </c>
      <c r="AH12">
        <v>31.46470832824707</v>
      </c>
      <c r="AI12">
        <v>104.08729553222656</v>
      </c>
      <c r="AJ12">
        <v>93.766998291015625</v>
      </c>
      <c r="AK12">
        <v>36.383552551269531</v>
      </c>
      <c r="AL12">
        <v>13.231287002563477</v>
      </c>
    </row>
    <row r="13" spans="1:38">
      <c r="D13">
        <v>138.65576171875</v>
      </c>
      <c r="E13">
        <v>155.26615905761719</v>
      </c>
      <c r="F13">
        <v>145.70567321777344</v>
      </c>
      <c r="G13">
        <v>76.831413269042969</v>
      </c>
      <c r="H13">
        <v>37.888046264648438</v>
      </c>
      <c r="K13" s="125"/>
      <c r="N13">
        <v>194.18974304199219</v>
      </c>
      <c r="O13">
        <v>268.1014404296875</v>
      </c>
      <c r="P13">
        <v>245.93136596679688</v>
      </c>
      <c r="Q13">
        <v>83.385482788085938</v>
      </c>
      <c r="R13">
        <v>51.359344482421875</v>
      </c>
      <c r="X13">
        <v>55.533981323242188</v>
      </c>
      <c r="Y13">
        <v>112.83528137207031</v>
      </c>
      <c r="Z13">
        <v>100.22569274902344</v>
      </c>
      <c r="AA13">
        <v>6.5540695190429688</v>
      </c>
      <c r="AB13">
        <v>13.471298217773438</v>
      </c>
      <c r="AH13">
        <v>119.78711700439453</v>
      </c>
      <c r="AI13">
        <v>117.39303588867188</v>
      </c>
      <c r="AJ13">
        <v>111.2899169921875</v>
      </c>
      <c r="AK13">
        <v>55.585502624511719</v>
      </c>
      <c r="AL13">
        <v>29.798280715942383</v>
      </c>
    </row>
    <row r="14" spans="1:38">
      <c r="D14">
        <v>128.33123779296875</v>
      </c>
      <c r="E14">
        <v>162.72286987304688</v>
      </c>
      <c r="F14">
        <v>132.84628295898438</v>
      </c>
      <c r="G14">
        <v>45.366889953613281</v>
      </c>
      <c r="H14">
        <v>21.046199798583984</v>
      </c>
      <c r="K14" s="125"/>
      <c r="N14">
        <v>200.94406127929688</v>
      </c>
      <c r="O14">
        <v>314.45123291015625</v>
      </c>
      <c r="P14">
        <v>221.71592712402344</v>
      </c>
      <c r="Q14">
        <v>52.385421752929688</v>
      </c>
      <c r="R14">
        <v>35.91107177734375</v>
      </c>
      <c r="X14">
        <v>72.612823486328125</v>
      </c>
      <c r="Y14">
        <v>151.72836303710938</v>
      </c>
      <c r="Z14">
        <v>88.869644165039063</v>
      </c>
      <c r="AA14">
        <v>7.0185317993164063</v>
      </c>
      <c r="AB14">
        <v>14.864871978759766</v>
      </c>
      <c r="AH14">
        <v>104.60960388183594</v>
      </c>
      <c r="AI14">
        <v>123.45113372802734</v>
      </c>
      <c r="AJ14">
        <v>101.60027313232422</v>
      </c>
      <c r="AK14">
        <v>39.063011169433594</v>
      </c>
      <c r="AL14">
        <v>15.389156341552734</v>
      </c>
    </row>
    <row r="15" spans="1:38">
      <c r="D15">
        <v>139.05032348632813</v>
      </c>
      <c r="E15">
        <v>181.36093139648438</v>
      </c>
      <c r="F15">
        <v>137.01837158203125</v>
      </c>
      <c r="G15">
        <v>52.511775970458984</v>
      </c>
      <c r="H15">
        <v>28.439731597900391</v>
      </c>
      <c r="K15" s="125"/>
      <c r="N15">
        <v>200.46058654785156</v>
      </c>
      <c r="O15">
        <v>345.56857299804688</v>
      </c>
      <c r="P15">
        <v>291.1517333984375</v>
      </c>
      <c r="Q15">
        <v>67.392051696777344</v>
      </c>
      <c r="R15">
        <v>39.262325286865234</v>
      </c>
      <c r="X15">
        <v>61.410263061523438</v>
      </c>
      <c r="Y15">
        <v>164.2076416015625</v>
      </c>
      <c r="Z15">
        <v>154.13336181640625</v>
      </c>
      <c r="AA15">
        <v>14.880275726318359</v>
      </c>
      <c r="AB15">
        <v>10.822593688964844</v>
      </c>
      <c r="AH15">
        <v>108.6492919921875</v>
      </c>
      <c r="AI15">
        <v>133.56268310546875</v>
      </c>
      <c r="AJ15">
        <v>102.02845764160156</v>
      </c>
      <c r="AK15">
        <v>45.913742065429688</v>
      </c>
      <c r="AL15">
        <v>23.309186935424805</v>
      </c>
    </row>
    <row r="16" spans="1:38">
      <c r="D16">
        <v>144.42092895507813</v>
      </c>
      <c r="E16">
        <v>175.17741394042969</v>
      </c>
      <c r="F16">
        <v>117.88654327392578</v>
      </c>
      <c r="G16">
        <v>40.759986877441406</v>
      </c>
      <c r="H16">
        <v>37.929027557373047</v>
      </c>
      <c r="N16">
        <v>255.13784790039063</v>
      </c>
      <c r="O16">
        <v>309.51165771484375</v>
      </c>
      <c r="P16">
        <v>241.61605834960938</v>
      </c>
      <c r="Q16">
        <v>49.232822418212891</v>
      </c>
      <c r="R16">
        <v>48.302009582519531</v>
      </c>
      <c r="X16">
        <v>110.7169189453125</v>
      </c>
      <c r="Y16">
        <v>134.33424377441406</v>
      </c>
      <c r="Z16">
        <v>123.72951507568359</v>
      </c>
      <c r="AA16">
        <v>8.4728355407714844</v>
      </c>
      <c r="AB16">
        <v>10.372982025146484</v>
      </c>
      <c r="AH16">
        <v>115.09407043457031</v>
      </c>
      <c r="AI16">
        <v>135.56646728515625</v>
      </c>
      <c r="AJ16">
        <v>92.414321899414063</v>
      </c>
      <c r="AK16">
        <v>29.970710754394531</v>
      </c>
      <c r="AL16">
        <v>29.608909606933594</v>
      </c>
    </row>
    <row r="17" spans="2:40">
      <c r="H17">
        <v>43.327877044677734</v>
      </c>
      <c r="R17">
        <v>34.96319580078125</v>
      </c>
      <c r="AB17">
        <v>-8.3646812438964844</v>
      </c>
      <c r="AL17">
        <v>29.754938125610352</v>
      </c>
    </row>
    <row r="18" spans="2:40">
      <c r="B18" s="71" t="s">
        <v>1349</v>
      </c>
      <c r="L18" s="71" t="s">
        <v>173</v>
      </c>
      <c r="V18" s="71" t="s">
        <v>1350</v>
      </c>
      <c r="AF18" s="71" t="s">
        <v>1351</v>
      </c>
    </row>
    <row r="19" spans="2:40">
      <c r="D19" s="39" t="s">
        <v>1345</v>
      </c>
      <c r="E19" s="39">
        <v>0.5</v>
      </c>
      <c r="F19" s="39">
        <v>1</v>
      </c>
      <c r="G19" s="39">
        <v>2</v>
      </c>
      <c r="H19" s="39">
        <v>5</v>
      </c>
      <c r="I19" s="39">
        <v>10</v>
      </c>
      <c r="J19" s="39">
        <v>20</v>
      </c>
      <c r="N19" s="39" t="s">
        <v>1345</v>
      </c>
      <c r="O19" s="39">
        <v>0.5</v>
      </c>
      <c r="P19" s="39">
        <v>1</v>
      </c>
      <c r="Q19" s="39">
        <v>2</v>
      </c>
      <c r="R19" s="39">
        <v>5</v>
      </c>
      <c r="S19" s="39">
        <v>10</v>
      </c>
      <c r="T19" s="39">
        <v>20</v>
      </c>
      <c r="X19" s="39" t="s">
        <v>1345</v>
      </c>
      <c r="Y19" s="39">
        <v>0.5</v>
      </c>
      <c r="Z19" s="39">
        <v>1</v>
      </c>
      <c r="AA19" s="39">
        <v>2</v>
      </c>
      <c r="AB19" s="39">
        <v>5</v>
      </c>
      <c r="AC19" s="39">
        <v>10</v>
      </c>
      <c r="AD19" s="39">
        <v>20</v>
      </c>
      <c r="AH19" s="39" t="s">
        <v>1345</v>
      </c>
      <c r="AI19" s="39">
        <v>0.5</v>
      </c>
      <c r="AJ19" s="39">
        <v>1</v>
      </c>
      <c r="AK19" s="39">
        <v>2</v>
      </c>
      <c r="AL19" s="39">
        <v>5</v>
      </c>
      <c r="AM19" s="39">
        <v>10</v>
      </c>
      <c r="AN19" s="39">
        <v>20</v>
      </c>
    </row>
    <row r="20" spans="2:40">
      <c r="B20" s="123"/>
      <c r="C20" s="39" t="s">
        <v>1347</v>
      </c>
      <c r="D20">
        <v>25.595916748046875</v>
      </c>
      <c r="E20">
        <v>27.908685684204102</v>
      </c>
      <c r="F20">
        <v>87.394462585449219</v>
      </c>
      <c r="G20">
        <v>116.56357574462891</v>
      </c>
      <c r="H20">
        <v>83.710334777832031</v>
      </c>
      <c r="I20">
        <v>54.316505432128906</v>
      </c>
      <c r="J20">
        <v>25.552740097045898</v>
      </c>
      <c r="K20" s="125"/>
      <c r="M20" s="39" t="s">
        <v>1347</v>
      </c>
      <c r="N20">
        <v>38.774681091308594</v>
      </c>
      <c r="O20">
        <v>36.799110412597656</v>
      </c>
      <c r="P20">
        <v>132.90534973144531</v>
      </c>
      <c r="Q20">
        <v>207.24610900878906</v>
      </c>
      <c r="R20">
        <v>143.60627746582031</v>
      </c>
      <c r="S20">
        <v>67.243927001953125</v>
      </c>
      <c r="T20">
        <v>33.798721313476563</v>
      </c>
      <c r="W20" s="39" t="s">
        <v>1347</v>
      </c>
      <c r="X20">
        <v>13.178764343261719</v>
      </c>
      <c r="Y20">
        <v>8.8904247283935547</v>
      </c>
      <c r="Z20">
        <v>45.510887145996094</v>
      </c>
      <c r="AA20">
        <v>90.682533264160156</v>
      </c>
      <c r="AB20">
        <v>59.895942687988281</v>
      </c>
      <c r="AC20">
        <v>12.927421569824219</v>
      </c>
      <c r="AD20">
        <v>8.2459812164306641</v>
      </c>
      <c r="AG20" s="39" t="s">
        <v>1347</v>
      </c>
      <c r="AH20">
        <v>16.737592697143555</v>
      </c>
      <c r="AI20">
        <v>17.335281372070313</v>
      </c>
      <c r="AJ20">
        <v>56.917373657226563</v>
      </c>
      <c r="AK20">
        <v>80.557113647460938</v>
      </c>
      <c r="AL20">
        <v>59.655677795410156</v>
      </c>
      <c r="AM20">
        <v>37.409584045410156</v>
      </c>
      <c r="AN20">
        <v>18.515422821044922</v>
      </c>
    </row>
    <row r="21" spans="2:40">
      <c r="D21">
        <v>26.4051513671875</v>
      </c>
      <c r="E21">
        <v>33.669223785400391</v>
      </c>
      <c r="F21">
        <v>77.905693054199219</v>
      </c>
      <c r="G21">
        <v>105.62065887451172</v>
      </c>
      <c r="H21">
        <v>66.757270812988281</v>
      </c>
      <c r="I21">
        <v>24.695669174194336</v>
      </c>
      <c r="J21">
        <v>31.198516845703125</v>
      </c>
      <c r="K21" s="125"/>
      <c r="N21">
        <v>39.025634765625</v>
      </c>
      <c r="O21">
        <v>36.790740966796875</v>
      </c>
      <c r="P21">
        <v>113.38880157470703</v>
      </c>
      <c r="Q21">
        <v>172.25848388671875</v>
      </c>
      <c r="R21">
        <v>92.18701171875</v>
      </c>
      <c r="S21">
        <v>46.617866516113281</v>
      </c>
      <c r="T21">
        <v>47.5714111328125</v>
      </c>
      <c r="X21">
        <v>12.6204833984375</v>
      </c>
      <c r="Y21">
        <v>3.1215171813964844</v>
      </c>
      <c r="Z21">
        <v>35.483108520507813</v>
      </c>
      <c r="AA21">
        <v>66.637825012207031</v>
      </c>
      <c r="AB21">
        <v>25.429740905761719</v>
      </c>
      <c r="AC21">
        <v>21.922197341918945</v>
      </c>
      <c r="AD21">
        <v>16.372894287109375</v>
      </c>
      <c r="AH21">
        <v>16.39771842956543</v>
      </c>
      <c r="AI21">
        <v>22.957504272460938</v>
      </c>
      <c r="AJ21">
        <v>48.913932800292969</v>
      </c>
      <c r="AK21">
        <v>73.65899658203125</v>
      </c>
      <c r="AL21">
        <v>45.417552947998047</v>
      </c>
      <c r="AM21">
        <v>24.889732360839844</v>
      </c>
      <c r="AN21">
        <v>20.541845321655273</v>
      </c>
    </row>
    <row r="22" spans="2:40">
      <c r="D22">
        <v>26.229459762573242</v>
      </c>
      <c r="E22">
        <v>29.934890747070313</v>
      </c>
      <c r="F22">
        <v>36.812900543212891</v>
      </c>
      <c r="G22">
        <v>83.922904968261719</v>
      </c>
      <c r="H22">
        <v>85.94342041015625</v>
      </c>
      <c r="I22">
        <v>71.317489624023438</v>
      </c>
      <c r="J22">
        <v>29.246278762817383</v>
      </c>
      <c r="K22" s="125"/>
      <c r="N22">
        <v>39.481204986572266</v>
      </c>
      <c r="O22">
        <v>31.527809143066406</v>
      </c>
      <c r="P22">
        <v>34.951122283935547</v>
      </c>
      <c r="Q22">
        <v>138.13705444335938</v>
      </c>
      <c r="R22">
        <v>136.44134521484375</v>
      </c>
      <c r="S22">
        <v>99.917823791503906</v>
      </c>
      <c r="T22">
        <v>34.503517150878906</v>
      </c>
      <c r="X22">
        <v>13.251745223999023</v>
      </c>
      <c r="Y22">
        <v>1.5929183959960938</v>
      </c>
      <c r="Z22">
        <v>-1.8617782592773438</v>
      </c>
      <c r="AA22">
        <v>54.214149475097656</v>
      </c>
      <c r="AB22">
        <v>50.4979248046875</v>
      </c>
      <c r="AC22">
        <v>28.600334167480469</v>
      </c>
      <c r="AD22">
        <v>5.2572383880615234</v>
      </c>
      <c r="AH22">
        <v>20.44304084777832</v>
      </c>
      <c r="AI22">
        <v>23.3538818359375</v>
      </c>
      <c r="AJ22">
        <v>24.287971496582031</v>
      </c>
      <c r="AK22">
        <v>58.808746337890625</v>
      </c>
      <c r="AL22">
        <v>62.334362030029297</v>
      </c>
      <c r="AM22">
        <v>49.607582092285156</v>
      </c>
      <c r="AN22">
        <v>19.434539794921875</v>
      </c>
    </row>
    <row r="23" spans="2:40">
      <c r="D23">
        <v>57.751224517822266</v>
      </c>
      <c r="E23">
        <v>80.473014831542969</v>
      </c>
      <c r="F23">
        <v>32.199066162109375</v>
      </c>
      <c r="G23">
        <v>56.601165771484375</v>
      </c>
      <c r="H23">
        <v>99.536949157714844</v>
      </c>
      <c r="I23">
        <v>73.396636962890625</v>
      </c>
      <c r="J23">
        <v>22.192558288574219</v>
      </c>
      <c r="K23" s="125"/>
      <c r="N23">
        <v>85.233894348144531</v>
      </c>
      <c r="O23">
        <v>119.81224060058594</v>
      </c>
      <c r="P23">
        <v>39.153430938720703</v>
      </c>
      <c r="Q23">
        <v>83.721427917480469</v>
      </c>
      <c r="R23">
        <v>184.67916870117188</v>
      </c>
      <c r="S23">
        <v>98.188446044921875</v>
      </c>
      <c r="T23">
        <v>20.237554550170898</v>
      </c>
      <c r="X23">
        <v>27.482669830322266</v>
      </c>
      <c r="Y23">
        <v>39.339225769042969</v>
      </c>
      <c r="Z23">
        <v>6.9543647766113281</v>
      </c>
      <c r="AA23">
        <v>27.120262145996094</v>
      </c>
      <c r="AB23">
        <v>85.142219543457031</v>
      </c>
      <c r="AC23">
        <v>24.79180908203125</v>
      </c>
      <c r="AD23">
        <v>-1.9550037384033203</v>
      </c>
      <c r="AH23">
        <v>40.729583740234375</v>
      </c>
      <c r="AI23">
        <v>58.875068664550781</v>
      </c>
      <c r="AJ23">
        <v>21.895275115966797</v>
      </c>
      <c r="AK23">
        <v>43.85113525390625</v>
      </c>
      <c r="AL23">
        <v>72.163215637207031</v>
      </c>
      <c r="AM23">
        <v>51.605354309082031</v>
      </c>
      <c r="AN23">
        <v>16.632057189941406</v>
      </c>
    </row>
    <row r="24" spans="2:40">
      <c r="D24">
        <v>42.577793121337891</v>
      </c>
      <c r="E24">
        <v>110.68020629882813</v>
      </c>
      <c r="F24">
        <v>34.783229827880859</v>
      </c>
      <c r="G24">
        <v>28.82563591003418</v>
      </c>
      <c r="H24">
        <v>85.186042785644531</v>
      </c>
      <c r="I24">
        <v>73.02337646484375</v>
      </c>
      <c r="J24">
        <v>21.601339340209961</v>
      </c>
      <c r="K24" s="125"/>
      <c r="N24">
        <v>69.1185302734375</v>
      </c>
      <c r="O24">
        <v>181.08282470703125</v>
      </c>
      <c r="P24">
        <v>53.708827972412109</v>
      </c>
      <c r="Q24">
        <v>34.051910400390625</v>
      </c>
      <c r="R24">
        <v>146.71026611328125</v>
      </c>
      <c r="S24">
        <v>91.86376953125</v>
      </c>
      <c r="T24">
        <v>30.025568008422852</v>
      </c>
      <c r="X24">
        <v>26.540737152099609</v>
      </c>
      <c r="Y24">
        <v>70.402618408203125</v>
      </c>
      <c r="Z24">
        <v>18.92559814453125</v>
      </c>
      <c r="AA24">
        <v>5.2262744903564453</v>
      </c>
      <c r="AB24">
        <v>61.524223327636719</v>
      </c>
      <c r="AC24">
        <v>18.84039306640625</v>
      </c>
      <c r="AD24">
        <v>8.4242286682128906</v>
      </c>
      <c r="AH24">
        <v>34.038166046142578</v>
      </c>
      <c r="AI24">
        <v>82.145782470703125</v>
      </c>
      <c r="AJ24">
        <v>17.102449417114258</v>
      </c>
      <c r="AK24">
        <v>19.829669952392578</v>
      </c>
      <c r="AL24">
        <v>60.262821197509766</v>
      </c>
      <c r="AM24">
        <v>53.782070159912109</v>
      </c>
      <c r="AN24">
        <v>14.798100471496582</v>
      </c>
    </row>
    <row r="25" spans="2:40">
      <c r="D25">
        <v>49.540897369384766</v>
      </c>
      <c r="E25">
        <v>108.45567321777344</v>
      </c>
      <c r="F25">
        <v>41.450813293457031</v>
      </c>
      <c r="G25">
        <v>25.854879379272461</v>
      </c>
      <c r="H25">
        <v>42.345970153808594</v>
      </c>
      <c r="I25">
        <v>42.268512725830078</v>
      </c>
      <c r="J25">
        <v>15.603249549865723</v>
      </c>
      <c r="K25" s="125"/>
      <c r="N25">
        <v>65.308074951171875</v>
      </c>
      <c r="O25">
        <v>156.23167419433594</v>
      </c>
      <c r="P25">
        <v>50.619239807128906</v>
      </c>
      <c r="Q25">
        <v>34.609737396240234</v>
      </c>
      <c r="R25">
        <v>57.236656188964844</v>
      </c>
      <c r="S25">
        <v>52.541751861572266</v>
      </c>
      <c r="T25">
        <v>27.653308868408203</v>
      </c>
      <c r="X25">
        <v>15.767177581787109</v>
      </c>
      <c r="Y25">
        <v>47.7760009765625</v>
      </c>
      <c r="Z25">
        <v>9.168426513671875</v>
      </c>
      <c r="AA25">
        <v>8.7548580169677734</v>
      </c>
      <c r="AB25">
        <v>14.89068603515625</v>
      </c>
      <c r="AC25">
        <v>10.273239135742188</v>
      </c>
      <c r="AD25">
        <v>12.05005931854248</v>
      </c>
      <c r="AH25">
        <v>38.903156280517578</v>
      </c>
      <c r="AI25">
        <v>84.480575561523438</v>
      </c>
      <c r="AJ25">
        <v>27.877552032470703</v>
      </c>
      <c r="AK25">
        <v>15.720325469970703</v>
      </c>
      <c r="AL25">
        <v>24.418764114379883</v>
      </c>
      <c r="AM25">
        <v>30.983665466308594</v>
      </c>
      <c r="AN25">
        <v>10.70750904083252</v>
      </c>
    </row>
    <row r="26" spans="2:40">
      <c r="D26">
        <v>66.604080200195313</v>
      </c>
      <c r="E26">
        <v>111.68392181396484</v>
      </c>
      <c r="F26">
        <v>62.689064025878906</v>
      </c>
      <c r="G26">
        <v>13.000778198242188</v>
      </c>
      <c r="H26">
        <v>31.440956115722656</v>
      </c>
      <c r="I26">
        <v>52.225143432617188</v>
      </c>
      <c r="J26">
        <v>20.305458068847656</v>
      </c>
      <c r="K26" s="125"/>
      <c r="N26">
        <v>100.38144683837891</v>
      </c>
      <c r="O26">
        <v>162.86079406738281</v>
      </c>
      <c r="P26">
        <v>92.353118896484375</v>
      </c>
      <c r="Q26">
        <v>15.026135444641113</v>
      </c>
      <c r="R26">
        <v>35.460643768310547</v>
      </c>
      <c r="S26">
        <v>56.332771301269531</v>
      </c>
      <c r="T26">
        <v>17.282808303833008</v>
      </c>
      <c r="X26">
        <v>33.777366638183594</v>
      </c>
      <c r="Y26">
        <v>51.176872253417969</v>
      </c>
      <c r="Z26">
        <v>29.664054870605469</v>
      </c>
      <c r="AA26">
        <v>2.0253572463989258</v>
      </c>
      <c r="AB26">
        <v>4.0196876525878906</v>
      </c>
      <c r="AC26">
        <v>4.1076278686523438</v>
      </c>
      <c r="AD26">
        <v>-3.0226497650146484</v>
      </c>
      <c r="AH26">
        <v>50.821372985839844</v>
      </c>
      <c r="AI26">
        <v>84.354881286621094</v>
      </c>
      <c r="AJ26">
        <v>48.168941497802734</v>
      </c>
      <c r="AK26">
        <v>19.328924179077148</v>
      </c>
      <c r="AL26">
        <v>20.512409210205078</v>
      </c>
      <c r="AM26">
        <v>36.149066925048828</v>
      </c>
      <c r="AN26">
        <v>15.530721664428711</v>
      </c>
    </row>
    <row r="27" spans="2:40">
      <c r="D27">
        <v>71.603828430175781</v>
      </c>
      <c r="E27">
        <v>64.922325134277344</v>
      </c>
      <c r="F27">
        <v>111.006591796875</v>
      </c>
      <c r="G27">
        <v>44.270420074462891</v>
      </c>
      <c r="H27">
        <v>19.720809936523438</v>
      </c>
      <c r="I27">
        <v>33.355533599853516</v>
      </c>
      <c r="J27">
        <v>17.421775817871094</v>
      </c>
      <c r="K27" s="125"/>
      <c r="N27">
        <v>129.57792663574219</v>
      </c>
      <c r="O27">
        <v>84.679740905761719</v>
      </c>
      <c r="P27">
        <v>177.37521362304688</v>
      </c>
      <c r="Q27">
        <v>66.659378051757813</v>
      </c>
      <c r="R27">
        <v>25.801725387573242</v>
      </c>
      <c r="S27">
        <v>41.707977294921875</v>
      </c>
      <c r="T27">
        <v>22.006372451782227</v>
      </c>
      <c r="X27">
        <v>57.974098205566406</v>
      </c>
      <c r="Y27">
        <v>19.757415771484375</v>
      </c>
      <c r="Z27">
        <v>66.368621826171875</v>
      </c>
      <c r="AA27">
        <v>22.388957977294922</v>
      </c>
      <c r="AB27">
        <v>6.0809154510498047</v>
      </c>
      <c r="AC27">
        <v>8.3524436950683594</v>
      </c>
      <c r="AD27">
        <v>4.5845966339111328</v>
      </c>
      <c r="AH27">
        <v>55.884857177734375</v>
      </c>
      <c r="AI27">
        <v>46.7547607421875</v>
      </c>
      <c r="AJ27">
        <v>82.356903076171875</v>
      </c>
      <c r="AK27">
        <v>31.235877990722656</v>
      </c>
      <c r="AL27">
        <v>12.439068794250488</v>
      </c>
      <c r="AM27">
        <v>19.607965469360352</v>
      </c>
      <c r="AN27">
        <v>12.245939254760742</v>
      </c>
    </row>
    <row r="28" spans="2:40">
      <c r="D28">
        <v>84.671249389648438</v>
      </c>
      <c r="E28">
        <v>100.8038330078125</v>
      </c>
      <c r="F28">
        <v>117.63895416259766</v>
      </c>
      <c r="G28">
        <v>51.125782012939453</v>
      </c>
      <c r="H28">
        <v>32.224502563476563</v>
      </c>
      <c r="I28">
        <v>38.253150939941406</v>
      </c>
      <c r="J28">
        <v>24.903894424438477</v>
      </c>
      <c r="K28" s="125"/>
      <c r="N28">
        <v>161.61656188964844</v>
      </c>
      <c r="O28">
        <v>133.00456237792969</v>
      </c>
      <c r="P28">
        <v>192.30322265625</v>
      </c>
      <c r="Q28">
        <v>83.613990783691406</v>
      </c>
      <c r="R28">
        <v>40.548751831054688</v>
      </c>
      <c r="S28">
        <v>59.166698455810547</v>
      </c>
      <c r="T28">
        <v>28.217655181884766</v>
      </c>
      <c r="X28">
        <v>76.9453125</v>
      </c>
      <c r="Y28">
        <v>32.200729370117188</v>
      </c>
      <c r="Z28">
        <v>74.664268493652344</v>
      </c>
      <c r="AA28">
        <v>32.488208770751953</v>
      </c>
      <c r="AB28">
        <v>8.324249267578125</v>
      </c>
      <c r="AC28">
        <v>20.913547515869141</v>
      </c>
      <c r="AD28">
        <v>3.3137607574462891</v>
      </c>
      <c r="AH28">
        <v>67.11187744140625</v>
      </c>
      <c r="AI28">
        <v>73.787643432617188</v>
      </c>
      <c r="AJ28">
        <v>88.078559875488281</v>
      </c>
      <c r="AK28">
        <v>35.929370880126953</v>
      </c>
      <c r="AL28">
        <v>23.044235229492188</v>
      </c>
      <c r="AM28">
        <v>25.794509887695313</v>
      </c>
      <c r="AN28">
        <v>13.559538841247559</v>
      </c>
    </row>
    <row r="29" spans="2:40">
      <c r="D29">
        <v>67.714004516601563</v>
      </c>
      <c r="E29">
        <v>105.16046142578125</v>
      </c>
      <c r="F29">
        <v>110.64250946044922</v>
      </c>
      <c r="G29">
        <v>93.664512634277344</v>
      </c>
      <c r="H29">
        <v>54.199981689453125</v>
      </c>
      <c r="I29">
        <v>26.607275009155273</v>
      </c>
      <c r="J29">
        <v>38.295558929443359</v>
      </c>
      <c r="K29" s="125"/>
      <c r="N29">
        <v>104.41462707519531</v>
      </c>
      <c r="O29">
        <v>134.00083923339844</v>
      </c>
      <c r="P29">
        <v>178.53355407714844</v>
      </c>
      <c r="Q29">
        <v>135.27986145019531</v>
      </c>
      <c r="R29">
        <v>72.929557800292969</v>
      </c>
      <c r="S29">
        <v>30.477331161499023</v>
      </c>
      <c r="T29">
        <v>43.48223876953125</v>
      </c>
      <c r="X29">
        <v>36.70062255859375</v>
      </c>
      <c r="Y29">
        <v>28.840377807617188</v>
      </c>
      <c r="Z29">
        <v>67.891044616699219</v>
      </c>
      <c r="AA29">
        <v>41.615348815917969</v>
      </c>
      <c r="AB29">
        <v>18.729576110839844</v>
      </c>
      <c r="AC29">
        <v>3.87005615234375</v>
      </c>
      <c r="AD29">
        <v>5.1866798400878906</v>
      </c>
      <c r="AH29">
        <v>53.294910430908203</v>
      </c>
      <c r="AI29">
        <v>77.836524963378906</v>
      </c>
      <c r="AJ29">
        <v>81.199661254882813</v>
      </c>
      <c r="AK29">
        <v>64.491676330566406</v>
      </c>
      <c r="AL29">
        <v>39.318782806396484</v>
      </c>
      <c r="AM29">
        <v>18.737819671630859</v>
      </c>
      <c r="AN29">
        <v>25.435449600219727</v>
      </c>
    </row>
    <row r="30" spans="2:40">
      <c r="D30">
        <v>72.317710876464844</v>
      </c>
      <c r="N30">
        <v>137.42434692382813</v>
      </c>
      <c r="X30">
        <v>65.106636047363281</v>
      </c>
      <c r="AH30">
        <v>58.499546051025391</v>
      </c>
    </row>
    <row r="31" spans="2:40">
      <c r="D31">
        <v>76.690437316894531</v>
      </c>
      <c r="N31">
        <v>143.13397216796875</v>
      </c>
      <c r="X31">
        <v>66.443534851074219</v>
      </c>
      <c r="AH31">
        <v>50.352500915527344</v>
      </c>
    </row>
    <row r="33" spans="2:40">
      <c r="B33" s="71" t="s">
        <v>1349</v>
      </c>
      <c r="L33" s="71" t="s">
        <v>173</v>
      </c>
      <c r="V33" s="71" t="s">
        <v>1350</v>
      </c>
      <c r="AF33" s="71" t="s">
        <v>1351</v>
      </c>
    </row>
    <row r="34" spans="2:40">
      <c r="B34" s="123"/>
      <c r="D34" s="39" t="s">
        <v>1345</v>
      </c>
      <c r="E34" s="39">
        <v>0.5</v>
      </c>
      <c r="F34" s="39">
        <v>1</v>
      </c>
      <c r="G34" s="39">
        <v>2</v>
      </c>
      <c r="H34" s="39">
        <v>5</v>
      </c>
      <c r="I34" s="39">
        <v>10</v>
      </c>
      <c r="J34" s="39">
        <v>20</v>
      </c>
      <c r="N34" s="39" t="s">
        <v>1345</v>
      </c>
      <c r="O34" s="39">
        <v>0.5</v>
      </c>
      <c r="P34" s="39">
        <v>1</v>
      </c>
      <c r="Q34" s="39">
        <v>2</v>
      </c>
      <c r="R34" s="39">
        <v>5</v>
      </c>
      <c r="S34" s="39">
        <v>10</v>
      </c>
      <c r="T34" s="39">
        <v>20</v>
      </c>
      <c r="X34" s="39" t="s">
        <v>1345</v>
      </c>
      <c r="Y34" s="39">
        <v>0.5</v>
      </c>
      <c r="Z34" s="39">
        <v>1</v>
      </c>
      <c r="AA34" s="39">
        <v>2</v>
      </c>
      <c r="AB34" s="39">
        <v>5</v>
      </c>
      <c r="AC34" s="39">
        <v>10</v>
      </c>
      <c r="AD34" s="39">
        <v>20</v>
      </c>
      <c r="AH34" s="39" t="s">
        <v>1345</v>
      </c>
      <c r="AI34" s="39">
        <v>0.5</v>
      </c>
      <c r="AJ34" s="39">
        <v>1</v>
      </c>
      <c r="AK34" s="39">
        <v>2</v>
      </c>
      <c r="AL34" s="39">
        <v>5</v>
      </c>
      <c r="AM34" s="39">
        <v>10</v>
      </c>
      <c r="AN34" s="39">
        <v>20</v>
      </c>
    </row>
    <row r="35" spans="2:40">
      <c r="C35" t="s">
        <v>1348</v>
      </c>
      <c r="D35">
        <v>110.62934875488281</v>
      </c>
      <c r="E35">
        <v>115.86312103271484</v>
      </c>
      <c r="F35">
        <v>132.22972106933594</v>
      </c>
      <c r="G35">
        <v>118.93954467773438</v>
      </c>
      <c r="H35">
        <v>109.59584808349609</v>
      </c>
      <c r="I35">
        <v>35.712226867675781</v>
      </c>
      <c r="J35">
        <v>102.48206329345703</v>
      </c>
      <c r="K35" s="125"/>
      <c r="M35" t="s">
        <v>1348</v>
      </c>
      <c r="N35">
        <v>209.89701843261719</v>
      </c>
      <c r="O35">
        <v>237.12794494628906</v>
      </c>
      <c r="P35">
        <v>253.9300537109375</v>
      </c>
      <c r="Q35">
        <v>190.50588989257813</v>
      </c>
      <c r="R35">
        <v>202.77354431152344</v>
      </c>
      <c r="S35">
        <v>55.620540618896484</v>
      </c>
      <c r="T35">
        <v>126.16294097900391</v>
      </c>
      <c r="W35" t="s">
        <v>1348</v>
      </c>
      <c r="X35">
        <v>99.267669677734375</v>
      </c>
      <c r="Y35">
        <v>121.26482391357422</v>
      </c>
      <c r="Z35">
        <v>121.70033264160156</v>
      </c>
      <c r="AA35">
        <v>71.56634521484375</v>
      </c>
      <c r="AB35">
        <v>93.177696228027344</v>
      </c>
      <c r="AC35">
        <v>19.908313751220703</v>
      </c>
      <c r="AD35">
        <v>23.680877685546875</v>
      </c>
      <c r="AG35" t="s">
        <v>1348</v>
      </c>
      <c r="AH35">
        <v>88.951606750488281</v>
      </c>
      <c r="AI35">
        <v>92.895744323730469</v>
      </c>
      <c r="AJ35">
        <v>104.52014923095703</v>
      </c>
      <c r="AK35">
        <v>89.138771057128906</v>
      </c>
      <c r="AL35">
        <v>79.454803466796875</v>
      </c>
      <c r="AM35">
        <v>26.800281524658203</v>
      </c>
      <c r="AN35">
        <v>78.151092529296875</v>
      </c>
    </row>
    <row r="36" spans="2:40">
      <c r="D36">
        <v>48.688560485839844</v>
      </c>
      <c r="E36">
        <v>123.69968414306641</v>
      </c>
      <c r="F36">
        <v>121.70583343505859</v>
      </c>
      <c r="G36">
        <v>134.15933227539063</v>
      </c>
      <c r="H36">
        <v>119.13239288330078</v>
      </c>
      <c r="I36">
        <v>86.894966125488281</v>
      </c>
      <c r="J36">
        <v>89.386489868164063</v>
      </c>
      <c r="K36" s="125"/>
      <c r="N36">
        <v>74.817977905273438</v>
      </c>
      <c r="O36">
        <v>233.13760375976563</v>
      </c>
      <c r="P36">
        <v>168.74472045898438</v>
      </c>
      <c r="Q36">
        <v>244.28932189941406</v>
      </c>
      <c r="R36">
        <v>240.05300903320313</v>
      </c>
      <c r="S36">
        <v>143.95538330078125</v>
      </c>
      <c r="T36">
        <v>112.00068664550781</v>
      </c>
      <c r="X36">
        <v>26.129417419433594</v>
      </c>
      <c r="Y36">
        <v>109.43791961669922</v>
      </c>
      <c r="Z36">
        <v>47.038887023925781</v>
      </c>
      <c r="AA36">
        <v>110.12998962402344</v>
      </c>
      <c r="AB36">
        <v>120.92061614990234</v>
      </c>
      <c r="AC36">
        <v>57.060417175292969</v>
      </c>
      <c r="AD36">
        <v>22.61419677734375</v>
      </c>
      <c r="AH36">
        <v>40.102180480957031</v>
      </c>
      <c r="AI36">
        <v>95.332351684570313</v>
      </c>
      <c r="AJ36">
        <v>97.212257385253906</v>
      </c>
      <c r="AK36">
        <v>102.92233276367188</v>
      </c>
      <c r="AL36">
        <v>89.20123291015625</v>
      </c>
      <c r="AM36">
        <v>63.356056213378906</v>
      </c>
      <c r="AN36">
        <v>67.27752685546875</v>
      </c>
    </row>
    <row r="37" spans="2:40">
      <c r="D37">
        <v>57.934303283691406</v>
      </c>
      <c r="E37">
        <v>95.584548950195313</v>
      </c>
      <c r="F37">
        <v>126.56637573242188</v>
      </c>
      <c r="G37">
        <v>116.77805328369141</v>
      </c>
      <c r="H37">
        <v>111.83705139160156</v>
      </c>
      <c r="I37">
        <v>114.35091400146484</v>
      </c>
      <c r="J37">
        <v>31.739885330200195</v>
      </c>
      <c r="K37" s="125"/>
      <c r="N37">
        <v>114.92482757568359</v>
      </c>
      <c r="O37">
        <v>191.68736267089844</v>
      </c>
      <c r="P37">
        <v>224.94325256347656</v>
      </c>
      <c r="Q37">
        <v>197.31861877441406</v>
      </c>
      <c r="R37">
        <v>241.94766235351563</v>
      </c>
      <c r="S37">
        <v>189.34564208984375</v>
      </c>
      <c r="T37">
        <v>42.914443969726563</v>
      </c>
      <c r="X37">
        <v>56.990524291992188</v>
      </c>
      <c r="Y37">
        <v>96.102813720703125</v>
      </c>
      <c r="Z37">
        <v>98.376876831054688</v>
      </c>
      <c r="AA37">
        <v>80.540565490722656</v>
      </c>
      <c r="AB37">
        <v>130.11061096191406</v>
      </c>
      <c r="AC37">
        <v>74.994728088378906</v>
      </c>
      <c r="AD37">
        <v>11.174558639526367</v>
      </c>
      <c r="AH37">
        <v>43.687702178955078</v>
      </c>
      <c r="AI37">
        <v>76.960784912109375</v>
      </c>
      <c r="AJ37">
        <v>101.05909729003906</v>
      </c>
      <c r="AK37">
        <v>88.878852844238281</v>
      </c>
      <c r="AL37">
        <v>84.945404052734375</v>
      </c>
      <c r="AM37">
        <v>82.656669616699219</v>
      </c>
      <c r="AN37">
        <v>27.218658447265625</v>
      </c>
    </row>
    <row r="38" spans="2:40">
      <c r="D38">
        <v>71.583663940429688</v>
      </c>
      <c r="E38">
        <v>61.100578308105469</v>
      </c>
      <c r="F38">
        <v>121.20570373535156</v>
      </c>
      <c r="G38">
        <v>112.92409515380859</v>
      </c>
      <c r="H38">
        <v>110.31700897216797</v>
      </c>
      <c r="I38">
        <v>106.74927520751953</v>
      </c>
      <c r="J38">
        <v>26.795818328857422</v>
      </c>
      <c r="K38" s="125"/>
      <c r="N38">
        <v>123.64999389648438</v>
      </c>
      <c r="O38">
        <v>110.17858123779297</v>
      </c>
      <c r="P38">
        <v>219.45999145507813</v>
      </c>
      <c r="Q38">
        <v>203.41047668457031</v>
      </c>
      <c r="R38">
        <v>207.49208068847656</v>
      </c>
      <c r="S38">
        <v>174.42202758789063</v>
      </c>
      <c r="T38">
        <v>35.661537170410156</v>
      </c>
      <c r="X38">
        <v>52.066329956054688</v>
      </c>
      <c r="Y38">
        <v>49.0780029296875</v>
      </c>
      <c r="Z38">
        <v>98.254287719726563</v>
      </c>
      <c r="AA38">
        <v>90.486381530761719</v>
      </c>
      <c r="AB38">
        <v>97.175071716308594</v>
      </c>
      <c r="AC38">
        <v>67.672752380371094</v>
      </c>
      <c r="AD38">
        <v>8.8657188415527344</v>
      </c>
      <c r="AH38">
        <v>53.581657409667969</v>
      </c>
      <c r="AI38">
        <v>49.113796234130859</v>
      </c>
      <c r="AJ38">
        <v>92.664398193359375</v>
      </c>
      <c r="AK38">
        <v>84.063484191894531</v>
      </c>
      <c r="AL38">
        <v>81.040023803710938</v>
      </c>
      <c r="AM38">
        <v>77.478996276855469</v>
      </c>
      <c r="AN38">
        <v>20.061298370361328</v>
      </c>
    </row>
    <row r="39" spans="2:40">
      <c r="D39">
        <v>65.875640869140625</v>
      </c>
      <c r="E39">
        <v>52.513263702392578</v>
      </c>
      <c r="F39">
        <v>114.79264831542969</v>
      </c>
      <c r="G39">
        <v>135.10090637207031</v>
      </c>
      <c r="H39">
        <v>130.40672302246094</v>
      </c>
      <c r="I39">
        <v>93.132400512695313</v>
      </c>
      <c r="J39">
        <v>27.145763397216797</v>
      </c>
      <c r="K39" s="125"/>
      <c r="N39">
        <v>132.2943115234375</v>
      </c>
      <c r="O39">
        <v>80.375717163085938</v>
      </c>
      <c r="P39">
        <v>180.48692321777344</v>
      </c>
      <c r="Q39">
        <v>237.06016540527344</v>
      </c>
      <c r="R39">
        <v>254.22235107421875</v>
      </c>
      <c r="S39">
        <v>173.02662658691406</v>
      </c>
      <c r="T39">
        <v>41.712287902832031</v>
      </c>
      <c r="X39">
        <v>66.418670654296875</v>
      </c>
      <c r="Y39">
        <v>27.862453460693359</v>
      </c>
      <c r="Z39">
        <v>65.69427490234375</v>
      </c>
      <c r="AA39">
        <v>101.95925903320313</v>
      </c>
      <c r="AB39">
        <v>123.81562805175781</v>
      </c>
      <c r="AC39">
        <v>79.89422607421875</v>
      </c>
      <c r="AD39">
        <v>14.566524505615234</v>
      </c>
      <c r="AH39">
        <v>54.659500122070313</v>
      </c>
      <c r="AI39">
        <v>43.145866394042969</v>
      </c>
      <c r="AJ39">
        <v>92.247840881347656</v>
      </c>
      <c r="AK39">
        <v>101.4908447265625</v>
      </c>
      <c r="AL39">
        <v>94.86346435546875</v>
      </c>
      <c r="AM39">
        <v>71.394256591796875</v>
      </c>
      <c r="AN39">
        <v>22.553628921508789</v>
      </c>
    </row>
    <row r="40" spans="2:40">
      <c r="D40">
        <v>80.053817749023438</v>
      </c>
      <c r="E40">
        <v>84.610885620117188</v>
      </c>
      <c r="F40">
        <v>37.885669708251953</v>
      </c>
      <c r="G40">
        <v>130.72074890136719</v>
      </c>
      <c r="H40">
        <v>124.18124389648438</v>
      </c>
      <c r="I40">
        <v>114.25305938720703</v>
      </c>
      <c r="J40">
        <v>46.537670135498047</v>
      </c>
      <c r="K40" s="125"/>
      <c r="N40">
        <v>177.01600646972656</v>
      </c>
      <c r="O40">
        <v>147.91828918457031</v>
      </c>
      <c r="P40">
        <v>44.947433471679688</v>
      </c>
      <c r="Q40">
        <v>221.53427124023438</v>
      </c>
      <c r="R40">
        <v>241.20095825195313</v>
      </c>
      <c r="S40">
        <v>193.18647766113281</v>
      </c>
      <c r="T40">
        <v>69.257034301757813</v>
      </c>
      <c r="X40">
        <v>96.962188720703125</v>
      </c>
      <c r="Y40">
        <v>63.307403564453125</v>
      </c>
      <c r="Z40">
        <v>7.0617637634277344</v>
      </c>
      <c r="AA40">
        <v>90.813522338867188</v>
      </c>
      <c r="AB40">
        <v>117.01971435546875</v>
      </c>
      <c r="AC40">
        <v>78.933418273925781</v>
      </c>
      <c r="AD40">
        <v>22.719364166259766</v>
      </c>
      <c r="AH40">
        <v>65.411567687988281</v>
      </c>
      <c r="AI40">
        <v>69.598152160644531</v>
      </c>
      <c r="AJ40">
        <v>30.702882766723633</v>
      </c>
      <c r="AK40">
        <v>101.82768249511719</v>
      </c>
      <c r="AL40">
        <v>89.72723388671875</v>
      </c>
      <c r="AM40">
        <v>82.349693298339844</v>
      </c>
      <c r="AN40">
        <v>37.530464172363281</v>
      </c>
    </row>
    <row r="41" spans="2:40">
      <c r="D41">
        <v>87.98828125</v>
      </c>
      <c r="E41">
        <v>86.47772216796875</v>
      </c>
      <c r="F41">
        <v>60.276153564453125</v>
      </c>
      <c r="G41">
        <v>116.65159606933594</v>
      </c>
      <c r="H41">
        <v>117.57083892822266</v>
      </c>
      <c r="I41">
        <v>96.501106262207031</v>
      </c>
      <c r="J41">
        <v>42.072654724121094</v>
      </c>
      <c r="K41" s="125"/>
      <c r="N41">
        <v>186.6470947265625</v>
      </c>
      <c r="O41">
        <v>156.64918518066406</v>
      </c>
      <c r="P41">
        <v>71.719497680664063</v>
      </c>
      <c r="Q41">
        <v>188.78074645996094</v>
      </c>
      <c r="R41">
        <v>213.22930908203125</v>
      </c>
      <c r="S41">
        <v>169.03948974609375</v>
      </c>
      <c r="T41">
        <v>60.427444458007813</v>
      </c>
      <c r="X41">
        <v>98.6588134765625</v>
      </c>
      <c r="Y41">
        <v>70.171463012695313</v>
      </c>
      <c r="Z41">
        <v>11.443344116210938</v>
      </c>
      <c r="AA41">
        <v>72.129150390625</v>
      </c>
      <c r="AB41">
        <v>95.658470153808594</v>
      </c>
      <c r="AC41">
        <v>72.538383483886719</v>
      </c>
      <c r="AD41">
        <v>18.354789733886719</v>
      </c>
      <c r="AH41">
        <v>73.10943603515625</v>
      </c>
      <c r="AI41">
        <v>69.46405029296875</v>
      </c>
      <c r="AJ41">
        <v>48.985466003417969</v>
      </c>
      <c r="AK41">
        <v>88.862449645996094</v>
      </c>
      <c r="AL41">
        <v>84.596710205078125</v>
      </c>
      <c r="AM41">
        <v>69.614250183105469</v>
      </c>
      <c r="AN41">
        <v>32.165290832519531</v>
      </c>
    </row>
    <row r="42" spans="2:40">
      <c r="D42">
        <v>104.67562866210938</v>
      </c>
      <c r="E42">
        <v>93.205818176269531</v>
      </c>
      <c r="F42">
        <v>88.519577026367188</v>
      </c>
      <c r="G42">
        <v>60.898651123046875</v>
      </c>
      <c r="H42">
        <v>111.43206024169922</v>
      </c>
      <c r="I42">
        <v>92.882514953613281</v>
      </c>
      <c r="J42">
        <v>39.570690155029297</v>
      </c>
      <c r="K42" s="125"/>
      <c r="N42">
        <v>221.533935546875</v>
      </c>
      <c r="O42">
        <v>142.20184326171875</v>
      </c>
      <c r="P42">
        <v>153.05702209472656</v>
      </c>
      <c r="Q42">
        <v>86.565750122070313</v>
      </c>
      <c r="R42">
        <v>213.99270629882813</v>
      </c>
      <c r="S42">
        <v>171.37417602539063</v>
      </c>
      <c r="T42">
        <v>54.819717407226563</v>
      </c>
      <c r="X42">
        <v>116.85830688476563</v>
      </c>
      <c r="Y42">
        <v>48.996025085449219</v>
      </c>
      <c r="Z42">
        <v>64.537445068359375</v>
      </c>
      <c r="AA42">
        <v>25.667098999023438</v>
      </c>
      <c r="AB42">
        <v>102.56064605712891</v>
      </c>
      <c r="AC42">
        <v>78.491661071777344</v>
      </c>
      <c r="AD42">
        <v>15.249027252197266</v>
      </c>
      <c r="AH42">
        <v>83.595809936523438</v>
      </c>
      <c r="AI42">
        <v>73.410293579101563</v>
      </c>
      <c r="AJ42">
        <v>70.924819946289063</v>
      </c>
      <c r="AK42">
        <v>46.36016845703125</v>
      </c>
      <c r="AL42">
        <v>83.735282897949219</v>
      </c>
      <c r="AM42">
        <v>68.307601928710938</v>
      </c>
      <c r="AN42">
        <v>28.429306030273438</v>
      </c>
    </row>
    <row r="43" spans="2:40">
      <c r="D43">
        <v>99.942344665527344</v>
      </c>
      <c r="E43">
        <v>89.65576171875</v>
      </c>
      <c r="F43">
        <v>98.846420288085938</v>
      </c>
      <c r="G43">
        <v>42.642745971679688</v>
      </c>
      <c r="H43">
        <v>120.55695343017578</v>
      </c>
      <c r="I43">
        <v>97.321220397949219</v>
      </c>
      <c r="J43">
        <v>42.006256103515625</v>
      </c>
      <c r="K43" s="125"/>
      <c r="N43">
        <v>209.01213073730469</v>
      </c>
      <c r="O43">
        <v>161.17572021484375</v>
      </c>
      <c r="P43">
        <v>159.69369506835938</v>
      </c>
      <c r="Q43">
        <v>57.014518737792969</v>
      </c>
      <c r="R43">
        <v>235.03042602539063</v>
      </c>
      <c r="S43">
        <v>184.33079528808594</v>
      </c>
      <c r="T43">
        <v>59.418186187744141</v>
      </c>
      <c r="X43">
        <v>109.06978607177734</v>
      </c>
      <c r="Y43">
        <v>71.51995849609375</v>
      </c>
      <c r="Z43">
        <v>60.847274780273438</v>
      </c>
      <c r="AA43">
        <v>14.371772766113281</v>
      </c>
      <c r="AB43">
        <v>114.47347259521484</v>
      </c>
      <c r="AC43">
        <v>87.009574890136719</v>
      </c>
      <c r="AD43">
        <v>17.411930084228516</v>
      </c>
      <c r="AH43">
        <v>83.252395629882813</v>
      </c>
      <c r="AI43">
        <v>73.639556884765625</v>
      </c>
      <c r="AJ43">
        <v>78.742507934570313</v>
      </c>
      <c r="AK43">
        <v>33.088108062744141</v>
      </c>
      <c r="AL43">
        <v>87.889335632324219</v>
      </c>
      <c r="AM43">
        <v>70.660911560058594</v>
      </c>
      <c r="AN43">
        <v>31.362813949584961</v>
      </c>
    </row>
    <row r="44" spans="2:40">
      <c r="D44">
        <v>84.587440490722656</v>
      </c>
      <c r="E44">
        <v>106.66283416748047</v>
      </c>
      <c r="F44">
        <v>94.705413818359375</v>
      </c>
      <c r="G44">
        <v>119.95698547363281</v>
      </c>
      <c r="H44">
        <v>45.156440734863281</v>
      </c>
      <c r="I44">
        <v>120.85708618164063</v>
      </c>
      <c r="J44">
        <v>40.639415740966797</v>
      </c>
      <c r="N44">
        <v>142.032958984375</v>
      </c>
      <c r="O44">
        <v>206.53065490722656</v>
      </c>
      <c r="P44">
        <v>152.26145935058594</v>
      </c>
      <c r="Q44">
        <v>226.21553039550781</v>
      </c>
      <c r="R44">
        <v>69.712715148925781</v>
      </c>
      <c r="S44">
        <v>215.55844116210938</v>
      </c>
      <c r="T44">
        <v>45.594272613525391</v>
      </c>
      <c r="X44">
        <v>57.445518493652344</v>
      </c>
      <c r="Y44">
        <v>99.867820739746094</v>
      </c>
      <c r="Z44">
        <v>57.556045532226563</v>
      </c>
      <c r="AA44">
        <v>106.258544921875</v>
      </c>
      <c r="AB44">
        <v>24.5562744140625</v>
      </c>
      <c r="AC44">
        <v>94.70135498046875</v>
      </c>
      <c r="AD44">
        <v>4.9548568725585938</v>
      </c>
      <c r="AH44">
        <v>67.252792358398438</v>
      </c>
      <c r="AI44">
        <v>87.697967529296875</v>
      </c>
      <c r="AJ44">
        <v>74.840614318847656</v>
      </c>
      <c r="AK44">
        <v>95.74853515625</v>
      </c>
      <c r="AL44">
        <v>32.394760131835938</v>
      </c>
      <c r="AM44">
        <v>88.076744079589844</v>
      </c>
      <c r="AN44">
        <v>27.372817993164063</v>
      </c>
    </row>
    <row r="45" spans="2:40">
      <c r="J45">
        <v>59.234630584716797</v>
      </c>
      <c r="T45">
        <v>86.888641357421875</v>
      </c>
      <c r="AD45">
        <v>27.654010772705078</v>
      </c>
      <c r="AN45">
        <v>42.130912780761719</v>
      </c>
    </row>
    <row r="46" spans="2:40">
      <c r="J46">
        <v>81.210945129394531</v>
      </c>
      <c r="T46">
        <v>139.4921875</v>
      </c>
      <c r="AD46">
        <v>58.281242370605469</v>
      </c>
      <c r="AN46">
        <v>57.080596923828125</v>
      </c>
    </row>
    <row r="47" spans="2:40">
      <c r="B47" s="123"/>
      <c r="D47" s="124"/>
      <c r="E47" s="124"/>
      <c r="F47" s="124"/>
      <c r="G47" s="124"/>
      <c r="H47" s="124"/>
      <c r="I47" s="124"/>
      <c r="J47" s="125"/>
      <c r="K47" s="125"/>
    </row>
    <row r="48" spans="2:40">
      <c r="D48" s="124"/>
      <c r="E48" s="124"/>
      <c r="F48" s="124"/>
      <c r="G48" s="124"/>
      <c r="H48" s="124"/>
      <c r="I48" s="124"/>
      <c r="J48" s="125"/>
      <c r="K48" s="125"/>
    </row>
    <row r="49" spans="2:11">
      <c r="D49" s="124"/>
      <c r="E49" s="124"/>
      <c r="F49" s="124"/>
      <c r="G49" s="124"/>
      <c r="H49" s="124"/>
      <c r="I49" s="124"/>
      <c r="J49" s="125"/>
      <c r="K49" s="125"/>
    </row>
    <row r="50" spans="2:11">
      <c r="D50" s="124"/>
      <c r="E50" s="124"/>
      <c r="F50" s="124"/>
      <c r="G50" s="124"/>
      <c r="H50" s="124"/>
      <c r="I50" s="124"/>
      <c r="J50" s="125"/>
      <c r="K50" s="125"/>
    </row>
    <row r="51" spans="2:11">
      <c r="D51" s="124"/>
      <c r="E51" s="124"/>
      <c r="F51" s="124"/>
      <c r="G51" s="124"/>
      <c r="H51" s="124"/>
      <c r="I51" s="124"/>
      <c r="J51" s="125"/>
      <c r="K51" s="125"/>
    </row>
    <row r="52" spans="2:11">
      <c r="D52" s="124"/>
      <c r="E52" s="124"/>
      <c r="F52" s="124"/>
      <c r="G52" s="124"/>
      <c r="H52" s="124"/>
      <c r="I52" s="124"/>
      <c r="J52" s="125"/>
      <c r="K52" s="125"/>
    </row>
    <row r="53" spans="2:11">
      <c r="D53" s="124"/>
      <c r="E53" s="124"/>
      <c r="F53" s="124"/>
      <c r="G53" s="124"/>
      <c r="H53" s="124"/>
      <c r="I53" s="124"/>
      <c r="J53" s="125"/>
      <c r="K53" s="125"/>
    </row>
    <row r="54" spans="2:11">
      <c r="D54" s="124"/>
      <c r="E54" s="124"/>
      <c r="F54" s="124"/>
      <c r="G54" s="124"/>
      <c r="H54" s="124"/>
      <c r="I54" s="124"/>
      <c r="J54" s="125"/>
      <c r="K54" s="125"/>
    </row>
    <row r="55" spans="2:11">
      <c r="D55" s="124"/>
      <c r="E55" s="124"/>
      <c r="F55" s="124"/>
      <c r="G55" s="124"/>
      <c r="H55" s="124"/>
      <c r="I55" s="124"/>
      <c r="J55" s="125"/>
      <c r="K55" s="125"/>
    </row>
    <row r="56" spans="2:11">
      <c r="D56" s="124"/>
      <c r="E56" s="124"/>
      <c r="F56" s="124"/>
      <c r="G56" s="124"/>
      <c r="H56" s="124"/>
      <c r="I56" s="124"/>
      <c r="J56" s="125"/>
      <c r="K56" s="125"/>
    </row>
    <row r="60" spans="2:11">
      <c r="B60" s="123"/>
      <c r="D60" s="124"/>
      <c r="E60" s="124"/>
      <c r="F60" s="124"/>
      <c r="G60" s="124"/>
      <c r="H60" s="124"/>
      <c r="I60" s="124"/>
      <c r="J60" s="125"/>
      <c r="K60" s="125"/>
    </row>
    <row r="61" spans="2:11">
      <c r="D61" s="124"/>
      <c r="E61" s="124"/>
      <c r="F61" s="124"/>
      <c r="G61" s="124"/>
      <c r="H61" s="124"/>
      <c r="I61" s="124"/>
      <c r="J61" s="125"/>
      <c r="K61" s="125"/>
    </row>
    <row r="62" spans="2:11">
      <c r="D62" s="124"/>
      <c r="E62" s="124"/>
      <c r="F62" s="124"/>
      <c r="G62" s="124"/>
      <c r="H62" s="124"/>
      <c r="I62" s="124"/>
      <c r="J62" s="125"/>
      <c r="K62" s="125"/>
    </row>
    <row r="63" spans="2:11">
      <c r="D63" s="124"/>
      <c r="E63" s="124"/>
      <c r="F63" s="124"/>
      <c r="G63" s="124"/>
      <c r="H63" s="124"/>
      <c r="I63" s="124"/>
      <c r="J63" s="125"/>
      <c r="K63" s="125"/>
    </row>
    <row r="64" spans="2:11">
      <c r="D64" s="124"/>
      <c r="E64" s="124"/>
      <c r="F64" s="124"/>
      <c r="G64" s="124"/>
      <c r="H64" s="124"/>
      <c r="I64" s="124"/>
      <c r="J64" s="125"/>
      <c r="K64" s="125"/>
    </row>
    <row r="65" spans="2:11">
      <c r="D65" s="124"/>
      <c r="E65" s="124"/>
      <c r="F65" s="124"/>
      <c r="G65" s="124"/>
      <c r="H65" s="124"/>
      <c r="I65" s="124"/>
      <c r="J65" s="125"/>
      <c r="K65" s="125"/>
    </row>
    <row r="66" spans="2:11">
      <c r="D66" s="124"/>
      <c r="E66" s="124"/>
      <c r="F66" s="124"/>
      <c r="G66" s="124"/>
      <c r="H66" s="124"/>
      <c r="I66" s="124"/>
      <c r="J66" s="125"/>
      <c r="K66" s="125"/>
    </row>
    <row r="67" spans="2:11">
      <c r="D67" s="124"/>
      <c r="E67" s="124"/>
      <c r="F67" s="124"/>
      <c r="G67" s="124"/>
      <c r="H67" s="124"/>
      <c r="I67" s="124"/>
      <c r="J67" s="125"/>
      <c r="K67" s="125"/>
    </row>
    <row r="68" spans="2:11">
      <c r="D68" s="124"/>
      <c r="E68" s="124"/>
      <c r="F68" s="124"/>
      <c r="G68" s="124"/>
      <c r="H68" s="124"/>
      <c r="I68" s="124"/>
      <c r="J68" s="125"/>
      <c r="K68" s="125"/>
    </row>
    <row r="69" spans="2:11">
      <c r="D69" s="124"/>
      <c r="E69" s="124"/>
      <c r="F69" s="124"/>
      <c r="G69" s="124"/>
      <c r="H69" s="124"/>
      <c r="I69" s="124"/>
      <c r="J69" s="125"/>
      <c r="K69" s="125"/>
    </row>
    <row r="73" spans="2:11">
      <c r="B73" s="123"/>
      <c r="D73" s="124"/>
      <c r="E73" s="124"/>
      <c r="F73" s="124"/>
      <c r="G73" s="124"/>
      <c r="H73" s="124"/>
      <c r="I73" s="124"/>
      <c r="J73" s="125"/>
      <c r="K73" s="125"/>
    </row>
    <row r="74" spans="2:11">
      <c r="D74" s="124"/>
      <c r="E74" s="124"/>
      <c r="F74" s="124"/>
      <c r="G74" s="124"/>
      <c r="H74" s="124"/>
      <c r="I74" s="124"/>
      <c r="J74" s="125"/>
      <c r="K74" s="125"/>
    </row>
    <row r="75" spans="2:11">
      <c r="D75" s="124"/>
      <c r="E75" s="124"/>
      <c r="F75" s="124"/>
      <c r="G75" s="124"/>
      <c r="H75" s="124"/>
      <c r="I75" s="124"/>
      <c r="J75" s="125"/>
      <c r="K75" s="125"/>
    </row>
    <row r="76" spans="2:11">
      <c r="D76" s="124"/>
      <c r="E76" s="124"/>
      <c r="F76" s="124"/>
      <c r="G76" s="124"/>
      <c r="H76" s="124"/>
      <c r="I76" s="124"/>
      <c r="J76" s="125"/>
      <c r="K76" s="125"/>
    </row>
    <row r="77" spans="2:11">
      <c r="D77" s="124"/>
      <c r="E77" s="124"/>
      <c r="F77" s="124"/>
      <c r="G77" s="124"/>
      <c r="H77" s="124"/>
      <c r="I77" s="124"/>
      <c r="J77" s="125"/>
      <c r="K77" s="125"/>
    </row>
    <row r="78" spans="2:11">
      <c r="D78" s="124"/>
      <c r="E78" s="124"/>
      <c r="F78" s="124"/>
      <c r="G78" s="124"/>
      <c r="H78" s="124"/>
      <c r="I78" s="124"/>
      <c r="J78" s="125"/>
      <c r="K78" s="125"/>
    </row>
    <row r="79" spans="2:11">
      <c r="D79" s="124"/>
      <c r="E79" s="124"/>
      <c r="F79" s="124"/>
      <c r="G79" s="124"/>
      <c r="H79" s="124"/>
      <c r="I79" s="124"/>
      <c r="J79" s="125"/>
      <c r="K79" s="125"/>
    </row>
    <row r="80" spans="2:11">
      <c r="D80" s="124"/>
      <c r="E80" s="124"/>
      <c r="F80" s="124"/>
      <c r="G80" s="124"/>
      <c r="H80" s="124"/>
      <c r="I80" s="124"/>
      <c r="J80" s="125"/>
      <c r="K80" s="125"/>
    </row>
    <row r="81" spans="2:11">
      <c r="D81" s="124"/>
      <c r="E81" s="124"/>
      <c r="F81" s="124"/>
      <c r="G81" s="124"/>
      <c r="H81" s="124"/>
      <c r="I81" s="124"/>
      <c r="J81" s="125"/>
      <c r="K81" s="125"/>
    </row>
    <row r="82" spans="2:11">
      <c r="D82" s="124"/>
      <c r="E82" s="124"/>
      <c r="F82" s="124"/>
      <c r="G82" s="124"/>
      <c r="H82" s="124"/>
      <c r="I82" s="124"/>
      <c r="J82" s="125"/>
      <c r="K82" s="125"/>
    </row>
    <row r="86" spans="2:11">
      <c r="B86" s="123"/>
      <c r="D86" s="124"/>
      <c r="E86" s="124"/>
      <c r="F86" s="124"/>
      <c r="G86" s="124"/>
      <c r="H86" s="124"/>
      <c r="I86" s="124"/>
      <c r="J86" s="125"/>
      <c r="K86" s="125"/>
    </row>
    <row r="87" spans="2:11">
      <c r="D87" s="124"/>
      <c r="E87" s="124"/>
      <c r="F87" s="124"/>
      <c r="G87" s="124"/>
      <c r="H87" s="124"/>
      <c r="I87" s="124"/>
      <c r="J87" s="125"/>
      <c r="K87" s="125"/>
    </row>
    <row r="88" spans="2:11">
      <c r="D88" s="124"/>
      <c r="E88" s="124"/>
      <c r="F88" s="124"/>
      <c r="G88" s="124"/>
      <c r="H88" s="124"/>
      <c r="I88" s="124"/>
      <c r="J88" s="125"/>
      <c r="K88" s="125"/>
    </row>
    <row r="89" spans="2:11">
      <c r="D89" s="124"/>
      <c r="E89" s="124"/>
      <c r="F89" s="124"/>
      <c r="G89" s="124"/>
      <c r="H89" s="124"/>
      <c r="I89" s="124"/>
      <c r="J89" s="125"/>
      <c r="K89" s="125"/>
    </row>
    <row r="90" spans="2:11">
      <c r="D90" s="124"/>
      <c r="E90" s="124"/>
      <c r="F90" s="124"/>
      <c r="G90" s="124"/>
      <c r="H90" s="124"/>
      <c r="I90" s="124"/>
      <c r="J90" s="125"/>
      <c r="K90" s="125"/>
    </row>
    <row r="91" spans="2:11">
      <c r="D91" s="124"/>
      <c r="E91" s="124"/>
      <c r="F91" s="124"/>
      <c r="G91" s="124"/>
      <c r="H91" s="124"/>
      <c r="I91" s="124"/>
      <c r="J91" s="125"/>
      <c r="K91" s="125"/>
    </row>
    <row r="92" spans="2:11">
      <c r="D92" s="124"/>
      <c r="E92" s="124"/>
      <c r="F92" s="124"/>
      <c r="G92" s="124"/>
      <c r="H92" s="124"/>
      <c r="I92" s="124"/>
      <c r="J92" s="125"/>
      <c r="K92" s="125"/>
    </row>
    <row r="93" spans="2:11">
      <c r="D93" s="124"/>
      <c r="E93" s="124"/>
      <c r="F93" s="124"/>
      <c r="G93" s="124"/>
      <c r="H93" s="124"/>
      <c r="I93" s="124"/>
      <c r="J93" s="125"/>
      <c r="K93" s="125"/>
    </row>
    <row r="94" spans="2:11">
      <c r="D94" s="124"/>
      <c r="E94" s="124"/>
      <c r="F94" s="124"/>
      <c r="G94" s="124"/>
      <c r="H94" s="124"/>
      <c r="I94" s="124"/>
      <c r="J94" s="125"/>
      <c r="K94" s="125"/>
    </row>
    <row r="95" spans="2:11">
      <c r="D95" s="124"/>
      <c r="E95" s="124"/>
      <c r="F95" s="124"/>
      <c r="G95" s="124"/>
      <c r="H95" s="124"/>
      <c r="I95" s="124"/>
      <c r="J95" s="125"/>
      <c r="K95" s="125"/>
    </row>
    <row r="96" spans="2:11">
      <c r="D96" s="124"/>
      <c r="E96" s="124"/>
      <c r="F96" s="124"/>
      <c r="G96" s="124"/>
      <c r="H96" s="124"/>
      <c r="I96" s="124"/>
      <c r="J96" s="125"/>
      <c r="K96" s="125"/>
    </row>
    <row r="97" spans="4:11">
      <c r="D97" s="124"/>
      <c r="E97" s="124"/>
      <c r="F97" s="124"/>
      <c r="G97" s="124"/>
      <c r="H97" s="124"/>
      <c r="I97" s="124"/>
      <c r="J97" s="125"/>
      <c r="K97" s="125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72"/>
  <sheetViews>
    <sheetView zoomScale="40" zoomScaleNormal="40" workbookViewId="0">
      <selection activeCell="W46" sqref="W46"/>
    </sheetView>
  </sheetViews>
  <sheetFormatPr defaultRowHeight="15"/>
  <cols>
    <col min="2" max="2" width="25.28515625" customWidth="1"/>
    <col min="3" max="3" width="12.28515625" customWidth="1"/>
    <col min="4" max="4" width="39.7109375" customWidth="1"/>
    <col min="10" max="10" width="12.28515625" customWidth="1"/>
  </cols>
  <sheetData>
    <row r="1" spans="2:16">
      <c r="B1" t="s">
        <v>1269</v>
      </c>
      <c r="O1" t="s">
        <v>2774</v>
      </c>
      <c r="P1" t="s">
        <v>2772</v>
      </c>
    </row>
    <row r="3" spans="2:16">
      <c r="B3" t="s">
        <v>1270</v>
      </c>
      <c r="C3" t="s">
        <v>1271</v>
      </c>
      <c r="D3" t="s">
        <v>1272</v>
      </c>
      <c r="E3" t="s">
        <v>1273</v>
      </c>
      <c r="F3" t="s">
        <v>1274</v>
      </c>
      <c r="G3" t="s">
        <v>1275</v>
      </c>
      <c r="H3" t="s">
        <v>1276</v>
      </c>
      <c r="I3" t="s">
        <v>1277</v>
      </c>
      <c r="J3" t="s">
        <v>1278</v>
      </c>
      <c r="K3" t="s">
        <v>1279</v>
      </c>
      <c r="L3" t="s">
        <v>1280</v>
      </c>
    </row>
    <row r="4" spans="2:16">
      <c r="B4" s="123" t="s">
        <v>1367</v>
      </c>
      <c r="C4" t="s">
        <v>1368</v>
      </c>
      <c r="D4" s="124">
        <v>27.80897331237793</v>
      </c>
      <c r="E4" s="124">
        <v>92.62298583984375</v>
      </c>
      <c r="F4" s="124">
        <v>187.50630187988281</v>
      </c>
      <c r="G4" s="124">
        <v>20.657188415527344</v>
      </c>
      <c r="H4" s="124">
        <v>71.965797424316406</v>
      </c>
      <c r="I4" s="124">
        <v>94.883316040039063</v>
      </c>
      <c r="J4" s="125">
        <v>2.0244035720825195</v>
      </c>
      <c r="K4" s="125">
        <v>0.77697557210922241</v>
      </c>
    </row>
    <row r="5" spans="2:16">
      <c r="C5" t="s">
        <v>1336</v>
      </c>
      <c r="D5" s="124">
        <v>22.344047546386719</v>
      </c>
      <c r="E5" s="124">
        <v>94.263343811035156</v>
      </c>
      <c r="F5" s="124">
        <v>193.43028259277344</v>
      </c>
      <c r="G5" s="124">
        <v>21.125988006591797</v>
      </c>
      <c r="H5" s="124">
        <v>73.137359619140625</v>
      </c>
      <c r="I5" s="124">
        <v>99.166938781738281</v>
      </c>
      <c r="J5" s="125">
        <v>2.0520200729370117</v>
      </c>
      <c r="K5" s="125">
        <v>0.77588337659835815</v>
      </c>
    </row>
    <row r="6" spans="2:16">
      <c r="C6" t="s">
        <v>1281</v>
      </c>
      <c r="D6" s="124">
        <v>29.107521057128906</v>
      </c>
      <c r="E6" s="124">
        <v>90.777610778808594</v>
      </c>
      <c r="F6" s="124">
        <v>173.90086364746094</v>
      </c>
      <c r="G6" s="124">
        <v>20.828081130981445</v>
      </c>
      <c r="H6" s="124">
        <v>69.949531555175781</v>
      </c>
      <c r="I6" s="124">
        <v>83.123252868652344</v>
      </c>
      <c r="J6" s="125">
        <v>1.9156801700592041</v>
      </c>
      <c r="K6" s="125">
        <v>0.77055931091308594</v>
      </c>
    </row>
    <row r="7" spans="2:16">
      <c r="C7" t="s">
        <v>1290</v>
      </c>
      <c r="D7" s="124">
        <v>26.426809310913086</v>
      </c>
      <c r="E7" s="124">
        <v>84.176918029785156</v>
      </c>
      <c r="F7" s="124">
        <v>144.08802795410156</v>
      </c>
      <c r="G7" s="124">
        <v>18.97166633605957</v>
      </c>
      <c r="H7" s="124">
        <v>65.205253601074219</v>
      </c>
      <c r="I7" s="124">
        <v>59.911109924316406</v>
      </c>
      <c r="J7" s="125">
        <v>1.7117284536361694</v>
      </c>
      <c r="K7" s="125">
        <v>0.77462154626846313</v>
      </c>
    </row>
    <row r="8" spans="2:16">
      <c r="C8" t="s">
        <v>1312</v>
      </c>
      <c r="D8" s="124">
        <v>31.89396858215332</v>
      </c>
      <c r="E8" s="124">
        <v>97.626663208007813</v>
      </c>
      <c r="F8" s="124">
        <v>169.20074462890625</v>
      </c>
      <c r="G8" s="124">
        <v>21.414848327636719</v>
      </c>
      <c r="H8" s="124">
        <v>76.211814880371094</v>
      </c>
      <c r="I8" s="124">
        <v>71.574081420898438</v>
      </c>
      <c r="J8" s="125">
        <v>1.7331407070159912</v>
      </c>
      <c r="K8" s="125">
        <v>0.78064548969268799</v>
      </c>
    </row>
    <row r="9" spans="2:16">
      <c r="C9" t="s">
        <v>1334</v>
      </c>
      <c r="D9" s="124">
        <v>24.742162704467773</v>
      </c>
      <c r="E9" s="124">
        <v>100.90471649169922</v>
      </c>
      <c r="F9" s="124">
        <v>184.07203674316406</v>
      </c>
      <c r="G9" s="124">
        <v>22.710441589355469</v>
      </c>
      <c r="H9" s="124">
        <v>78.19427490234375</v>
      </c>
      <c r="I9" s="124">
        <v>83.167320251464844</v>
      </c>
      <c r="J9" s="125">
        <v>1.824216365814209</v>
      </c>
      <c r="K9" s="125">
        <v>0.77493178844451904</v>
      </c>
    </row>
    <row r="10" spans="2:16">
      <c r="D10" s="124"/>
      <c r="E10" s="124"/>
      <c r="F10" s="124"/>
      <c r="G10" s="124"/>
      <c r="H10" s="124"/>
      <c r="I10" s="124"/>
      <c r="J10" s="125"/>
      <c r="K10" s="125"/>
    </row>
    <row r="11" spans="2:16">
      <c r="B11" t="s">
        <v>1270</v>
      </c>
      <c r="C11" t="s">
        <v>1271</v>
      </c>
      <c r="D11" t="s">
        <v>1272</v>
      </c>
      <c r="E11" t="s">
        <v>1273</v>
      </c>
      <c r="F11" t="s">
        <v>1274</v>
      </c>
      <c r="G11" t="s">
        <v>1275</v>
      </c>
      <c r="H11" t="s">
        <v>1276</v>
      </c>
      <c r="I11" t="s">
        <v>1277</v>
      </c>
      <c r="J11" t="s">
        <v>1278</v>
      </c>
      <c r="K11" t="s">
        <v>1279</v>
      </c>
      <c r="L11" t="s">
        <v>1280</v>
      </c>
    </row>
    <row r="12" spans="2:16" ht="18.75" customHeight="1">
      <c r="B12" s="123" t="s">
        <v>1358</v>
      </c>
      <c r="C12" t="s">
        <v>1359</v>
      </c>
      <c r="D12" s="124">
        <v>27.488819122314453</v>
      </c>
      <c r="E12" s="124">
        <v>55.519989013671875</v>
      </c>
      <c r="F12" s="124">
        <v>120.39181518554688</v>
      </c>
      <c r="G12" s="124">
        <v>16.440916061401367</v>
      </c>
      <c r="H12" s="124">
        <v>39.079071044921875</v>
      </c>
      <c r="I12" s="124">
        <v>64.871826171875</v>
      </c>
      <c r="J12" s="125">
        <v>2.1684408187866211</v>
      </c>
      <c r="K12" s="125">
        <v>0.70387387275695801</v>
      </c>
    </row>
    <row r="13" spans="2:16">
      <c r="C13" t="s">
        <v>1360</v>
      </c>
      <c r="D13" s="124">
        <v>22.670475006103516</v>
      </c>
      <c r="E13" s="124">
        <v>78.460800170898438</v>
      </c>
      <c r="F13" s="124">
        <v>129.4249267578125</v>
      </c>
      <c r="G13" s="124">
        <v>20.774322509765625</v>
      </c>
      <c r="H13" s="124">
        <v>57.686477661132813</v>
      </c>
      <c r="I13" s="124">
        <v>50.964126586914063</v>
      </c>
      <c r="J13" s="125">
        <v>1.6495488882064819</v>
      </c>
      <c r="K13" s="125">
        <v>0.73522675037384033</v>
      </c>
    </row>
    <row r="14" spans="2:16">
      <c r="C14" t="s">
        <v>1337</v>
      </c>
      <c r="D14" s="124">
        <v>24.213212966918945</v>
      </c>
      <c r="E14" s="124">
        <v>70.086051940917969</v>
      </c>
      <c r="F14" s="124">
        <v>132.65495300292969</v>
      </c>
      <c r="G14" s="124">
        <v>18.963497161865234</v>
      </c>
      <c r="H14" s="124">
        <v>51.122554779052734</v>
      </c>
      <c r="I14" s="124">
        <v>62.568901062011719</v>
      </c>
      <c r="J14" s="125">
        <v>1.8927439451217651</v>
      </c>
      <c r="K14" s="125">
        <v>0.72942548990249634</v>
      </c>
    </row>
    <row r="15" spans="2:16">
      <c r="C15" t="s">
        <v>1282</v>
      </c>
      <c r="D15" s="124">
        <v>19.699407577514648</v>
      </c>
      <c r="E15" s="124">
        <v>69.553108215332031</v>
      </c>
      <c r="F15" s="124">
        <v>108.54608154296875</v>
      </c>
      <c r="G15" s="124">
        <v>19.275524139404297</v>
      </c>
      <c r="H15" s="124">
        <v>50.277584075927734</v>
      </c>
      <c r="I15" s="124">
        <v>38.992973327636719</v>
      </c>
      <c r="J15" s="125">
        <v>1.5606216192245483</v>
      </c>
      <c r="K15" s="125">
        <v>0.72286611795425415</v>
      </c>
    </row>
    <row r="16" spans="2:16">
      <c r="C16" t="s">
        <v>1291</v>
      </c>
      <c r="D16" s="124">
        <v>22.663753509521484</v>
      </c>
      <c r="E16" s="124">
        <v>77.404693603515625</v>
      </c>
      <c r="F16" s="124">
        <v>127.73760223388672</v>
      </c>
      <c r="G16" s="124">
        <v>20.724708557128906</v>
      </c>
      <c r="H16" s="124">
        <v>56.679985046386719</v>
      </c>
      <c r="I16" s="124">
        <v>50.332908630371094</v>
      </c>
      <c r="J16" s="125">
        <v>1.6502565145492554</v>
      </c>
      <c r="K16" s="125">
        <v>0.73225516080856323</v>
      </c>
    </row>
    <row r="17" spans="2:16">
      <c r="C17" t="s">
        <v>1313</v>
      </c>
      <c r="D17" s="124">
        <v>20.295246124267578</v>
      </c>
      <c r="E17" s="124">
        <v>80.453773498535156</v>
      </c>
      <c r="F17" s="124">
        <v>125.35929107666016</v>
      </c>
      <c r="G17" s="124">
        <v>21.780279159545898</v>
      </c>
      <c r="H17" s="124">
        <v>58.673492431640625</v>
      </c>
      <c r="I17" s="124">
        <v>44.905517578125</v>
      </c>
      <c r="J17" s="125">
        <v>1.5581530332565308</v>
      </c>
      <c r="K17" s="125">
        <v>0.72928202152252197</v>
      </c>
    </row>
    <row r="18" spans="2:16">
      <c r="C18" t="s">
        <v>1335</v>
      </c>
      <c r="D18" s="124">
        <v>16.569313049316406</v>
      </c>
      <c r="E18" s="124">
        <v>84.230827331542969</v>
      </c>
      <c r="F18" s="124">
        <v>127.37315368652344</v>
      </c>
      <c r="G18" s="124">
        <v>23.93297004699707</v>
      </c>
      <c r="H18" s="124">
        <v>60.297859191894531</v>
      </c>
      <c r="I18" s="124">
        <v>43.142326354980469</v>
      </c>
      <c r="J18" s="125">
        <v>1.5121916532516479</v>
      </c>
      <c r="K18" s="125">
        <v>0.71586447954177856</v>
      </c>
    </row>
    <row r="19" spans="2:16">
      <c r="C19" t="s">
        <v>1316</v>
      </c>
      <c r="D19" s="124">
        <v>19.438934326171875</v>
      </c>
      <c r="E19" s="124">
        <v>72.402603149414063</v>
      </c>
      <c r="F19" s="124">
        <v>135.52911376953125</v>
      </c>
      <c r="G19" s="124">
        <v>18.391460418701172</v>
      </c>
      <c r="H19" s="124">
        <v>54.011142730712891</v>
      </c>
      <c r="I19" s="124">
        <v>63.126510620117188</v>
      </c>
      <c r="J19" s="125">
        <v>1.8718817234039307</v>
      </c>
      <c r="K19" s="125">
        <v>0.74598342180252075</v>
      </c>
    </row>
    <row r="20" spans="2:16">
      <c r="D20" s="124"/>
      <c r="E20" s="124"/>
      <c r="F20" s="124"/>
      <c r="G20" s="124"/>
      <c r="H20" s="124"/>
      <c r="I20" s="124"/>
      <c r="J20" s="125"/>
      <c r="K20" s="125"/>
    </row>
    <row r="22" spans="2:16">
      <c r="B22" t="s">
        <v>1269</v>
      </c>
      <c r="O22" t="s">
        <v>2770</v>
      </c>
      <c r="P22" t="s">
        <v>2771</v>
      </c>
    </row>
    <row r="25" spans="2:16">
      <c r="B25" t="s">
        <v>1270</v>
      </c>
      <c r="C25" t="s">
        <v>1271</v>
      </c>
      <c r="D25" t="s">
        <v>1272</v>
      </c>
      <c r="E25" t="s">
        <v>1273</v>
      </c>
      <c r="F25" t="s">
        <v>1274</v>
      </c>
      <c r="G25" t="s">
        <v>1275</v>
      </c>
      <c r="H25" t="s">
        <v>1276</v>
      </c>
      <c r="I25" t="s">
        <v>1277</v>
      </c>
      <c r="J25" t="s">
        <v>1278</v>
      </c>
      <c r="K25" t="s">
        <v>1279</v>
      </c>
      <c r="L25" t="s">
        <v>1280</v>
      </c>
    </row>
    <row r="26" spans="2:16">
      <c r="B26" s="123" t="s">
        <v>113</v>
      </c>
      <c r="C26" t="s">
        <v>1290</v>
      </c>
      <c r="D26" s="124">
        <v>10.491678237915039</v>
      </c>
      <c r="E26" s="124">
        <v>29.011709213256836</v>
      </c>
      <c r="F26" s="124">
        <v>41.260097503662109</v>
      </c>
      <c r="G26" s="124">
        <v>7.8582210540771484</v>
      </c>
      <c r="H26" s="124">
        <v>21.153488159179688</v>
      </c>
      <c r="I26" s="124">
        <v>12.248388290405273</v>
      </c>
      <c r="J26" s="125">
        <v>1.4221878051757813</v>
      </c>
      <c r="K26" s="125">
        <v>0.72913622856140137</v>
      </c>
    </row>
    <row r="27" spans="2:16">
      <c r="C27" t="s">
        <v>1312</v>
      </c>
      <c r="D27" s="124">
        <v>11.030202865600586</v>
      </c>
      <c r="E27" s="124">
        <v>27.592483520507813</v>
      </c>
      <c r="F27" s="124">
        <v>36.91131591796875</v>
      </c>
      <c r="G27" s="124">
        <v>6.7951931953430176</v>
      </c>
      <c r="H27" s="124">
        <v>20.797290802001953</v>
      </c>
      <c r="I27" s="124">
        <v>9.3188323974609375</v>
      </c>
      <c r="J27" s="125">
        <v>1.337730884552002</v>
      </c>
      <c r="K27" s="125">
        <v>0.75373029708862305</v>
      </c>
    </row>
    <row r="28" spans="2:16">
      <c r="C28" t="s">
        <v>1334</v>
      </c>
      <c r="D28" s="124">
        <v>8.6520662307739258</v>
      </c>
      <c r="E28" s="124">
        <v>27.808952331542969</v>
      </c>
      <c r="F28" s="124">
        <v>36.976219177246094</v>
      </c>
      <c r="G28" s="124">
        <v>8.0765218734741211</v>
      </c>
      <c r="H28" s="124">
        <v>19.732429504394531</v>
      </c>
      <c r="I28" s="124">
        <v>9.167266845703125</v>
      </c>
      <c r="J28" s="125">
        <v>1.3296515941619873</v>
      </c>
      <c r="K28" s="125">
        <v>0.70957112312316895</v>
      </c>
    </row>
    <row r="31" spans="2:16">
      <c r="B31" t="s">
        <v>1270</v>
      </c>
      <c r="C31" t="s">
        <v>1271</v>
      </c>
      <c r="D31" t="s">
        <v>1272</v>
      </c>
      <c r="E31" t="s">
        <v>1273</v>
      </c>
      <c r="F31" t="s">
        <v>1274</v>
      </c>
      <c r="G31" t="s">
        <v>1275</v>
      </c>
      <c r="H31" t="s">
        <v>1276</v>
      </c>
      <c r="I31" t="s">
        <v>1277</v>
      </c>
      <c r="J31" t="s">
        <v>1278</v>
      </c>
      <c r="K31" t="s">
        <v>1279</v>
      </c>
      <c r="L31" t="s">
        <v>1280</v>
      </c>
    </row>
    <row r="32" spans="2:16">
      <c r="B32" s="123" t="s">
        <v>169</v>
      </c>
      <c r="C32" t="s">
        <v>1368</v>
      </c>
      <c r="D32" s="124">
        <v>9.9350528717041016</v>
      </c>
      <c r="E32" s="124">
        <v>29.691019058227539</v>
      </c>
      <c r="F32" s="124">
        <v>45.439487457275391</v>
      </c>
      <c r="G32" s="124">
        <v>5.8522191047668457</v>
      </c>
      <c r="H32" s="124">
        <v>23.838800430297852</v>
      </c>
      <c r="I32" s="124">
        <v>15.748468399047852</v>
      </c>
      <c r="J32" s="125">
        <v>1.5304118394851685</v>
      </c>
      <c r="K32" s="125">
        <v>0.80289602279663086</v>
      </c>
    </row>
    <row r="33" spans="2:16">
      <c r="C33" t="s">
        <v>1336</v>
      </c>
      <c r="D33" s="124">
        <v>12.171181678771973</v>
      </c>
      <c r="E33" s="124">
        <v>37.516147613525391</v>
      </c>
      <c r="F33" s="124">
        <v>59.451446533203125</v>
      </c>
      <c r="G33" s="124">
        <v>7.8857088088989258</v>
      </c>
      <c r="H33" s="124">
        <v>29.630439758300781</v>
      </c>
      <c r="I33" s="124">
        <v>21.935298919677734</v>
      </c>
      <c r="J33" s="125">
        <v>1.5846894979476929</v>
      </c>
      <c r="K33" s="125">
        <v>0.78980499505996704</v>
      </c>
    </row>
    <row r="34" spans="2:16">
      <c r="C34" t="s">
        <v>1281</v>
      </c>
      <c r="D34" s="124">
        <v>12.044426918029785</v>
      </c>
      <c r="E34" s="124">
        <v>39.922740936279297</v>
      </c>
      <c r="F34" s="124">
        <v>66.240592956542969</v>
      </c>
      <c r="G34" s="124">
        <v>7.5040721893310547</v>
      </c>
      <c r="H34" s="124">
        <v>32.418670654296875</v>
      </c>
      <c r="I34" s="124">
        <v>26.317852020263672</v>
      </c>
      <c r="J34" s="125">
        <v>1.6592196226119995</v>
      </c>
      <c r="K34" s="125">
        <v>0.8120352029800415</v>
      </c>
    </row>
    <row r="37" spans="2:16">
      <c r="B37" t="s">
        <v>1269</v>
      </c>
      <c r="O37" t="s">
        <v>2773</v>
      </c>
      <c r="P37" t="s">
        <v>2771</v>
      </c>
    </row>
    <row r="40" spans="2:16">
      <c r="B40" t="s">
        <v>1270</v>
      </c>
      <c r="C40" t="s">
        <v>1271</v>
      </c>
      <c r="D40" t="s">
        <v>1272</v>
      </c>
      <c r="E40" t="s">
        <v>1273</v>
      </c>
      <c r="F40" t="s">
        <v>1274</v>
      </c>
      <c r="G40" t="s">
        <v>1275</v>
      </c>
      <c r="H40" t="s">
        <v>1276</v>
      </c>
      <c r="I40" t="s">
        <v>1277</v>
      </c>
      <c r="J40" t="s">
        <v>1278</v>
      </c>
      <c r="K40" t="s">
        <v>1279</v>
      </c>
      <c r="L40" t="s">
        <v>1280</v>
      </c>
    </row>
    <row r="41" spans="2:16" ht="18.75" customHeight="1">
      <c r="B41" s="123" t="s">
        <v>113</v>
      </c>
      <c r="C41" t="s">
        <v>1290</v>
      </c>
      <c r="D41" s="124">
        <v>8.5664634704589844</v>
      </c>
      <c r="E41" s="124">
        <v>25.583845138549805</v>
      </c>
      <c r="F41" s="124">
        <v>39.849822998046875</v>
      </c>
      <c r="G41" s="124">
        <v>6.8169794082641602</v>
      </c>
      <c r="H41" s="124">
        <v>18.766864776611328</v>
      </c>
      <c r="I41" s="124">
        <v>14.26597785949707</v>
      </c>
      <c r="J41" s="125">
        <v>1.5576165914535522</v>
      </c>
      <c r="K41" s="125">
        <v>0.73354357481002808</v>
      </c>
    </row>
    <row r="42" spans="2:16">
      <c r="C42" t="s">
        <v>1312</v>
      </c>
      <c r="D42" s="124">
        <v>9.7933588027954102</v>
      </c>
      <c r="E42" s="124">
        <v>21.64195442199707</v>
      </c>
      <c r="F42" s="124">
        <v>36.538745880126953</v>
      </c>
      <c r="G42" s="124">
        <v>5.4688272476196289</v>
      </c>
      <c r="H42" s="124">
        <v>16.173126220703125</v>
      </c>
      <c r="I42" s="124">
        <v>14.896791458129883</v>
      </c>
      <c r="J42" s="125">
        <v>1.6883293390274048</v>
      </c>
      <c r="K42" s="125">
        <v>0.74730432033538818</v>
      </c>
    </row>
    <row r="43" spans="2:16">
      <c r="C43" t="s">
        <v>1334</v>
      </c>
      <c r="D43" s="124">
        <v>8.4265766143798828</v>
      </c>
      <c r="E43" s="124">
        <v>16.03843879699707</v>
      </c>
      <c r="F43" s="124">
        <v>24.290504455566406</v>
      </c>
      <c r="G43" s="124">
        <v>3.8114509582519531</v>
      </c>
      <c r="H43" s="124">
        <v>12.226987838745117</v>
      </c>
      <c r="I43" s="124">
        <v>8.2520656585693359</v>
      </c>
      <c r="J43" s="125">
        <v>1.5145180225372314</v>
      </c>
      <c r="K43" s="125">
        <v>0.7623552680015564</v>
      </c>
    </row>
    <row r="46" spans="2:16">
      <c r="B46" t="s">
        <v>1270</v>
      </c>
      <c r="C46" t="s">
        <v>1271</v>
      </c>
      <c r="D46" t="s">
        <v>1272</v>
      </c>
      <c r="E46" t="s">
        <v>1273</v>
      </c>
      <c r="F46" t="s">
        <v>1274</v>
      </c>
      <c r="G46" t="s">
        <v>1275</v>
      </c>
      <c r="H46" t="s">
        <v>1276</v>
      </c>
      <c r="I46" t="s">
        <v>1277</v>
      </c>
      <c r="J46" t="s">
        <v>1278</v>
      </c>
      <c r="K46" t="s">
        <v>1279</v>
      </c>
      <c r="L46" t="s">
        <v>1280</v>
      </c>
    </row>
    <row r="47" spans="2:16" ht="18.75" customHeight="1">
      <c r="B47" s="123" t="s">
        <v>169</v>
      </c>
      <c r="C47" t="s">
        <v>1368</v>
      </c>
      <c r="D47" s="124">
        <v>12.537726402282715</v>
      </c>
      <c r="E47" s="124">
        <v>40.411880493164063</v>
      </c>
      <c r="F47" s="124">
        <v>71.126319885253906</v>
      </c>
      <c r="G47" s="124">
        <v>9.136962890625</v>
      </c>
      <c r="H47" s="124">
        <v>31.274917602539063</v>
      </c>
      <c r="I47" s="124">
        <v>30.714439392089844</v>
      </c>
      <c r="J47" s="125">
        <v>1.7600349187850952</v>
      </c>
      <c r="K47" s="125">
        <v>0.77390402555465698</v>
      </c>
    </row>
    <row r="48" spans="2:16">
      <c r="C48" t="s">
        <v>1336</v>
      </c>
      <c r="D48" s="124">
        <v>14.630678176879883</v>
      </c>
      <c r="E48" s="124">
        <v>38.608440399169922</v>
      </c>
      <c r="F48" s="124">
        <v>71.819549560546875</v>
      </c>
      <c r="G48" s="124">
        <v>7.9451966285705566</v>
      </c>
      <c r="H48" s="124">
        <v>30.663244247436523</v>
      </c>
      <c r="I48" s="124">
        <v>33.211109161376953</v>
      </c>
      <c r="J48" s="125">
        <v>1.8602033853530884</v>
      </c>
      <c r="K48" s="125">
        <v>0.79421091079711914</v>
      </c>
    </row>
    <row r="49" spans="2:11">
      <c r="C49" t="s">
        <v>1281</v>
      </c>
      <c r="D49" s="124">
        <v>13.509958267211914</v>
      </c>
      <c r="E49" s="124">
        <v>34.964027404785156</v>
      </c>
      <c r="F49" s="124">
        <v>63.722206115722656</v>
      </c>
      <c r="G49" s="124">
        <v>7.9502763748168945</v>
      </c>
      <c r="H49" s="124">
        <v>27.013751983642578</v>
      </c>
      <c r="I49" s="124">
        <v>28.7581787109375</v>
      </c>
      <c r="J49" s="125">
        <v>1.8225076198577881</v>
      </c>
      <c r="K49" s="125">
        <v>0.77261555194854736</v>
      </c>
    </row>
    <row r="56" spans="2:11" ht="18.75" customHeight="1">
      <c r="B56" s="123"/>
      <c r="D56" s="124"/>
      <c r="E56" s="124"/>
      <c r="F56" s="124"/>
      <c r="G56" s="124"/>
      <c r="H56" s="124"/>
      <c r="I56" s="124"/>
      <c r="J56" s="125"/>
      <c r="K56" s="125"/>
    </row>
    <row r="57" spans="2:11">
      <c r="D57" s="124"/>
      <c r="E57" s="124"/>
      <c r="F57" s="124"/>
      <c r="G57" s="124"/>
      <c r="H57" s="124"/>
      <c r="I57" s="124"/>
      <c r="J57" s="125"/>
      <c r="K57" s="125"/>
    </row>
    <row r="58" spans="2:11">
      <c r="D58" s="124"/>
      <c r="E58" s="124"/>
      <c r="F58" s="124"/>
      <c r="G58" s="124"/>
      <c r="H58" s="124"/>
      <c r="I58" s="124"/>
      <c r="J58" s="125"/>
      <c r="K58" s="125"/>
    </row>
    <row r="59" spans="2:11">
      <c r="D59" s="124"/>
      <c r="E59" s="124"/>
      <c r="F59" s="124"/>
      <c r="G59" s="124"/>
      <c r="H59" s="124"/>
      <c r="I59" s="124"/>
      <c r="J59" s="125"/>
      <c r="K59" s="125"/>
    </row>
    <row r="60" spans="2:11">
      <c r="D60" s="124"/>
      <c r="E60" s="124"/>
      <c r="F60" s="124"/>
      <c r="G60" s="124"/>
      <c r="H60" s="124"/>
      <c r="I60" s="124"/>
      <c r="J60" s="125"/>
      <c r="K60" s="125"/>
    </row>
    <row r="61" spans="2:11">
      <c r="D61" s="124"/>
      <c r="E61" s="124"/>
      <c r="F61" s="124"/>
      <c r="G61" s="124"/>
      <c r="H61" s="124"/>
      <c r="I61" s="124"/>
      <c r="J61" s="125"/>
      <c r="K61" s="125"/>
    </row>
    <row r="62" spans="2:11">
      <c r="D62" s="124"/>
      <c r="E62" s="124"/>
      <c r="F62" s="124"/>
      <c r="G62" s="124"/>
      <c r="H62" s="124"/>
      <c r="I62" s="124"/>
      <c r="J62" s="125"/>
      <c r="K62" s="125"/>
    </row>
    <row r="63" spans="2:11">
      <c r="D63" s="124"/>
      <c r="E63" s="124"/>
      <c r="F63" s="124"/>
      <c r="G63" s="124"/>
      <c r="H63" s="124"/>
      <c r="I63" s="124"/>
      <c r="J63" s="125"/>
      <c r="K63" s="125"/>
    </row>
    <row r="67" spans="2:11" ht="18.75" customHeight="1">
      <c r="B67" s="123"/>
      <c r="D67" s="124"/>
      <c r="E67" s="124"/>
      <c r="F67" s="124"/>
      <c r="G67" s="124"/>
      <c r="H67" s="124"/>
      <c r="I67" s="124"/>
      <c r="J67" s="125"/>
      <c r="K67" s="125"/>
    </row>
    <row r="68" spans="2:11">
      <c r="D68" s="124"/>
      <c r="E68" s="124"/>
      <c r="F68" s="124"/>
      <c r="G68" s="124"/>
      <c r="H68" s="124"/>
      <c r="I68" s="124"/>
      <c r="J68" s="125"/>
      <c r="K68" s="125"/>
    </row>
    <row r="69" spans="2:11">
      <c r="D69" s="124"/>
      <c r="E69" s="124"/>
      <c r="F69" s="124"/>
      <c r="G69" s="124"/>
      <c r="H69" s="124"/>
      <c r="I69" s="124"/>
      <c r="J69" s="125"/>
      <c r="K69" s="125"/>
    </row>
    <row r="70" spans="2:11">
      <c r="D70" s="124"/>
      <c r="E70" s="124"/>
      <c r="F70" s="124"/>
      <c r="G70" s="124"/>
      <c r="H70" s="124"/>
      <c r="I70" s="124"/>
      <c r="J70" s="125"/>
      <c r="K70" s="125"/>
    </row>
    <row r="71" spans="2:11">
      <c r="D71" s="124"/>
      <c r="E71" s="124"/>
      <c r="F71" s="124"/>
      <c r="G71" s="124"/>
      <c r="H71" s="124"/>
      <c r="I71" s="124"/>
      <c r="J71" s="125"/>
      <c r="K71" s="125"/>
    </row>
    <row r="72" spans="2:11">
      <c r="D72" s="124"/>
      <c r="E72" s="124"/>
      <c r="F72" s="124"/>
      <c r="G72" s="124"/>
      <c r="H72" s="124"/>
      <c r="I72" s="124"/>
      <c r="J72" s="125"/>
      <c r="K72" s="125"/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5"/>
  <sheetViews>
    <sheetView zoomScale="50" zoomScaleNormal="50" workbookViewId="0">
      <selection activeCell="AG73" sqref="AG73"/>
    </sheetView>
  </sheetViews>
  <sheetFormatPr defaultRowHeight="15"/>
  <sheetData>
    <row r="1" spans="1:23">
      <c r="B1" s="295" t="s">
        <v>1369</v>
      </c>
      <c r="H1" s="295" t="s">
        <v>1370</v>
      </c>
    </row>
    <row r="2" spans="1:23">
      <c r="B2" s="295"/>
      <c r="H2" s="295"/>
    </row>
    <row r="3" spans="1:23">
      <c r="B3" t="s">
        <v>1371</v>
      </c>
      <c r="C3" t="s">
        <v>1372</v>
      </c>
      <c r="D3" t="s">
        <v>1372</v>
      </c>
      <c r="E3" t="s">
        <v>1373</v>
      </c>
      <c r="F3" t="s">
        <v>1373</v>
      </c>
      <c r="G3" t="s">
        <v>1373</v>
      </c>
    </row>
    <row r="4" spans="1:23">
      <c r="B4" t="s">
        <v>1374</v>
      </c>
      <c r="C4" t="s">
        <v>1374</v>
      </c>
      <c r="D4" t="s">
        <v>1374</v>
      </c>
      <c r="E4" t="s">
        <v>1375</v>
      </c>
      <c r="F4" t="s">
        <v>1375</v>
      </c>
      <c r="G4" t="s">
        <v>1375</v>
      </c>
    </row>
    <row r="5" spans="1:23">
      <c r="B5" t="s">
        <v>1376</v>
      </c>
      <c r="C5" t="s">
        <v>1376</v>
      </c>
      <c r="D5" t="s">
        <v>1376</v>
      </c>
      <c r="E5" t="s">
        <v>1377</v>
      </c>
      <c r="F5" t="s">
        <v>1377</v>
      </c>
      <c r="G5" t="s">
        <v>1377</v>
      </c>
    </row>
    <row r="7" spans="1:23">
      <c r="B7" s="67" t="s">
        <v>237</v>
      </c>
    </row>
    <row r="8" spans="1:23">
      <c r="A8" s="296"/>
      <c r="B8" s="67">
        <v>50</v>
      </c>
      <c r="C8" s="67">
        <v>30</v>
      </c>
      <c r="D8" s="67">
        <v>40</v>
      </c>
      <c r="E8" s="67">
        <v>30</v>
      </c>
      <c r="F8" s="67">
        <v>40</v>
      </c>
      <c r="G8" s="67">
        <v>30</v>
      </c>
      <c r="H8" s="67">
        <v>20</v>
      </c>
      <c r="I8" s="67">
        <v>30</v>
      </c>
      <c r="J8" s="67">
        <v>20</v>
      </c>
      <c r="K8" s="67">
        <v>30</v>
      </c>
      <c r="L8" s="67">
        <v>30</v>
      </c>
      <c r="M8" s="67">
        <v>30</v>
      </c>
    </row>
    <row r="9" spans="1:23">
      <c r="A9" s="296"/>
      <c r="B9" s="67">
        <v>30</v>
      </c>
      <c r="C9" s="67">
        <v>30</v>
      </c>
      <c r="D9" s="67">
        <v>20</v>
      </c>
      <c r="E9" s="67">
        <v>30</v>
      </c>
      <c r="F9" s="67">
        <v>20</v>
      </c>
      <c r="G9" s="67">
        <v>50</v>
      </c>
      <c r="H9" s="67">
        <v>30</v>
      </c>
      <c r="I9" s="67">
        <v>30</v>
      </c>
      <c r="J9" s="67">
        <v>40</v>
      </c>
      <c r="K9" s="67">
        <v>20</v>
      </c>
      <c r="L9" s="67">
        <v>30</v>
      </c>
      <c r="M9" s="67">
        <v>20</v>
      </c>
    </row>
    <row r="10" spans="1:23">
      <c r="A10" s="296"/>
      <c r="B10" s="67">
        <v>90</v>
      </c>
      <c r="C10" s="67">
        <v>50</v>
      </c>
      <c r="D10" s="67">
        <v>20</v>
      </c>
      <c r="E10" s="67">
        <v>50</v>
      </c>
      <c r="F10" s="67">
        <v>30</v>
      </c>
      <c r="G10" s="67">
        <v>30</v>
      </c>
      <c r="H10" s="67">
        <v>40</v>
      </c>
      <c r="I10" s="67">
        <v>40</v>
      </c>
      <c r="J10" s="67">
        <v>40</v>
      </c>
      <c r="K10" s="67">
        <v>20</v>
      </c>
      <c r="L10" s="67">
        <v>30</v>
      </c>
      <c r="M10" s="67">
        <v>40</v>
      </c>
    </row>
    <row r="11" spans="1:23">
      <c r="A11" s="296" t="s">
        <v>1378</v>
      </c>
      <c r="B11" s="67">
        <v>961930</v>
      </c>
      <c r="C11" s="67">
        <v>102970</v>
      </c>
      <c r="D11" s="67">
        <v>9760</v>
      </c>
      <c r="E11" s="67">
        <v>1000</v>
      </c>
      <c r="F11" s="67">
        <v>6330</v>
      </c>
      <c r="G11" s="67">
        <v>100</v>
      </c>
      <c r="H11" s="67">
        <v>850</v>
      </c>
      <c r="I11" s="67">
        <v>20</v>
      </c>
      <c r="J11" s="67">
        <v>20</v>
      </c>
      <c r="K11" s="67">
        <v>40</v>
      </c>
      <c r="L11" s="67">
        <v>30</v>
      </c>
      <c r="M11" s="67">
        <v>40</v>
      </c>
    </row>
    <row r="12" spans="1:23">
      <c r="A12" s="296"/>
      <c r="B12" s="67">
        <v>978040</v>
      </c>
      <c r="C12" s="67">
        <v>105380</v>
      </c>
      <c r="D12" s="67">
        <v>10300</v>
      </c>
      <c r="E12" s="67">
        <v>1160</v>
      </c>
      <c r="F12" s="67">
        <v>260</v>
      </c>
      <c r="G12" s="67">
        <v>220</v>
      </c>
      <c r="H12" s="67">
        <v>2090</v>
      </c>
      <c r="I12" s="67">
        <v>30</v>
      </c>
      <c r="J12" s="67">
        <v>30</v>
      </c>
      <c r="K12" s="67">
        <v>30</v>
      </c>
      <c r="L12" s="67">
        <v>30</v>
      </c>
      <c r="M12" s="67">
        <v>30</v>
      </c>
    </row>
    <row r="13" spans="1:23">
      <c r="A13" s="296" t="s">
        <v>1379</v>
      </c>
      <c r="B13" s="67">
        <v>2407320</v>
      </c>
      <c r="C13" s="67">
        <v>2315220</v>
      </c>
      <c r="D13" s="67">
        <v>2341650</v>
      </c>
      <c r="E13" s="67">
        <v>1783080</v>
      </c>
      <c r="F13" s="67">
        <v>1826820</v>
      </c>
      <c r="G13" s="67">
        <v>1676460</v>
      </c>
      <c r="H13" s="67">
        <v>130</v>
      </c>
      <c r="I13" s="67">
        <v>60</v>
      </c>
      <c r="J13" s="67">
        <v>30</v>
      </c>
      <c r="K13" s="67">
        <v>30</v>
      </c>
      <c r="L13" s="67">
        <v>20</v>
      </c>
      <c r="M13" s="67">
        <v>30</v>
      </c>
    </row>
    <row r="14" spans="1:23">
      <c r="A14" s="296"/>
      <c r="B14" s="67">
        <v>2325540</v>
      </c>
      <c r="C14" s="67">
        <v>2158490</v>
      </c>
      <c r="D14" s="67">
        <v>2135680</v>
      </c>
      <c r="E14" s="67">
        <v>1630740</v>
      </c>
      <c r="F14" s="67">
        <v>1562410</v>
      </c>
      <c r="G14" s="67">
        <v>1673560</v>
      </c>
      <c r="H14" s="67">
        <v>180</v>
      </c>
      <c r="I14" s="67">
        <v>60</v>
      </c>
      <c r="J14" s="67">
        <v>30</v>
      </c>
      <c r="K14" s="67">
        <v>40</v>
      </c>
      <c r="L14" s="67">
        <v>30</v>
      </c>
      <c r="M14" s="67">
        <v>30</v>
      </c>
      <c r="P14" t="s">
        <v>1380</v>
      </c>
      <c r="R14">
        <v>1.1646825395522655</v>
      </c>
      <c r="S14">
        <v>1.1746031743666483</v>
      </c>
      <c r="T14">
        <v>1.192460316917046</v>
      </c>
      <c r="U14">
        <v>1.1567460308057009</v>
      </c>
      <c r="V14">
        <v>1.1507936517360606</v>
      </c>
      <c r="W14">
        <v>1.184523810913402</v>
      </c>
    </row>
    <row r="15" spans="1:23">
      <c r="A15" s="296"/>
      <c r="B15" s="67">
        <v>1823070</v>
      </c>
      <c r="C15" s="67">
        <v>1893610</v>
      </c>
      <c r="D15" s="67">
        <v>1845040</v>
      </c>
      <c r="E15" s="67">
        <v>1350540</v>
      </c>
      <c r="F15" s="67">
        <v>1411110</v>
      </c>
      <c r="G15" s="67">
        <v>1509600</v>
      </c>
      <c r="H15" s="67">
        <v>140</v>
      </c>
      <c r="I15" s="67">
        <v>40</v>
      </c>
      <c r="J15" s="67">
        <v>50</v>
      </c>
      <c r="K15" s="67">
        <v>40</v>
      </c>
      <c r="L15" s="67">
        <v>20</v>
      </c>
      <c r="M15" s="67">
        <v>30</v>
      </c>
      <c r="R15">
        <v>1.1706349202099124</v>
      </c>
      <c r="S15">
        <v>1.1567460318162508</v>
      </c>
      <c r="T15">
        <v>1.1408730156223996</v>
      </c>
      <c r="U15">
        <v>1.1488095240802358</v>
      </c>
      <c r="V15">
        <v>1.1706349225197401</v>
      </c>
      <c r="W15">
        <v>1.1746031743666483</v>
      </c>
    </row>
    <row r="16" spans="1:23">
      <c r="R16">
        <v>1.1805555567566661</v>
      </c>
      <c r="S16">
        <v>1.1626984118964405</v>
      </c>
      <c r="T16">
        <v>1.2103174594674437</v>
      </c>
      <c r="U16">
        <v>1.1706349213648262</v>
      </c>
      <c r="V16">
        <v>1.1329365068758352</v>
      </c>
      <c r="W16">
        <v>1.140873016488585</v>
      </c>
    </row>
    <row r="17" spans="2:23">
      <c r="B17" s="67" t="s">
        <v>241</v>
      </c>
    </row>
    <row r="18" spans="2:23">
      <c r="B18" s="67">
        <v>50</v>
      </c>
      <c r="C18" s="67">
        <v>30</v>
      </c>
      <c r="D18" s="67">
        <v>30</v>
      </c>
      <c r="E18" s="67">
        <v>30</v>
      </c>
      <c r="F18" s="67">
        <v>30</v>
      </c>
      <c r="G18" s="67">
        <v>40</v>
      </c>
      <c r="H18" s="67">
        <v>10</v>
      </c>
      <c r="I18" s="67">
        <v>20</v>
      </c>
      <c r="J18" s="67">
        <v>20</v>
      </c>
      <c r="K18" s="67">
        <v>20</v>
      </c>
      <c r="L18" s="67">
        <v>30</v>
      </c>
      <c r="M18" s="67">
        <v>20</v>
      </c>
    </row>
    <row r="19" spans="2:23">
      <c r="B19" s="67">
        <v>30</v>
      </c>
      <c r="C19" s="67">
        <v>20</v>
      </c>
      <c r="D19" s="67">
        <v>30</v>
      </c>
      <c r="E19" s="67">
        <v>30</v>
      </c>
      <c r="F19" s="67">
        <v>30</v>
      </c>
      <c r="G19" s="67">
        <v>40</v>
      </c>
      <c r="H19" s="67">
        <v>30</v>
      </c>
      <c r="I19" s="67">
        <v>10</v>
      </c>
      <c r="J19" s="67">
        <v>30</v>
      </c>
      <c r="K19" s="67">
        <v>30</v>
      </c>
      <c r="L19" s="67">
        <v>30</v>
      </c>
      <c r="M19" s="67">
        <v>20</v>
      </c>
    </row>
    <row r="20" spans="2:23">
      <c r="B20" s="67">
        <v>80</v>
      </c>
      <c r="C20" s="67">
        <v>50</v>
      </c>
      <c r="D20" s="67">
        <v>40</v>
      </c>
      <c r="E20" s="67">
        <v>30</v>
      </c>
      <c r="F20" s="67">
        <v>30</v>
      </c>
      <c r="G20" s="67">
        <v>20</v>
      </c>
      <c r="H20" s="67">
        <v>20</v>
      </c>
      <c r="I20" s="67">
        <v>20</v>
      </c>
      <c r="J20" s="67">
        <v>30</v>
      </c>
      <c r="K20" s="67">
        <v>30</v>
      </c>
      <c r="L20" s="67">
        <v>30</v>
      </c>
      <c r="M20" s="67">
        <v>30</v>
      </c>
    </row>
    <row r="21" spans="2:23">
      <c r="B21" s="67">
        <v>1012520</v>
      </c>
      <c r="C21" s="67">
        <v>110180</v>
      </c>
      <c r="D21" s="67">
        <v>10360</v>
      </c>
      <c r="E21" s="67">
        <v>1120</v>
      </c>
      <c r="F21" s="67">
        <v>6810</v>
      </c>
      <c r="G21" s="67">
        <v>100</v>
      </c>
      <c r="H21" s="67">
        <v>870</v>
      </c>
      <c r="I21" s="67">
        <v>30</v>
      </c>
      <c r="J21" s="67">
        <v>20</v>
      </c>
      <c r="K21" s="67">
        <v>30</v>
      </c>
      <c r="L21" s="67">
        <v>20</v>
      </c>
      <c r="M21" s="67">
        <v>30</v>
      </c>
    </row>
    <row r="22" spans="2:23">
      <c r="B22" s="67">
        <v>1020010</v>
      </c>
      <c r="C22" s="67">
        <v>109840</v>
      </c>
      <c r="D22" s="67">
        <v>10720</v>
      </c>
      <c r="E22" s="67">
        <v>1250</v>
      </c>
      <c r="F22" s="67">
        <v>310</v>
      </c>
      <c r="G22" s="67">
        <v>200</v>
      </c>
      <c r="H22" s="67">
        <v>2140</v>
      </c>
      <c r="I22" s="67">
        <v>10</v>
      </c>
      <c r="J22" s="67">
        <v>20</v>
      </c>
      <c r="K22" s="67">
        <v>20</v>
      </c>
      <c r="L22" s="67">
        <v>30</v>
      </c>
      <c r="M22" s="67">
        <v>30</v>
      </c>
    </row>
    <row r="23" spans="2:23">
      <c r="B23" s="67">
        <v>2520480</v>
      </c>
      <c r="C23" s="67">
        <v>2431720</v>
      </c>
      <c r="D23" s="67">
        <v>2466780</v>
      </c>
      <c r="E23" s="67">
        <v>1877150</v>
      </c>
      <c r="F23" s="67">
        <v>1919200</v>
      </c>
      <c r="G23" s="67">
        <v>1746500</v>
      </c>
      <c r="H23" s="67">
        <v>170</v>
      </c>
      <c r="I23" s="67">
        <v>50</v>
      </c>
      <c r="J23" s="67">
        <v>30</v>
      </c>
      <c r="K23" s="67">
        <v>40</v>
      </c>
      <c r="L23" s="67">
        <v>20</v>
      </c>
      <c r="M23" s="67">
        <v>30</v>
      </c>
      <c r="P23" s="43"/>
      <c r="Q23" s="43"/>
      <c r="R23" s="43" t="s">
        <v>278</v>
      </c>
      <c r="S23" s="43" t="s">
        <v>281</v>
      </c>
      <c r="T23" s="43" t="s">
        <v>284</v>
      </c>
      <c r="U23" s="43" t="s">
        <v>279</v>
      </c>
      <c r="V23" s="43" t="s">
        <v>282</v>
      </c>
      <c r="W23" s="43" t="s">
        <v>285</v>
      </c>
    </row>
    <row r="24" spans="2:23">
      <c r="B24" s="67">
        <v>2403310</v>
      </c>
      <c r="C24" s="67">
        <v>2259300</v>
      </c>
      <c r="D24" s="67">
        <v>2230000</v>
      </c>
      <c r="E24" s="67">
        <v>1706080</v>
      </c>
      <c r="F24" s="67">
        <v>1638600</v>
      </c>
      <c r="G24" s="67">
        <v>1743670</v>
      </c>
      <c r="H24" s="67">
        <v>180</v>
      </c>
      <c r="I24" s="67">
        <v>40</v>
      </c>
      <c r="J24" s="67">
        <v>50</v>
      </c>
      <c r="K24" s="67">
        <v>20</v>
      </c>
      <c r="L24" s="67">
        <v>20</v>
      </c>
      <c r="M24" s="67">
        <v>40</v>
      </c>
      <c r="P24" s="43" t="s">
        <v>1381</v>
      </c>
      <c r="Q24" s="43"/>
      <c r="R24" s="43">
        <f>(B13/R14)</f>
        <v>2066932.3341323866</v>
      </c>
      <c r="S24" s="43">
        <f t="shared" ref="S24:W26" si="0">(C13/S14)</f>
        <v>1971065.6760725833</v>
      </c>
      <c r="T24" s="43">
        <f t="shared" si="0"/>
        <v>1963713.145653381</v>
      </c>
      <c r="U24" s="43">
        <f t="shared" si="0"/>
        <v>1541461.9566561577</v>
      </c>
      <c r="V24" s="43">
        <f t="shared" si="0"/>
        <v>1587443.5849069047</v>
      </c>
      <c r="W24" s="43">
        <f t="shared" si="0"/>
        <v>1415302.9129125394</v>
      </c>
    </row>
    <row r="25" spans="2:23">
      <c r="B25" s="67">
        <v>1845630</v>
      </c>
      <c r="C25" s="67">
        <v>1930910</v>
      </c>
      <c r="D25" s="67">
        <v>1885800</v>
      </c>
      <c r="E25" s="67">
        <v>1381810</v>
      </c>
      <c r="F25" s="67">
        <v>1440390</v>
      </c>
      <c r="G25" s="67">
        <v>1539710</v>
      </c>
      <c r="H25" s="67">
        <v>130</v>
      </c>
      <c r="I25" s="67">
        <v>30</v>
      </c>
      <c r="J25" s="67">
        <v>20</v>
      </c>
      <c r="K25" s="67">
        <v>20</v>
      </c>
      <c r="L25" s="67">
        <v>30</v>
      </c>
      <c r="M25" s="67">
        <v>30</v>
      </c>
      <c r="R25">
        <f>(B14/R15)</f>
        <v>1986562.9837720848</v>
      </c>
      <c r="S25">
        <f t="shared" si="0"/>
        <v>1866001.646541958</v>
      </c>
      <c r="T25">
        <f t="shared" si="0"/>
        <v>1871969.9482373036</v>
      </c>
      <c r="U25">
        <f t="shared" si="0"/>
        <v>1419504.2483701631</v>
      </c>
      <c r="V25">
        <f t="shared" si="0"/>
        <v>1334668.8792070043</v>
      </c>
      <c r="W25">
        <f t="shared" si="0"/>
        <v>1424787.5678544727</v>
      </c>
    </row>
    <row r="26" spans="2:23">
      <c r="R26">
        <f>(B15/R16)</f>
        <v>1544247.5278406299</v>
      </c>
      <c r="S26">
        <f t="shared" si="0"/>
        <v>1628633.8577786416</v>
      </c>
      <c r="T26">
        <f t="shared" si="0"/>
        <v>1524426.4928738968</v>
      </c>
      <c r="U26">
        <f t="shared" si="0"/>
        <v>1153681.6263993091</v>
      </c>
      <c r="V26">
        <f t="shared" si="0"/>
        <v>1245533.1710434954</v>
      </c>
      <c r="W26">
        <f t="shared" si="0"/>
        <v>1323197.2166773605</v>
      </c>
    </row>
    <row r="27" spans="2:23">
      <c r="B27" s="67" t="s">
        <v>242</v>
      </c>
    </row>
    <row r="28" spans="2:23">
      <c r="B28" s="67">
        <v>1</v>
      </c>
      <c r="C28" s="67">
        <v>1</v>
      </c>
      <c r="D28" s="67">
        <v>1.333</v>
      </c>
      <c r="E28" s="67">
        <v>1</v>
      </c>
      <c r="F28" s="67">
        <v>1.333</v>
      </c>
      <c r="G28" s="67">
        <v>0.75</v>
      </c>
      <c r="H28" s="67">
        <v>2</v>
      </c>
      <c r="I28" s="67">
        <v>1.5</v>
      </c>
      <c r="J28" s="67">
        <v>1</v>
      </c>
      <c r="K28" s="67">
        <v>1.5</v>
      </c>
      <c r="L28" s="67">
        <v>1</v>
      </c>
      <c r="M28" s="67">
        <v>1.5</v>
      </c>
    </row>
    <row r="29" spans="2:23">
      <c r="B29" s="67">
        <v>1</v>
      </c>
      <c r="C29" s="67">
        <v>1.5</v>
      </c>
      <c r="D29" s="67">
        <v>0.66700000000000004</v>
      </c>
      <c r="E29" s="67">
        <v>1</v>
      </c>
      <c r="F29" s="67">
        <v>0.66700000000000004</v>
      </c>
      <c r="G29" s="67">
        <v>1.25</v>
      </c>
      <c r="H29" s="67">
        <v>1</v>
      </c>
      <c r="I29" s="67">
        <v>3</v>
      </c>
      <c r="J29" s="67">
        <v>1.333</v>
      </c>
      <c r="K29" s="67">
        <v>0.66700000000000004</v>
      </c>
      <c r="L29" s="67">
        <v>1</v>
      </c>
      <c r="M29" s="67">
        <v>1</v>
      </c>
    </row>
    <row r="30" spans="2:23">
      <c r="B30" s="67">
        <v>1.125</v>
      </c>
      <c r="C30" s="67">
        <v>1</v>
      </c>
      <c r="D30" s="67">
        <v>0.5</v>
      </c>
      <c r="E30" s="67">
        <v>1.667</v>
      </c>
      <c r="F30" s="67">
        <v>1</v>
      </c>
      <c r="G30" s="67">
        <v>1.5</v>
      </c>
      <c r="H30" s="67">
        <v>2</v>
      </c>
      <c r="I30" s="67">
        <v>2</v>
      </c>
      <c r="J30" s="67">
        <v>1.333</v>
      </c>
      <c r="K30" s="67">
        <v>0.66700000000000004</v>
      </c>
      <c r="L30" s="67">
        <v>1</v>
      </c>
      <c r="M30" s="67">
        <v>1.333</v>
      </c>
    </row>
    <row r="31" spans="2:23">
      <c r="B31" s="67">
        <v>0.95</v>
      </c>
      <c r="C31" s="67">
        <v>0.93500000000000005</v>
      </c>
      <c r="D31" s="67">
        <v>0.94199999999999995</v>
      </c>
      <c r="E31" s="67">
        <v>0.89300000000000002</v>
      </c>
      <c r="F31" s="67">
        <v>0.93</v>
      </c>
      <c r="G31" s="67">
        <v>1</v>
      </c>
      <c r="H31" s="67">
        <v>0.97699999999999998</v>
      </c>
      <c r="I31" s="67">
        <v>0.66700000000000004</v>
      </c>
      <c r="J31" s="67">
        <v>1</v>
      </c>
      <c r="K31" s="67">
        <v>1.333</v>
      </c>
      <c r="L31" s="67">
        <v>1.5</v>
      </c>
      <c r="M31" s="67">
        <v>1.333</v>
      </c>
    </row>
    <row r="32" spans="2:23">
      <c r="B32" s="67">
        <v>0.95899999999999996</v>
      </c>
      <c r="C32" s="67">
        <v>0.95899999999999996</v>
      </c>
      <c r="D32" s="67">
        <v>0.96099999999999997</v>
      </c>
      <c r="E32" s="67">
        <v>0.92800000000000005</v>
      </c>
      <c r="F32" s="67">
        <v>0.83899999999999997</v>
      </c>
      <c r="G32" s="67">
        <v>1.1000000000000001</v>
      </c>
      <c r="H32" s="67">
        <v>0.97699999999999998</v>
      </c>
      <c r="I32" s="67">
        <v>3</v>
      </c>
      <c r="J32" s="67">
        <v>1.5</v>
      </c>
      <c r="K32" s="67">
        <v>1.5</v>
      </c>
      <c r="L32" s="67">
        <v>1</v>
      </c>
      <c r="M32" s="67">
        <v>1</v>
      </c>
    </row>
    <row r="33" spans="2:13">
      <c r="B33" s="67">
        <v>0.95499999999999996</v>
      </c>
      <c r="C33" s="67">
        <v>0.95199999999999996</v>
      </c>
      <c r="D33" s="67">
        <v>0.94899999999999995</v>
      </c>
      <c r="E33" s="67">
        <v>0.95</v>
      </c>
      <c r="F33" s="67">
        <v>0.95199999999999996</v>
      </c>
      <c r="G33" s="67">
        <v>0.96</v>
      </c>
      <c r="H33" s="67">
        <v>0.76500000000000001</v>
      </c>
      <c r="I33" s="67">
        <v>1.2</v>
      </c>
      <c r="J33" s="67">
        <v>1</v>
      </c>
      <c r="K33" s="67">
        <v>0.75</v>
      </c>
      <c r="L33" s="67">
        <v>1</v>
      </c>
      <c r="M33" s="67">
        <v>1</v>
      </c>
    </row>
    <row r="34" spans="2:13">
      <c r="B34" s="67">
        <v>0.96799999999999997</v>
      </c>
      <c r="C34" s="67">
        <v>0.95499999999999996</v>
      </c>
      <c r="D34" s="67">
        <v>0.95799999999999996</v>
      </c>
      <c r="E34" s="67">
        <v>0.95599999999999996</v>
      </c>
      <c r="F34" s="67">
        <v>0.95399999999999996</v>
      </c>
      <c r="G34" s="67">
        <v>0.96</v>
      </c>
      <c r="H34" s="67">
        <v>1</v>
      </c>
      <c r="I34" s="67">
        <v>1.5</v>
      </c>
      <c r="J34" s="67">
        <v>0.6</v>
      </c>
      <c r="K34" s="67">
        <v>2</v>
      </c>
      <c r="L34" s="67">
        <v>1.5</v>
      </c>
      <c r="M34" s="67">
        <v>0.75</v>
      </c>
    </row>
    <row r="35" spans="2:13">
      <c r="B35" s="67">
        <v>0.98799999999999999</v>
      </c>
      <c r="C35" s="67">
        <v>0.98099999999999998</v>
      </c>
      <c r="D35" s="67">
        <v>0.97799999999999998</v>
      </c>
      <c r="E35" s="67">
        <v>0.97699999999999998</v>
      </c>
      <c r="F35" s="67">
        <v>0.98</v>
      </c>
      <c r="G35" s="67">
        <v>0.98</v>
      </c>
      <c r="H35" s="67">
        <v>1.077</v>
      </c>
      <c r="I35" s="67">
        <v>1.333</v>
      </c>
      <c r="J35" s="67">
        <v>2.5</v>
      </c>
      <c r="K35" s="67">
        <v>2</v>
      </c>
      <c r="L35" s="67">
        <v>0.66700000000000004</v>
      </c>
      <c r="M35" s="67">
        <v>1</v>
      </c>
    </row>
  </sheetData>
  <mergeCells count="5">
    <mergeCell ref="B1:B2"/>
    <mergeCell ref="H1:H2"/>
    <mergeCell ref="A8:A10"/>
    <mergeCell ref="A11:A12"/>
    <mergeCell ref="A13:A15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39"/>
  <sheetViews>
    <sheetView zoomScale="60" zoomScaleNormal="60" workbookViewId="0">
      <selection activeCell="R24" sqref="R24"/>
    </sheetView>
  </sheetViews>
  <sheetFormatPr defaultRowHeight="15"/>
  <cols>
    <col min="15" max="15" width="31.28515625" customWidth="1"/>
  </cols>
  <sheetData>
    <row r="2" spans="1:21">
      <c r="A2" t="s">
        <v>1371</v>
      </c>
      <c r="B2" t="s">
        <v>1372</v>
      </c>
      <c r="C2" t="s">
        <v>1372</v>
      </c>
      <c r="D2" t="s">
        <v>1373</v>
      </c>
      <c r="E2" t="s">
        <v>1373</v>
      </c>
      <c r="F2" t="s">
        <v>1373</v>
      </c>
    </row>
    <row r="3" spans="1:21">
      <c r="A3" t="s">
        <v>1374</v>
      </c>
      <c r="B3" t="s">
        <v>1374</v>
      </c>
      <c r="C3" t="s">
        <v>1374</v>
      </c>
      <c r="D3" t="s">
        <v>1375</v>
      </c>
      <c r="E3" t="s">
        <v>1375</v>
      </c>
      <c r="F3" t="s">
        <v>1375</v>
      </c>
    </row>
    <row r="4" spans="1:21">
      <c r="A4" t="s">
        <v>1376</v>
      </c>
      <c r="B4" t="s">
        <v>1376</v>
      </c>
      <c r="C4" t="s">
        <v>1376</v>
      </c>
      <c r="D4" t="s">
        <v>1377</v>
      </c>
      <c r="E4" t="s">
        <v>1377</v>
      </c>
      <c r="F4" t="s">
        <v>1377</v>
      </c>
    </row>
    <row r="5" spans="1:21">
      <c r="A5" s="295" t="s">
        <v>1369</v>
      </c>
      <c r="B5" s="295" t="s">
        <v>1382</v>
      </c>
      <c r="C5" s="295"/>
      <c r="D5" s="295"/>
      <c r="E5" s="295"/>
      <c r="F5" s="295"/>
      <c r="G5" s="295" t="s">
        <v>1370</v>
      </c>
    </row>
    <row r="6" spans="1:21">
      <c r="A6" s="295"/>
      <c r="B6" s="295" t="s">
        <v>1383</v>
      </c>
      <c r="C6" s="295"/>
      <c r="D6" s="295"/>
      <c r="E6" s="295"/>
      <c r="F6" s="295"/>
      <c r="G6" s="295"/>
    </row>
    <row r="7" spans="1:21">
      <c r="O7" t="s">
        <v>1384</v>
      </c>
      <c r="P7">
        <v>1.7317880904240324</v>
      </c>
      <c r="Q7">
        <v>1.9403973776378378</v>
      </c>
      <c r="R7">
        <v>2.1158940149656198</v>
      </c>
      <c r="S7">
        <v>1.4304635747280341</v>
      </c>
      <c r="T7">
        <v>1.3642384291484655</v>
      </c>
      <c r="U7">
        <v>1.390728481212594</v>
      </c>
    </row>
    <row r="8" spans="1:21">
      <c r="P8">
        <v>1.3841059450676898</v>
      </c>
      <c r="Q8">
        <v>1.5496688552743549</v>
      </c>
      <c r="R8">
        <v>1.437086110872938</v>
      </c>
      <c r="S8">
        <v>1.2052980242482083</v>
      </c>
      <c r="T8">
        <v>1.15562914193466</v>
      </c>
      <c r="U8">
        <v>1.139072847830144</v>
      </c>
    </row>
    <row r="9" spans="1:21">
      <c r="P9">
        <v>1.0695364187588754</v>
      </c>
      <c r="Q9">
        <v>1.009933778485715</v>
      </c>
      <c r="R9">
        <v>0.90066225589900606</v>
      </c>
      <c r="S9">
        <v>0.98344371100233863</v>
      </c>
      <c r="T9">
        <v>1.0562913927268114</v>
      </c>
      <c r="U9">
        <v>0.86754966768997388</v>
      </c>
    </row>
    <row r="11" spans="1:21">
      <c r="A11" s="67" t="s">
        <v>237</v>
      </c>
    </row>
    <row r="12" spans="1:21">
      <c r="A12" s="67">
        <v>270080</v>
      </c>
      <c r="B12" s="67">
        <v>352080</v>
      </c>
      <c r="C12" s="67">
        <v>411930</v>
      </c>
      <c r="D12" s="67">
        <v>432190</v>
      </c>
      <c r="E12" s="67">
        <v>312040</v>
      </c>
      <c r="F12" s="67">
        <v>347370</v>
      </c>
      <c r="G12" s="67">
        <v>50</v>
      </c>
      <c r="H12" s="67">
        <v>30</v>
      </c>
      <c r="I12" s="67">
        <v>20</v>
      </c>
      <c r="J12" s="67">
        <v>20</v>
      </c>
      <c r="K12" s="67">
        <v>10</v>
      </c>
      <c r="L12" s="67">
        <v>30</v>
      </c>
    </row>
    <row r="13" spans="1:21">
      <c r="A13" s="67">
        <v>233570</v>
      </c>
      <c r="B13" s="67">
        <v>299310</v>
      </c>
      <c r="C13" s="67">
        <v>249780</v>
      </c>
      <c r="D13" s="67">
        <v>199230</v>
      </c>
      <c r="E13" s="67">
        <v>193160</v>
      </c>
      <c r="F13" s="67">
        <v>261060</v>
      </c>
      <c r="G13" s="67">
        <v>40</v>
      </c>
      <c r="H13" s="67">
        <v>20</v>
      </c>
      <c r="I13" s="67">
        <v>20</v>
      </c>
      <c r="J13" s="67">
        <v>30</v>
      </c>
      <c r="K13" s="67">
        <v>30</v>
      </c>
      <c r="L13" s="67">
        <v>20</v>
      </c>
      <c r="O13" t="s">
        <v>1385</v>
      </c>
      <c r="P13">
        <f t="shared" ref="P13:U15" si="0">(A12/P7)</f>
        <v>155954.41583956746</v>
      </c>
      <c r="Q13">
        <f t="shared" si="0"/>
        <v>181447.36952211722</v>
      </c>
      <c r="R13">
        <f t="shared" si="0"/>
        <v>194683.66425087376</v>
      </c>
      <c r="S13">
        <f t="shared" si="0"/>
        <v>302132.82437630038</v>
      </c>
      <c r="T13">
        <f t="shared" si="0"/>
        <v>228728.34640405935</v>
      </c>
      <c r="U13">
        <f t="shared" si="0"/>
        <v>249775.57063987333</v>
      </c>
    </row>
    <row r="14" spans="1:21">
      <c r="A14" s="67">
        <v>60700</v>
      </c>
      <c r="B14" s="67">
        <v>44770</v>
      </c>
      <c r="C14" s="67">
        <v>48190</v>
      </c>
      <c r="D14" s="67">
        <v>240730</v>
      </c>
      <c r="E14" s="67">
        <v>87970</v>
      </c>
      <c r="F14" s="67">
        <v>103250</v>
      </c>
      <c r="G14" s="67">
        <v>40</v>
      </c>
      <c r="H14" s="67">
        <v>20</v>
      </c>
      <c r="I14" s="67">
        <v>20</v>
      </c>
      <c r="J14" s="67">
        <v>30</v>
      </c>
      <c r="K14" s="67">
        <v>30</v>
      </c>
      <c r="L14" s="67">
        <v>30</v>
      </c>
      <c r="P14">
        <f t="shared" si="0"/>
        <v>168751.53295333707</v>
      </c>
      <c r="Q14">
        <f t="shared" si="0"/>
        <v>193144.4895348367</v>
      </c>
      <c r="R14">
        <f t="shared" si="0"/>
        <v>173810.04388684448</v>
      </c>
      <c r="S14">
        <f t="shared" si="0"/>
        <v>165295.21827123841</v>
      </c>
      <c r="T14">
        <f t="shared" si="0"/>
        <v>167147.04829667698</v>
      </c>
      <c r="U14">
        <f t="shared" si="0"/>
        <v>229186.39531905399</v>
      </c>
    </row>
    <row r="15" spans="1:21">
      <c r="A15" s="67">
        <v>3559520</v>
      </c>
      <c r="B15" s="67">
        <v>2461370</v>
      </c>
      <c r="C15" s="67">
        <v>1291150</v>
      </c>
      <c r="D15" s="67">
        <v>690690</v>
      </c>
      <c r="E15" s="67">
        <v>367350</v>
      </c>
      <c r="F15" s="67">
        <v>203280</v>
      </c>
      <c r="G15" s="67">
        <v>123060</v>
      </c>
      <c r="H15" s="67">
        <v>25140</v>
      </c>
      <c r="I15" s="67">
        <v>30</v>
      </c>
      <c r="J15" s="67">
        <v>30</v>
      </c>
      <c r="K15" s="67">
        <v>30</v>
      </c>
      <c r="L15" s="67">
        <v>20</v>
      </c>
      <c r="P15">
        <f t="shared" si="0"/>
        <v>56753.560641196527</v>
      </c>
      <c r="Q15">
        <f t="shared" si="0"/>
        <v>44329.639183994528</v>
      </c>
      <c r="R15">
        <f t="shared" si="0"/>
        <v>53505.073277328156</v>
      </c>
      <c r="S15">
        <f t="shared" si="0"/>
        <v>244782.69300705055</v>
      </c>
      <c r="T15">
        <f t="shared" si="0"/>
        <v>83281.943416111579</v>
      </c>
      <c r="U15">
        <f t="shared" si="0"/>
        <v>119013.35894107823</v>
      </c>
    </row>
    <row r="16" spans="1:21">
      <c r="A16" s="67">
        <v>3611450</v>
      </c>
      <c r="B16" s="67">
        <v>2552500</v>
      </c>
      <c r="C16" s="67">
        <v>1305360</v>
      </c>
      <c r="D16" s="67">
        <v>694190</v>
      </c>
      <c r="E16" s="67">
        <v>361170</v>
      </c>
      <c r="F16" s="67">
        <v>207340</v>
      </c>
      <c r="G16" s="67">
        <v>118600</v>
      </c>
      <c r="H16" s="67">
        <v>25530</v>
      </c>
      <c r="I16" s="67">
        <v>30</v>
      </c>
      <c r="J16" s="67">
        <v>20</v>
      </c>
      <c r="K16" s="67">
        <v>20</v>
      </c>
      <c r="L16" s="67">
        <v>20</v>
      </c>
      <c r="P16" s="43" t="s">
        <v>278</v>
      </c>
      <c r="Q16" s="43" t="s">
        <v>281</v>
      </c>
      <c r="R16" s="43" t="s">
        <v>284</v>
      </c>
      <c r="S16" s="43" t="s">
        <v>279</v>
      </c>
      <c r="T16" s="43" t="s">
        <v>282</v>
      </c>
      <c r="U16" s="43" t="s">
        <v>285</v>
      </c>
    </row>
    <row r="17" spans="1:21">
      <c r="A17" s="67">
        <v>200</v>
      </c>
      <c r="B17" s="67">
        <v>240</v>
      </c>
      <c r="C17" s="67">
        <v>130</v>
      </c>
      <c r="D17" s="67">
        <v>90</v>
      </c>
      <c r="E17" s="67">
        <v>60</v>
      </c>
      <c r="F17" s="67">
        <v>60</v>
      </c>
      <c r="G17" s="67">
        <v>20</v>
      </c>
      <c r="H17" s="67">
        <v>30</v>
      </c>
      <c r="I17" s="67">
        <v>20</v>
      </c>
      <c r="J17" s="67">
        <v>20</v>
      </c>
      <c r="K17" s="67">
        <v>30</v>
      </c>
      <c r="L17" s="67">
        <v>20</v>
      </c>
      <c r="O17" t="s">
        <v>1386</v>
      </c>
      <c r="P17" s="43">
        <f t="shared" ref="P17:U17" si="1">(P13*10)</f>
        <v>1559544.1583956745</v>
      </c>
      <c r="Q17" s="43">
        <f t="shared" si="1"/>
        <v>1814473.6952211722</v>
      </c>
      <c r="R17" s="43">
        <f t="shared" si="1"/>
        <v>1946836.6425087375</v>
      </c>
      <c r="S17" s="43">
        <f t="shared" si="1"/>
        <v>3021328.243763004</v>
      </c>
      <c r="T17" s="43">
        <f t="shared" si="1"/>
        <v>2287283.4640405937</v>
      </c>
      <c r="U17" s="43">
        <f t="shared" si="1"/>
        <v>2497755.7063987334</v>
      </c>
    </row>
    <row r="18" spans="1:21">
      <c r="A18" s="67">
        <v>20</v>
      </c>
      <c r="B18" s="67">
        <v>10</v>
      </c>
      <c r="C18" s="67">
        <v>20</v>
      </c>
      <c r="D18" s="67">
        <v>20</v>
      </c>
      <c r="E18" s="67">
        <v>10</v>
      </c>
      <c r="F18" s="67">
        <v>20</v>
      </c>
      <c r="G18" s="67">
        <v>20</v>
      </c>
      <c r="H18" s="67">
        <v>20</v>
      </c>
      <c r="I18" s="67">
        <v>10</v>
      </c>
      <c r="J18" s="67">
        <v>20</v>
      </c>
      <c r="K18" s="67">
        <v>30</v>
      </c>
      <c r="L18" s="67">
        <v>30</v>
      </c>
      <c r="P18">
        <f t="shared" ref="P18:U19" si="2">(P14*10)</f>
        <v>1687515.3295333707</v>
      </c>
      <c r="Q18">
        <f t="shared" si="2"/>
        <v>1931444.895348367</v>
      </c>
      <c r="R18">
        <f t="shared" si="2"/>
        <v>1738100.4388684449</v>
      </c>
      <c r="S18">
        <f t="shared" si="2"/>
        <v>1652952.182712384</v>
      </c>
      <c r="T18">
        <f t="shared" si="2"/>
        <v>1671470.4829667697</v>
      </c>
      <c r="U18">
        <f t="shared" si="2"/>
        <v>2291863.95319054</v>
      </c>
    </row>
    <row r="19" spans="1:21">
      <c r="A19" s="67">
        <v>40</v>
      </c>
      <c r="B19" s="67">
        <v>20</v>
      </c>
      <c r="C19" s="67">
        <v>10</v>
      </c>
      <c r="D19" s="67">
        <v>0</v>
      </c>
      <c r="E19" s="67">
        <v>20</v>
      </c>
      <c r="F19" s="67">
        <v>10</v>
      </c>
      <c r="G19" s="67">
        <v>20</v>
      </c>
      <c r="H19" s="67">
        <v>20</v>
      </c>
      <c r="I19" s="67">
        <v>20</v>
      </c>
      <c r="J19" s="67">
        <v>10</v>
      </c>
      <c r="K19" s="67">
        <v>10</v>
      </c>
      <c r="L19" s="67">
        <v>30</v>
      </c>
      <c r="P19">
        <f t="shared" si="2"/>
        <v>567535.60641196533</v>
      </c>
      <c r="Q19">
        <f t="shared" si="2"/>
        <v>443296.39183994528</v>
      </c>
      <c r="R19">
        <f t="shared" si="2"/>
        <v>535050.73277328152</v>
      </c>
      <c r="S19">
        <f t="shared" si="2"/>
        <v>2447826.9300705055</v>
      </c>
      <c r="T19">
        <f t="shared" si="2"/>
        <v>832819.43416111579</v>
      </c>
      <c r="U19">
        <f t="shared" si="2"/>
        <v>1190133.5894107823</v>
      </c>
    </row>
    <row r="21" spans="1:21">
      <c r="A21" s="67" t="s">
        <v>241</v>
      </c>
    </row>
    <row r="22" spans="1:21">
      <c r="A22" s="67">
        <v>317110</v>
      </c>
      <c r="B22" s="67">
        <v>410880</v>
      </c>
      <c r="C22" s="67">
        <v>482720</v>
      </c>
      <c r="D22" s="67">
        <v>504830</v>
      </c>
      <c r="E22" s="67">
        <v>365920</v>
      </c>
      <c r="F22" s="67">
        <v>408770</v>
      </c>
      <c r="G22" s="67">
        <v>40</v>
      </c>
      <c r="H22" s="67">
        <v>30</v>
      </c>
      <c r="I22" s="67">
        <v>30</v>
      </c>
      <c r="J22" s="67">
        <v>20</v>
      </c>
      <c r="K22" s="67">
        <v>20</v>
      </c>
      <c r="L22" s="67">
        <v>30</v>
      </c>
    </row>
    <row r="23" spans="1:21">
      <c r="A23" s="67">
        <v>268530</v>
      </c>
      <c r="B23" s="67">
        <v>341710</v>
      </c>
      <c r="C23" s="67">
        <v>285450</v>
      </c>
      <c r="D23" s="67">
        <v>227680</v>
      </c>
      <c r="E23" s="67">
        <v>221790</v>
      </c>
      <c r="F23" s="67">
        <v>303740</v>
      </c>
      <c r="G23" s="67">
        <v>50</v>
      </c>
      <c r="H23" s="67">
        <v>20</v>
      </c>
      <c r="I23" s="67">
        <v>20</v>
      </c>
      <c r="J23" s="67">
        <v>20</v>
      </c>
      <c r="K23" s="67">
        <v>20</v>
      </c>
      <c r="L23" s="67">
        <v>20</v>
      </c>
    </row>
    <row r="24" spans="1:21">
      <c r="A24" s="67">
        <v>68300</v>
      </c>
      <c r="B24" s="67">
        <v>50110</v>
      </c>
      <c r="C24" s="67">
        <v>55530</v>
      </c>
      <c r="D24" s="67">
        <v>273810</v>
      </c>
      <c r="E24" s="67">
        <v>98880</v>
      </c>
      <c r="F24" s="67">
        <v>118580</v>
      </c>
      <c r="G24" s="67">
        <v>60</v>
      </c>
      <c r="H24" s="67">
        <v>20</v>
      </c>
      <c r="I24" s="67">
        <v>30</v>
      </c>
      <c r="J24" s="67">
        <v>20</v>
      </c>
      <c r="K24" s="67">
        <v>20</v>
      </c>
      <c r="L24" s="67">
        <v>30</v>
      </c>
    </row>
    <row r="25" spans="1:21">
      <c r="A25" s="67">
        <v>3831420</v>
      </c>
      <c r="B25" s="67">
        <v>2754920</v>
      </c>
      <c r="C25" s="67">
        <v>1453770</v>
      </c>
      <c r="D25" s="67">
        <v>777690</v>
      </c>
      <c r="E25" s="67">
        <v>413630</v>
      </c>
      <c r="F25" s="67">
        <v>230970</v>
      </c>
      <c r="G25" s="67">
        <v>141050</v>
      </c>
      <c r="H25" s="67">
        <v>28660</v>
      </c>
      <c r="I25" s="67">
        <v>30</v>
      </c>
      <c r="J25" s="67">
        <v>30</v>
      </c>
      <c r="K25" s="67">
        <v>40</v>
      </c>
      <c r="L25" s="67">
        <v>30</v>
      </c>
    </row>
    <row r="26" spans="1:21">
      <c r="A26" s="67">
        <v>3871270</v>
      </c>
      <c r="B26" s="67">
        <v>2858480</v>
      </c>
      <c r="C26" s="67">
        <v>1467540</v>
      </c>
      <c r="D26" s="67">
        <v>784820</v>
      </c>
      <c r="E26" s="67">
        <v>408210</v>
      </c>
      <c r="F26" s="67">
        <v>234140</v>
      </c>
      <c r="G26" s="67">
        <v>134290</v>
      </c>
      <c r="H26" s="67">
        <v>28640</v>
      </c>
      <c r="I26" s="67">
        <v>40</v>
      </c>
      <c r="J26" s="67">
        <v>30</v>
      </c>
      <c r="K26" s="67">
        <v>20</v>
      </c>
      <c r="L26" s="67">
        <v>30</v>
      </c>
    </row>
    <row r="27" spans="1:21">
      <c r="A27" s="67">
        <v>220</v>
      </c>
      <c r="B27" s="67">
        <v>260</v>
      </c>
      <c r="C27" s="67">
        <v>150</v>
      </c>
      <c r="D27" s="67">
        <v>90</v>
      </c>
      <c r="E27" s="67">
        <v>50</v>
      </c>
      <c r="F27" s="67">
        <v>50</v>
      </c>
      <c r="G27" s="67">
        <v>30</v>
      </c>
      <c r="H27" s="67">
        <v>30</v>
      </c>
      <c r="I27" s="67">
        <v>20</v>
      </c>
      <c r="J27" s="67">
        <v>20</v>
      </c>
      <c r="K27" s="67">
        <v>30</v>
      </c>
      <c r="L27" s="67">
        <v>10</v>
      </c>
    </row>
    <row r="28" spans="1:21">
      <c r="A28" s="67">
        <v>20</v>
      </c>
      <c r="B28" s="67">
        <v>30</v>
      </c>
      <c r="C28" s="67">
        <v>20</v>
      </c>
      <c r="D28" s="67">
        <v>30</v>
      </c>
      <c r="E28" s="67">
        <v>20</v>
      </c>
      <c r="F28" s="67">
        <v>30</v>
      </c>
      <c r="G28" s="67">
        <v>30</v>
      </c>
      <c r="H28" s="67">
        <v>20</v>
      </c>
      <c r="I28" s="67">
        <v>20</v>
      </c>
      <c r="J28" s="67">
        <v>30</v>
      </c>
      <c r="K28" s="67">
        <v>20</v>
      </c>
      <c r="L28" s="67">
        <v>20</v>
      </c>
    </row>
    <row r="29" spans="1:21">
      <c r="A29" s="67">
        <v>20</v>
      </c>
      <c r="B29" s="67">
        <v>30</v>
      </c>
      <c r="C29" s="67">
        <v>20</v>
      </c>
      <c r="D29" s="67">
        <v>20</v>
      </c>
      <c r="E29" s="67">
        <v>30</v>
      </c>
      <c r="F29" s="67">
        <v>20</v>
      </c>
      <c r="G29" s="67">
        <v>10</v>
      </c>
      <c r="H29" s="67">
        <v>30</v>
      </c>
      <c r="I29" s="67">
        <v>20</v>
      </c>
      <c r="J29" s="67">
        <v>30</v>
      </c>
      <c r="K29" s="67">
        <v>20</v>
      </c>
      <c r="L29" s="67">
        <v>20</v>
      </c>
    </row>
    <row r="31" spans="1:21">
      <c r="A31" s="67" t="s">
        <v>242</v>
      </c>
    </row>
    <row r="32" spans="1:21">
      <c r="A32" s="67">
        <v>0.85199999999999998</v>
      </c>
      <c r="B32" s="67">
        <v>0.85699999999999998</v>
      </c>
      <c r="C32" s="67">
        <v>0.85299999999999998</v>
      </c>
      <c r="D32" s="67">
        <v>0.85599999999999998</v>
      </c>
      <c r="E32" s="67">
        <v>0.85299999999999998</v>
      </c>
      <c r="F32" s="67">
        <v>0.85</v>
      </c>
      <c r="G32" s="67">
        <v>1.25</v>
      </c>
      <c r="H32" s="67">
        <v>1</v>
      </c>
      <c r="I32" s="67">
        <v>0.66700000000000004</v>
      </c>
      <c r="J32" s="67">
        <v>1</v>
      </c>
      <c r="K32" s="67">
        <v>0.5</v>
      </c>
      <c r="L32" s="67">
        <v>1</v>
      </c>
    </row>
    <row r="33" spans="1:12">
      <c r="A33" s="67">
        <v>0.87</v>
      </c>
      <c r="B33" s="67">
        <v>0.876</v>
      </c>
      <c r="C33" s="67">
        <v>0.875</v>
      </c>
      <c r="D33" s="67">
        <v>0.875</v>
      </c>
      <c r="E33" s="67">
        <v>0.871</v>
      </c>
      <c r="F33" s="67">
        <v>0.85899999999999999</v>
      </c>
      <c r="G33" s="67">
        <v>0.8</v>
      </c>
      <c r="H33" s="67">
        <v>1</v>
      </c>
      <c r="I33" s="67">
        <v>1</v>
      </c>
      <c r="J33" s="67">
        <v>1.5</v>
      </c>
      <c r="K33" s="67">
        <v>1.5</v>
      </c>
      <c r="L33" s="67">
        <v>1</v>
      </c>
    </row>
    <row r="34" spans="1:12">
      <c r="A34" s="67">
        <v>0.88900000000000001</v>
      </c>
      <c r="B34" s="67">
        <v>0.89300000000000002</v>
      </c>
      <c r="C34" s="67">
        <v>0.86799999999999999</v>
      </c>
      <c r="D34" s="67">
        <v>0.879</v>
      </c>
      <c r="E34" s="67">
        <v>0.89</v>
      </c>
      <c r="F34" s="67">
        <v>0.871</v>
      </c>
      <c r="G34" s="67">
        <v>0.66700000000000004</v>
      </c>
      <c r="H34" s="67">
        <v>1</v>
      </c>
      <c r="I34" s="67">
        <v>0.66700000000000004</v>
      </c>
      <c r="J34" s="67">
        <v>1.5</v>
      </c>
      <c r="K34" s="67">
        <v>1.5</v>
      </c>
      <c r="L34" s="67">
        <v>1</v>
      </c>
    </row>
    <row r="35" spans="1:12">
      <c r="A35" s="67">
        <v>0.92900000000000005</v>
      </c>
      <c r="B35" s="67">
        <v>0.89300000000000002</v>
      </c>
      <c r="C35" s="67">
        <v>0.88800000000000001</v>
      </c>
      <c r="D35" s="67">
        <v>0.88800000000000001</v>
      </c>
      <c r="E35" s="67">
        <v>0.88800000000000001</v>
      </c>
      <c r="F35" s="67">
        <v>0.88</v>
      </c>
      <c r="G35" s="67">
        <v>0.872</v>
      </c>
      <c r="H35" s="67">
        <v>0.877</v>
      </c>
      <c r="I35" s="67">
        <v>1</v>
      </c>
      <c r="J35" s="67">
        <v>1</v>
      </c>
      <c r="K35" s="67">
        <v>0.75</v>
      </c>
      <c r="L35" s="67">
        <v>0.66700000000000004</v>
      </c>
    </row>
    <row r="36" spans="1:12">
      <c r="A36" s="67">
        <v>0.93300000000000005</v>
      </c>
      <c r="B36" s="67">
        <v>0.89300000000000002</v>
      </c>
      <c r="C36" s="67">
        <v>0.88900000000000001</v>
      </c>
      <c r="D36" s="67">
        <v>0.88500000000000001</v>
      </c>
      <c r="E36" s="67">
        <v>0.88500000000000001</v>
      </c>
      <c r="F36" s="67">
        <v>0.88600000000000001</v>
      </c>
      <c r="G36" s="67">
        <v>0.88300000000000001</v>
      </c>
      <c r="H36" s="67">
        <v>0.89100000000000001</v>
      </c>
      <c r="I36" s="67">
        <v>0.75</v>
      </c>
      <c r="J36" s="67">
        <v>0.66700000000000004</v>
      </c>
      <c r="K36" s="67">
        <v>1</v>
      </c>
      <c r="L36" s="67">
        <v>0.66700000000000004</v>
      </c>
    </row>
    <row r="37" spans="1:12">
      <c r="A37" s="67">
        <v>0.90900000000000003</v>
      </c>
      <c r="B37" s="67">
        <v>0.92300000000000004</v>
      </c>
      <c r="C37" s="67">
        <v>0.86699999999999999</v>
      </c>
      <c r="D37" s="67">
        <v>1</v>
      </c>
      <c r="E37" s="67">
        <v>1.2</v>
      </c>
      <c r="F37" s="67">
        <v>1.2</v>
      </c>
      <c r="G37" s="67">
        <v>0.66700000000000004</v>
      </c>
      <c r="H37" s="67">
        <v>1</v>
      </c>
      <c r="I37" s="67">
        <v>1</v>
      </c>
      <c r="J37" s="67">
        <v>1</v>
      </c>
      <c r="K37" s="67">
        <v>1</v>
      </c>
      <c r="L37" s="67">
        <v>2</v>
      </c>
    </row>
    <row r="38" spans="1:12">
      <c r="A38" s="67">
        <v>1</v>
      </c>
      <c r="B38" s="67">
        <v>0.33300000000000002</v>
      </c>
      <c r="C38" s="67">
        <v>1</v>
      </c>
      <c r="D38" s="67">
        <v>0.66700000000000004</v>
      </c>
      <c r="E38" s="67">
        <v>0.5</v>
      </c>
      <c r="F38" s="67">
        <v>0.66700000000000004</v>
      </c>
      <c r="G38" s="67">
        <v>0.66700000000000004</v>
      </c>
      <c r="H38" s="67">
        <v>1</v>
      </c>
      <c r="I38" s="67">
        <v>0.5</v>
      </c>
      <c r="J38" s="67">
        <v>0.66700000000000004</v>
      </c>
      <c r="K38" s="67">
        <v>1.5</v>
      </c>
      <c r="L38" s="67">
        <v>1.5</v>
      </c>
    </row>
    <row r="39" spans="1:12">
      <c r="A39" s="67">
        <v>2</v>
      </c>
      <c r="B39" s="67">
        <v>0.66700000000000004</v>
      </c>
      <c r="C39" s="67">
        <v>0.5</v>
      </c>
      <c r="D39" s="67">
        <v>0</v>
      </c>
      <c r="E39" s="67">
        <v>0.66700000000000004</v>
      </c>
      <c r="F39" s="67">
        <v>0.5</v>
      </c>
      <c r="G39" s="67">
        <v>2</v>
      </c>
      <c r="H39" s="67">
        <v>0.66700000000000004</v>
      </c>
      <c r="I39" s="67">
        <v>1</v>
      </c>
      <c r="J39" s="67">
        <v>0.33300000000000002</v>
      </c>
      <c r="K39" s="67">
        <v>0.5</v>
      </c>
      <c r="L39" s="67">
        <v>1.5</v>
      </c>
    </row>
  </sheetData>
  <mergeCells count="4">
    <mergeCell ref="A5:A6"/>
    <mergeCell ref="B5:F5"/>
    <mergeCell ref="G5:G6"/>
    <mergeCell ref="B6:F6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zoomScale="40" zoomScaleNormal="40" workbookViewId="0">
      <selection activeCell="AM93" sqref="AM93"/>
    </sheetView>
  </sheetViews>
  <sheetFormatPr defaultRowHeight="15"/>
  <sheetData>
    <row r="1" spans="1:11">
      <c r="A1" t="s">
        <v>1269</v>
      </c>
    </row>
    <row r="4" spans="1:11">
      <c r="A4" t="s">
        <v>1270</v>
      </c>
      <c r="B4" t="s">
        <v>1271</v>
      </c>
      <c r="C4" t="s">
        <v>1272</v>
      </c>
      <c r="D4" t="s">
        <v>1273</v>
      </c>
      <c r="E4" t="s">
        <v>1274</v>
      </c>
      <c r="F4" t="s">
        <v>1275</v>
      </c>
      <c r="G4" t="s">
        <v>1276</v>
      </c>
      <c r="H4" t="s">
        <v>1277</v>
      </c>
      <c r="I4" t="s">
        <v>1278</v>
      </c>
      <c r="J4" t="s">
        <v>1279</v>
      </c>
      <c r="K4" t="s">
        <v>1280</v>
      </c>
    </row>
    <row r="5" spans="1:11">
      <c r="A5" s="123" t="s">
        <v>2067</v>
      </c>
      <c r="B5" t="s">
        <v>1342</v>
      </c>
      <c r="C5" s="124">
        <v>15.845525741577148</v>
      </c>
      <c r="D5" s="124">
        <v>30.179195404052734</v>
      </c>
      <c r="E5" s="124">
        <v>56.791942596435547</v>
      </c>
      <c r="F5" s="124">
        <v>8.2137613296508789</v>
      </c>
      <c r="G5" s="124">
        <v>23.140777587890625</v>
      </c>
      <c r="H5" s="124">
        <v>25.437404632568359</v>
      </c>
      <c r="I5" s="125">
        <v>1.8112829923629761</v>
      </c>
      <c r="J5" s="125">
        <v>0.73803597688674927</v>
      </c>
      <c r="K5" s="124">
        <v>1.17534339427948</v>
      </c>
    </row>
    <row r="6" spans="1:11">
      <c r="B6" t="s">
        <v>1343</v>
      </c>
      <c r="C6" s="124">
        <v>15.66632080078125</v>
      </c>
      <c r="D6" s="124">
        <v>31.406789779663086</v>
      </c>
      <c r="E6" s="124">
        <v>60.200496673583984</v>
      </c>
      <c r="F6" s="124">
        <v>8.6901674270629883</v>
      </c>
      <c r="G6" s="124">
        <v>23.370807647705078</v>
      </c>
      <c r="H6" s="124">
        <v>28.139522552490234</v>
      </c>
      <c r="I6" s="125">
        <v>1.8776876926422119</v>
      </c>
      <c r="J6" s="125">
        <v>0.72894877195358276</v>
      </c>
      <c r="K6" s="124">
        <v>0.65418624877929688</v>
      </c>
    </row>
    <row r="7" spans="1:11">
      <c r="B7" t="s">
        <v>1344</v>
      </c>
      <c r="C7" s="124">
        <v>14.005492210388184</v>
      </c>
      <c r="D7" s="124">
        <v>26.112462997436523</v>
      </c>
      <c r="E7" s="124">
        <v>48.896316528320313</v>
      </c>
      <c r="F7" s="124">
        <v>7.9547247886657715</v>
      </c>
      <c r="G7" s="124">
        <v>21.111337661743164</v>
      </c>
      <c r="H7" s="124">
        <v>19.830253601074219</v>
      </c>
      <c r="I7" s="125">
        <v>1.6822476387023926</v>
      </c>
      <c r="J7" s="125">
        <v>0.72632259130477905</v>
      </c>
      <c r="K7" s="124">
        <v>2.9535996913909912</v>
      </c>
    </row>
    <row r="8" spans="1:11">
      <c r="B8" t="s">
        <v>83</v>
      </c>
      <c r="C8" s="124">
        <v>10.75823974609375</v>
      </c>
      <c r="D8" s="124">
        <v>22.485574722290039</v>
      </c>
      <c r="E8" s="124">
        <v>40.401523590087891</v>
      </c>
      <c r="F8" s="124">
        <v>5.2172355651855469</v>
      </c>
      <c r="G8" s="124">
        <v>16.56151008605957</v>
      </c>
      <c r="H8" s="124">
        <v>18.622777938842773</v>
      </c>
      <c r="I8" s="125">
        <v>1.855089545249939</v>
      </c>
      <c r="J8" s="125">
        <v>0.76044368743896484</v>
      </c>
      <c r="K8" s="124">
        <v>-0.70682919025421143</v>
      </c>
    </row>
    <row r="9" spans="1:11">
      <c r="B9" t="s">
        <v>84</v>
      </c>
      <c r="C9" s="124">
        <v>14.468164443969727</v>
      </c>
      <c r="D9" s="124">
        <v>28.299716949462891</v>
      </c>
      <c r="E9" s="124">
        <v>54.373558044433594</v>
      </c>
      <c r="F9" s="124">
        <v>8.0048236846923828</v>
      </c>
      <c r="G9" s="124">
        <v>21.536502838134766</v>
      </c>
      <c r="H9" s="124">
        <v>24.832231521606445</v>
      </c>
      <c r="I9" s="125">
        <v>1.8405929803848267</v>
      </c>
      <c r="J9" s="125">
        <v>0.72902965545654297</v>
      </c>
      <c r="K9" s="124">
        <v>1.2416102886199951</v>
      </c>
    </row>
    <row r="10" spans="1:11">
      <c r="B10" t="s">
        <v>85</v>
      </c>
      <c r="C10" s="124">
        <v>11.770751953125</v>
      </c>
      <c r="D10" s="124">
        <v>23.431852340698242</v>
      </c>
      <c r="E10" s="124">
        <v>46.735294342041016</v>
      </c>
      <c r="F10" s="124">
        <v>6.5503244400024414</v>
      </c>
      <c r="G10" s="124">
        <v>18.599983215332031</v>
      </c>
      <c r="H10" s="124">
        <v>21.584985733032227</v>
      </c>
      <c r="I10" s="125">
        <v>1.8582394123077393</v>
      </c>
      <c r="J10" s="125">
        <v>0.73955285549163818</v>
      </c>
      <c r="K10" s="124">
        <v>1.7184566259384155</v>
      </c>
    </row>
    <row r="13" spans="1:11">
      <c r="A13" t="s">
        <v>1270</v>
      </c>
      <c r="B13" t="s">
        <v>1271</v>
      </c>
      <c r="C13" t="s">
        <v>1272</v>
      </c>
      <c r="D13" t="s">
        <v>1273</v>
      </c>
      <c r="E13" t="s">
        <v>1274</v>
      </c>
      <c r="F13" t="s">
        <v>1275</v>
      </c>
      <c r="G13" t="s">
        <v>1276</v>
      </c>
      <c r="H13" t="s">
        <v>1277</v>
      </c>
      <c r="I13" t="s">
        <v>1278</v>
      </c>
      <c r="J13" t="s">
        <v>1279</v>
      </c>
      <c r="K13" t="s">
        <v>1280</v>
      </c>
    </row>
    <row r="14" spans="1:11">
      <c r="A14" s="123" t="s">
        <v>2068</v>
      </c>
      <c r="B14" t="s">
        <v>1287</v>
      </c>
      <c r="C14" s="124">
        <v>23.585027694702148</v>
      </c>
      <c r="D14" s="124">
        <v>30.075794219970703</v>
      </c>
      <c r="E14" s="124">
        <v>57.646450042724609</v>
      </c>
      <c r="F14" s="124">
        <v>2.5994417667388916</v>
      </c>
      <c r="G14" s="124">
        <v>28.685518264770508</v>
      </c>
      <c r="H14" s="124">
        <v>26.361490249633789</v>
      </c>
      <c r="I14" s="125">
        <v>1.8426250219345093</v>
      </c>
      <c r="J14" s="125">
        <v>0.91691082715988159</v>
      </c>
      <c r="K14" s="124">
        <v>1.2091637849807739</v>
      </c>
    </row>
    <row r="15" spans="1:11">
      <c r="B15" t="s">
        <v>1288</v>
      </c>
      <c r="C15" s="124">
        <v>23.606067657470703</v>
      </c>
      <c r="D15" s="124">
        <v>28.098684310913086</v>
      </c>
      <c r="E15" s="124">
        <v>53.424552917480469</v>
      </c>
      <c r="F15" s="124">
        <v>1.8607496023178101</v>
      </c>
      <c r="G15" s="124">
        <v>27.330469131469727</v>
      </c>
      <c r="H15" s="124">
        <v>24.233333587646484</v>
      </c>
      <c r="I15" s="125">
        <v>1.8301583528518677</v>
      </c>
      <c r="J15" s="125">
        <v>0.9362565279006958</v>
      </c>
      <c r="K15" s="124">
        <v>1.0925366878509521</v>
      </c>
    </row>
    <row r="16" spans="1:11">
      <c r="B16" t="s">
        <v>1289</v>
      </c>
      <c r="C16" s="124">
        <v>20.418289184570313</v>
      </c>
      <c r="D16" s="124">
        <v>30.344123840332031</v>
      </c>
      <c r="E16" s="124">
        <v>51.552577972412109</v>
      </c>
      <c r="F16" s="124">
        <v>2.7382831573486328</v>
      </c>
      <c r="G16" s="124">
        <v>26.983295440673828</v>
      </c>
      <c r="H16" s="124">
        <v>21.830999374389648</v>
      </c>
      <c r="I16" s="125">
        <v>1.7345168590545654</v>
      </c>
      <c r="J16" s="125">
        <v>0.90786886215209961</v>
      </c>
      <c r="K16" s="124">
        <v>-0.62254595756530762</v>
      </c>
    </row>
    <row r="17" spans="1:11">
      <c r="B17" t="s">
        <v>96</v>
      </c>
      <c r="C17" s="124">
        <v>20.598226547241211</v>
      </c>
      <c r="D17" s="124">
        <v>32.119762420654297</v>
      </c>
      <c r="E17" s="124">
        <v>47.455265045166016</v>
      </c>
      <c r="F17" s="124">
        <v>2.2722384929656982</v>
      </c>
      <c r="G17" s="124">
        <v>24.079782485961914</v>
      </c>
      <c r="H17" s="124">
        <v>21.103244781494141</v>
      </c>
      <c r="I17" s="125">
        <v>1.8008207082748413</v>
      </c>
      <c r="J17" s="125">
        <v>0.91377365589141846</v>
      </c>
      <c r="K17" s="124">
        <v>-5.7677426338195801</v>
      </c>
    </row>
    <row r="18" spans="1:11">
      <c r="B18" t="s">
        <v>97</v>
      </c>
      <c r="C18" s="124">
        <v>22.104375839233398</v>
      </c>
      <c r="D18" s="124">
        <v>29.977371215820313</v>
      </c>
      <c r="E18" s="124">
        <v>54.817493438720703</v>
      </c>
      <c r="F18" s="124">
        <v>4.5645294189453125</v>
      </c>
      <c r="G18" s="124">
        <v>27.741252899169922</v>
      </c>
      <c r="H18" s="124">
        <v>22.511711120605469</v>
      </c>
      <c r="I18" s="125">
        <v>1.6968322992324829</v>
      </c>
      <c r="J18" s="125">
        <v>0.85870862007141113</v>
      </c>
      <c r="K18" s="124">
        <v>2.3284115791320801</v>
      </c>
    </row>
    <row r="19" spans="1:11">
      <c r="B19" t="s">
        <v>98</v>
      </c>
      <c r="C19" s="124">
        <v>18.201286315917969</v>
      </c>
      <c r="D19" s="124">
        <v>25.066778182983398</v>
      </c>
      <c r="E19" s="124">
        <v>44.217716217041016</v>
      </c>
      <c r="F19" s="124">
        <v>3.2379181385040283</v>
      </c>
      <c r="G19" s="124">
        <v>22.921981811523438</v>
      </c>
      <c r="H19" s="124">
        <v>18.057815551757813</v>
      </c>
      <c r="I19" s="125">
        <v>1.6902860403060913</v>
      </c>
      <c r="J19" s="125">
        <v>0.87622588872909546</v>
      </c>
      <c r="K19" s="124">
        <v>1.0931220054626465</v>
      </c>
    </row>
    <row r="22" spans="1:11">
      <c r="A22" t="s">
        <v>1270</v>
      </c>
      <c r="B22" t="s">
        <v>1271</v>
      </c>
      <c r="C22" t="s">
        <v>1272</v>
      </c>
      <c r="D22" t="s">
        <v>1273</v>
      </c>
      <c r="E22" t="s">
        <v>1274</v>
      </c>
      <c r="F22" t="s">
        <v>1275</v>
      </c>
      <c r="G22" t="s">
        <v>1276</v>
      </c>
      <c r="H22" t="s">
        <v>1277</v>
      </c>
      <c r="I22" t="s">
        <v>1278</v>
      </c>
      <c r="J22" t="s">
        <v>1279</v>
      </c>
      <c r="K22" t="s">
        <v>1280</v>
      </c>
    </row>
    <row r="23" spans="1:11">
      <c r="A23" s="123" t="s">
        <v>2069</v>
      </c>
      <c r="B23" t="s">
        <v>1336</v>
      </c>
      <c r="C23" s="124">
        <v>13.234603881835938</v>
      </c>
      <c r="D23" s="124">
        <v>30.645904541015625</v>
      </c>
      <c r="E23" s="124">
        <v>56.725315093994141</v>
      </c>
      <c r="F23" s="124">
        <v>7.1777276992797852</v>
      </c>
      <c r="G23" s="124">
        <v>23.543212890625</v>
      </c>
      <c r="H23" s="124">
        <v>26.004375457763672</v>
      </c>
      <c r="I23" s="125">
        <v>1.8464707136154175</v>
      </c>
      <c r="J23" s="125">
        <v>0.7663571834564209</v>
      </c>
      <c r="K23" s="124">
        <v>7.5035341084003448E-2</v>
      </c>
    </row>
    <row r="24" spans="1:11">
      <c r="B24" t="s">
        <v>1337</v>
      </c>
      <c r="C24" s="124">
        <v>18.015501022338867</v>
      </c>
      <c r="D24" s="124">
        <v>38.677703857421875</v>
      </c>
      <c r="E24" s="124">
        <v>70.398483276367188</v>
      </c>
      <c r="F24" s="124">
        <v>8.5276556015014648</v>
      </c>
      <c r="G24" s="124">
        <v>30.377681732177734</v>
      </c>
      <c r="H24" s="124">
        <v>31.493144989013672</v>
      </c>
      <c r="I24" s="125">
        <v>1.8094813823699951</v>
      </c>
      <c r="J24" s="125">
        <v>0.78081011772155762</v>
      </c>
      <c r="K24" s="124">
        <v>0.22763517498970032</v>
      </c>
    </row>
    <row r="25" spans="1:11">
      <c r="B25" t="s">
        <v>1338</v>
      </c>
      <c r="C25" s="124">
        <v>20.744207382202148</v>
      </c>
      <c r="D25" s="124">
        <v>33.846263885498047</v>
      </c>
      <c r="E25" s="124">
        <v>70.424591064453125</v>
      </c>
      <c r="F25" s="124">
        <v>6.1410980224609375</v>
      </c>
      <c r="G25" s="124">
        <v>28.879295349121094</v>
      </c>
      <c r="H25" s="124">
        <v>35.404197692871094</v>
      </c>
      <c r="I25" s="125">
        <v>2.0109593868255615</v>
      </c>
      <c r="J25" s="125">
        <v>0.82464224100112915</v>
      </c>
      <c r="K25" s="124">
        <v>1.1741327047348022</v>
      </c>
    </row>
    <row r="26" spans="1:11">
      <c r="B26" t="s">
        <v>1339</v>
      </c>
      <c r="C26" s="124">
        <v>16.497676849365234</v>
      </c>
      <c r="D26" s="124">
        <v>38.219028472900391</v>
      </c>
      <c r="E26" s="124">
        <v>69.60760498046875</v>
      </c>
      <c r="F26" s="124">
        <v>5.9372363090515137</v>
      </c>
      <c r="G26" s="124">
        <v>31.707340240478516</v>
      </c>
      <c r="H26" s="124">
        <v>31.963027954101563</v>
      </c>
      <c r="I26" s="125">
        <v>1.8490738868713379</v>
      </c>
      <c r="J26" s="125">
        <v>0.8422817587852478</v>
      </c>
      <c r="K26" s="124">
        <v>-0.57445269823074341</v>
      </c>
    </row>
    <row r="27" spans="1:11">
      <c r="B27" t="s">
        <v>1340</v>
      </c>
      <c r="C27" s="124">
        <v>18.37724494934082</v>
      </c>
      <c r="D27" s="124">
        <v>39.603813171386719</v>
      </c>
      <c r="E27" s="124">
        <v>83.494926452636719</v>
      </c>
      <c r="F27" s="124">
        <v>7.9224071502685547</v>
      </c>
      <c r="G27" s="124">
        <v>31.125532150268555</v>
      </c>
      <c r="H27" s="124">
        <v>44.446987152099609</v>
      </c>
      <c r="I27" s="125">
        <v>2.1382672786712646</v>
      </c>
      <c r="J27" s="125">
        <v>0.79711073637008667</v>
      </c>
      <c r="K27" s="124">
        <v>-0.55587166547775269</v>
      </c>
    </row>
    <row r="28" spans="1:11">
      <c r="B28" t="s">
        <v>1341</v>
      </c>
      <c r="C28" s="124">
        <v>20.701709747314453</v>
      </c>
      <c r="D28" s="124">
        <v>30.711652755737305</v>
      </c>
      <c r="E28" s="124">
        <v>72.686553955078125</v>
      </c>
      <c r="F28" s="124">
        <v>4.2205290794372559</v>
      </c>
      <c r="G28" s="124">
        <v>27.887292861938477</v>
      </c>
      <c r="H28" s="124">
        <v>40.578731536865234</v>
      </c>
      <c r="I28" s="125">
        <v>2.263826847076416</v>
      </c>
      <c r="J28" s="125">
        <v>0.86855137348175049</v>
      </c>
      <c r="K28" s="124">
        <v>1.3961688280105591</v>
      </c>
    </row>
    <row r="31" spans="1:11">
      <c r="A31" t="s">
        <v>1270</v>
      </c>
      <c r="B31" t="s">
        <v>1271</v>
      </c>
      <c r="C31" t="s">
        <v>1272</v>
      </c>
      <c r="D31" t="s">
        <v>1273</v>
      </c>
      <c r="E31" t="s">
        <v>1274</v>
      </c>
      <c r="F31" t="s">
        <v>1275</v>
      </c>
      <c r="G31" t="s">
        <v>1276</v>
      </c>
      <c r="H31" t="s">
        <v>1277</v>
      </c>
      <c r="I31" t="s">
        <v>1278</v>
      </c>
      <c r="J31" t="s">
        <v>1279</v>
      </c>
      <c r="K31" t="s">
        <v>1280</v>
      </c>
    </row>
    <row r="32" spans="1:11">
      <c r="A32" s="123" t="s">
        <v>2070</v>
      </c>
      <c r="B32" t="s">
        <v>1281</v>
      </c>
      <c r="C32" s="124">
        <v>22.052661895751953</v>
      </c>
      <c r="D32" s="124">
        <v>29.085968017578125</v>
      </c>
      <c r="E32" s="124">
        <v>56.408195495605469</v>
      </c>
      <c r="F32" s="124">
        <v>3.3153834342956543</v>
      </c>
      <c r="G32" s="124">
        <v>26.863857269287109</v>
      </c>
      <c r="H32" s="124">
        <v>26.228954315185547</v>
      </c>
      <c r="I32" s="125">
        <v>1.8691058158874512</v>
      </c>
      <c r="J32" s="125">
        <v>0.89014357328414917</v>
      </c>
      <c r="K32" s="124">
        <v>1.0932730436325073</v>
      </c>
    </row>
    <row r="33" spans="2:11">
      <c r="B33" t="s">
        <v>1282</v>
      </c>
      <c r="C33" s="124">
        <v>30.575681686401367</v>
      </c>
      <c r="D33" s="124">
        <v>40.592861175537109</v>
      </c>
      <c r="E33" s="124">
        <v>92.381546020507813</v>
      </c>
      <c r="F33" s="124">
        <v>0.49491429328918457</v>
      </c>
      <c r="G33" s="124">
        <v>41.988533020019531</v>
      </c>
      <c r="H33" s="124">
        <v>49.898097991943359</v>
      </c>
      <c r="I33" s="125">
        <v>2.1745302677154541</v>
      </c>
      <c r="J33" s="125">
        <v>0.98835039138793945</v>
      </c>
      <c r="K33" s="124">
        <v>1.8905872106552124</v>
      </c>
    </row>
    <row r="34" spans="2:11">
      <c r="B34" t="s">
        <v>1283</v>
      </c>
      <c r="C34" s="124">
        <v>35.228248596191406</v>
      </c>
      <c r="D34" s="124">
        <v>45.333377838134766</v>
      </c>
      <c r="E34" s="124">
        <v>118.40843963623047</v>
      </c>
      <c r="F34" s="124">
        <v>2.7382113933563232</v>
      </c>
      <c r="G34" s="124">
        <v>46.841022491455078</v>
      </c>
      <c r="H34" s="124">
        <v>68.829208374023438</v>
      </c>
      <c r="I34" s="125">
        <v>2.3882668018341064</v>
      </c>
      <c r="J34" s="125">
        <v>0.94477099180221558</v>
      </c>
      <c r="K34" s="124">
        <v>4.2458562850952148</v>
      </c>
    </row>
    <row r="35" spans="2:11">
      <c r="B35" t="s">
        <v>1284</v>
      </c>
      <c r="C35" s="124">
        <v>31.473377227783203</v>
      </c>
      <c r="D35" s="124">
        <v>38.803703308105469</v>
      </c>
      <c r="E35" s="124">
        <v>110.87218475341797</v>
      </c>
      <c r="F35" s="124">
        <v>1.1209049224853516</v>
      </c>
      <c r="G35" s="124">
        <v>40.65838623046875</v>
      </c>
      <c r="H35" s="124">
        <v>69.0928955078125</v>
      </c>
      <c r="I35" s="125">
        <v>2.653759241104126</v>
      </c>
      <c r="J35" s="125">
        <v>0.97317075729370117</v>
      </c>
      <c r="K35" s="124">
        <v>2.9755899906158447</v>
      </c>
    </row>
    <row r="36" spans="2:11">
      <c r="B36" t="s">
        <v>1285</v>
      </c>
      <c r="C36" s="124">
        <v>22.91395378112793</v>
      </c>
      <c r="D36" s="124">
        <v>37.293403625488281</v>
      </c>
      <c r="E36" s="124">
        <v>90.044586181640625</v>
      </c>
      <c r="F36" s="124">
        <v>2.82283616065979</v>
      </c>
      <c r="G36" s="124">
        <v>34.452503204345703</v>
      </c>
      <c r="H36" s="124">
        <v>52.769245147705078</v>
      </c>
      <c r="I36" s="125">
        <v>2.4156608581542969</v>
      </c>
      <c r="J36" s="125">
        <v>0.9242706298828125</v>
      </c>
      <c r="K36" s="124">
        <v>-1.8060764297842979E-2</v>
      </c>
    </row>
    <row r="37" spans="2:11">
      <c r="B37" t="s">
        <v>1286</v>
      </c>
      <c r="C37" s="124">
        <v>34.987091064453125</v>
      </c>
      <c r="D37" s="124">
        <v>30.548807144165039</v>
      </c>
      <c r="E37" s="124">
        <v>77.909355163574219</v>
      </c>
      <c r="F37" s="124">
        <v>16.353536605834961</v>
      </c>
      <c r="G37" s="124">
        <v>15.896978378295898</v>
      </c>
      <c r="H37" s="124">
        <v>45.658840179443359</v>
      </c>
      <c r="I37" s="125">
        <v>2.4157552719116211</v>
      </c>
      <c r="J37" s="125">
        <v>0.49292168021202087</v>
      </c>
      <c r="K37" s="124">
        <v>1.7017089128494263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zoomScale="60" zoomScaleNormal="60" workbookViewId="0">
      <selection activeCell="AA58" sqref="AA58"/>
    </sheetView>
  </sheetViews>
  <sheetFormatPr defaultRowHeight="15"/>
  <sheetData>
    <row r="1" spans="1:11">
      <c r="A1" t="s">
        <v>1269</v>
      </c>
    </row>
    <row r="4" spans="1:11">
      <c r="A4" t="s">
        <v>1270</v>
      </c>
      <c r="B4" t="s">
        <v>1271</v>
      </c>
      <c r="C4" t="s">
        <v>1272</v>
      </c>
      <c r="D4" t="s">
        <v>1273</v>
      </c>
      <c r="E4" t="s">
        <v>1274</v>
      </c>
      <c r="F4" t="s">
        <v>1275</v>
      </c>
      <c r="G4" t="s">
        <v>1276</v>
      </c>
      <c r="H4" t="s">
        <v>1277</v>
      </c>
      <c r="I4" t="s">
        <v>1278</v>
      </c>
      <c r="J4" t="s">
        <v>1279</v>
      </c>
      <c r="K4" t="s">
        <v>1280</v>
      </c>
    </row>
    <row r="5" spans="1:11">
      <c r="A5" s="123" t="s">
        <v>2071</v>
      </c>
      <c r="B5" t="s">
        <v>1321</v>
      </c>
      <c r="C5" s="124">
        <v>8.9874696731567383</v>
      </c>
      <c r="D5" s="124">
        <v>38.855567932128906</v>
      </c>
      <c r="E5" s="124">
        <v>41.906814575195313</v>
      </c>
      <c r="F5" s="124">
        <v>10.897093772888184</v>
      </c>
      <c r="G5" s="124">
        <v>24.989974975585938</v>
      </c>
      <c r="H5" s="124">
        <v>6.019744873046875</v>
      </c>
      <c r="I5" s="125">
        <v>1.1677412986755371</v>
      </c>
      <c r="J5" s="125">
        <v>0.69635039567947388</v>
      </c>
      <c r="K5" s="124">
        <v>-2.9684977531433105</v>
      </c>
    </row>
    <row r="6" spans="1:11">
      <c r="B6" t="s">
        <v>1322</v>
      </c>
      <c r="C6" s="124">
        <v>7.8734860420227051</v>
      </c>
      <c r="D6" s="124">
        <v>33.524757385253906</v>
      </c>
      <c r="E6" s="124">
        <v>32.176807403564453</v>
      </c>
      <c r="F6" s="124">
        <v>9.9343805313110352</v>
      </c>
      <c r="G6" s="124">
        <v>22.135353088378906</v>
      </c>
      <c r="H6" s="124">
        <v>0.10707473754882813</v>
      </c>
      <c r="I6" s="125">
        <v>1.0033388137817383</v>
      </c>
      <c r="J6" s="125">
        <v>0.69022566080093384</v>
      </c>
      <c r="K6" s="124">
        <v>-1.4550244808197021</v>
      </c>
    </row>
    <row r="7" spans="1:11">
      <c r="B7" t="s">
        <v>1323</v>
      </c>
      <c r="C7" s="124">
        <v>8.6524724960327148</v>
      </c>
      <c r="D7" s="124">
        <v>31.57794189453125</v>
      </c>
      <c r="E7" s="124">
        <v>35.247875213623047</v>
      </c>
      <c r="F7" s="124">
        <v>8.8768157958984375</v>
      </c>
      <c r="G7" s="124">
        <v>19.611837387084961</v>
      </c>
      <c r="H7" s="124">
        <v>6.7592220306396484</v>
      </c>
      <c r="I7" s="125">
        <v>1.237260103225708</v>
      </c>
      <c r="J7" s="125">
        <v>0.68840873241424561</v>
      </c>
      <c r="K7" s="124">
        <v>-3.0892903804779053</v>
      </c>
    </row>
    <row r="8" spans="1:11">
      <c r="B8" t="s">
        <v>1324</v>
      </c>
      <c r="C8" s="124">
        <v>8.7083053588867188</v>
      </c>
      <c r="D8" s="124">
        <v>34.233089447021484</v>
      </c>
      <c r="E8" s="124">
        <v>36.486602783203125</v>
      </c>
      <c r="F8" s="124">
        <v>9.751307487487793</v>
      </c>
      <c r="G8" s="124">
        <v>21.706874847412109</v>
      </c>
      <c r="H8" s="124">
        <v>5.0284214019775391</v>
      </c>
      <c r="I8" s="125">
        <v>1.1598446369171143</v>
      </c>
      <c r="J8" s="125">
        <v>0.69002318382263184</v>
      </c>
      <c r="K8" s="124">
        <v>-2.7749073505401611</v>
      </c>
    </row>
    <row r="9" spans="1:11">
      <c r="B9" t="s">
        <v>1325</v>
      </c>
      <c r="C9" s="124">
        <v>9.8513708114624023</v>
      </c>
      <c r="D9" s="124">
        <v>35.836582183837891</v>
      </c>
      <c r="E9" s="124">
        <v>38.681312561035156</v>
      </c>
      <c r="F9" s="124">
        <v>10.517725944519043</v>
      </c>
      <c r="G9" s="124">
        <v>22.737510681152344</v>
      </c>
      <c r="H9" s="124">
        <v>5.4260749816894531</v>
      </c>
      <c r="I9" s="125">
        <v>1.163164496421814</v>
      </c>
      <c r="J9" s="125">
        <v>0.6837272047996521</v>
      </c>
      <c r="K9" s="124">
        <v>-2.5813431739807129</v>
      </c>
    </row>
    <row r="12" spans="1:11">
      <c r="A12" t="s">
        <v>1270</v>
      </c>
      <c r="B12" t="s">
        <v>1271</v>
      </c>
      <c r="C12" t="s">
        <v>1272</v>
      </c>
      <c r="D12" t="s">
        <v>1273</v>
      </c>
      <c r="E12" t="s">
        <v>1274</v>
      </c>
      <c r="F12" t="s">
        <v>1275</v>
      </c>
      <c r="G12" t="s">
        <v>1276</v>
      </c>
      <c r="H12" t="s">
        <v>1277</v>
      </c>
      <c r="I12" t="s">
        <v>1278</v>
      </c>
      <c r="J12" t="s">
        <v>1279</v>
      </c>
      <c r="K12" t="s">
        <v>1280</v>
      </c>
    </row>
    <row r="13" spans="1:11">
      <c r="A13" s="123" t="s">
        <v>2072</v>
      </c>
      <c r="B13" t="s">
        <v>1368</v>
      </c>
      <c r="C13" s="124">
        <v>14.122199058532715</v>
      </c>
      <c r="D13" s="124">
        <v>42.832386016845703</v>
      </c>
      <c r="E13" s="124">
        <v>62.605812072753906</v>
      </c>
      <c r="F13" s="124">
        <v>11.350480079650879</v>
      </c>
      <c r="G13" s="124">
        <v>32.885520935058594</v>
      </c>
      <c r="H13" s="124">
        <v>18.36981201171875</v>
      </c>
      <c r="I13" s="125">
        <v>1.4152684211730957</v>
      </c>
      <c r="J13" s="125">
        <v>0.74341082572937012</v>
      </c>
      <c r="K13" s="124">
        <v>1.4036144018173218</v>
      </c>
    </row>
    <row r="14" spans="1:11">
      <c r="B14" t="s">
        <v>1360</v>
      </c>
      <c r="C14" s="124">
        <v>14.596959114074707</v>
      </c>
      <c r="D14" s="124">
        <v>52.201686859130859</v>
      </c>
      <c r="E14" s="124">
        <v>82.206924438476563</v>
      </c>
      <c r="F14" s="124">
        <v>13.519821166992188</v>
      </c>
      <c r="G14" s="124">
        <v>37.835525512695313</v>
      </c>
      <c r="H14" s="124">
        <v>30.851577758789063</v>
      </c>
      <c r="I14" s="125">
        <v>1.6007471084594727</v>
      </c>
      <c r="J14" s="125">
        <v>0.73673975467681885</v>
      </c>
      <c r="K14" s="124">
        <v>-0.84633958339691162</v>
      </c>
    </row>
    <row r="15" spans="1:11">
      <c r="B15" t="s">
        <v>1363</v>
      </c>
      <c r="C15" s="124">
        <v>8.0628757476806641</v>
      </c>
      <c r="D15" s="124">
        <v>40.046409606933594</v>
      </c>
      <c r="E15" s="124">
        <v>62.393672943115234</v>
      </c>
      <c r="F15" s="124">
        <v>10.101629257202148</v>
      </c>
      <c r="G15" s="124">
        <v>27.120275497436523</v>
      </c>
      <c r="H15" s="124">
        <v>25.171768188476563</v>
      </c>
      <c r="I15" s="125">
        <v>1.6762622594833374</v>
      </c>
      <c r="J15" s="125">
        <v>0.72861063480377197</v>
      </c>
      <c r="K15" s="124">
        <v>-2.8245041370391846</v>
      </c>
    </row>
    <row r="16" spans="1:11">
      <c r="B16" t="s">
        <v>1354</v>
      </c>
      <c r="C16" s="124">
        <v>16.047779083251953</v>
      </c>
      <c r="D16" s="124">
        <v>42.760570526123047</v>
      </c>
      <c r="E16" s="124">
        <v>63.071189880371094</v>
      </c>
      <c r="F16" s="124">
        <v>11.728109359741211</v>
      </c>
      <c r="G16" s="124">
        <v>31.948785781860352</v>
      </c>
      <c r="H16" s="124">
        <v>19.394294738769531</v>
      </c>
      <c r="I16" s="125">
        <v>1.4440401792526245</v>
      </c>
      <c r="J16" s="125">
        <v>0.73148024082183838</v>
      </c>
      <c r="K16" s="124">
        <v>0.91632241010665894</v>
      </c>
    </row>
    <row r="17" spans="1:11">
      <c r="B17" t="s">
        <v>1366</v>
      </c>
      <c r="C17" s="124">
        <v>13.545958518981934</v>
      </c>
      <c r="D17" s="124">
        <v>43.454494476318359</v>
      </c>
      <c r="E17" s="124">
        <v>63.561386108398438</v>
      </c>
      <c r="F17" s="124">
        <v>11.30229377746582</v>
      </c>
      <c r="G17" s="124">
        <v>31.714548110961914</v>
      </c>
      <c r="H17" s="124">
        <v>20.544544219970703</v>
      </c>
      <c r="I17" s="125">
        <v>1.4775930643081665</v>
      </c>
      <c r="J17" s="125">
        <v>0.73725885152816772</v>
      </c>
      <c r="K17" s="124">
        <v>-0.43765291571617126</v>
      </c>
    </row>
    <row r="18" spans="1:11">
      <c r="B18" t="s">
        <v>1357</v>
      </c>
      <c r="C18" s="124">
        <v>13.22004222869873</v>
      </c>
      <c r="D18" s="124">
        <v>47.825992584228516</v>
      </c>
      <c r="E18" s="124">
        <v>74.167991638183594</v>
      </c>
      <c r="F18" s="124">
        <v>12.748547554016113</v>
      </c>
      <c r="G18" s="124">
        <v>34.368885040283203</v>
      </c>
      <c r="H18" s="124">
        <v>27.050559997558594</v>
      </c>
      <c r="I18" s="125">
        <v>1.5741094350814819</v>
      </c>
      <c r="J18" s="125">
        <v>0.72943037748336792</v>
      </c>
      <c r="K18" s="124">
        <v>-0.70856004953384399</v>
      </c>
    </row>
    <row r="19" spans="1:11">
      <c r="B19" t="s">
        <v>2073</v>
      </c>
      <c r="C19" s="124">
        <v>12.197471618652344</v>
      </c>
      <c r="D19" s="124">
        <v>40.037990570068359</v>
      </c>
      <c r="E19" s="124">
        <v>62.968563079833984</v>
      </c>
      <c r="F19" s="124">
        <v>11.207649230957031</v>
      </c>
      <c r="G19" s="124">
        <v>29.870109558105469</v>
      </c>
      <c r="H19" s="124">
        <v>21.890804290771484</v>
      </c>
      <c r="I19" s="125">
        <v>1.5329113006591797</v>
      </c>
      <c r="J19" s="125">
        <v>0.72716015577316284</v>
      </c>
      <c r="K19" s="124">
        <v>1.0397683382034302</v>
      </c>
    </row>
    <row r="20" spans="1:11">
      <c r="B20" t="s">
        <v>2074</v>
      </c>
      <c r="C20" s="124">
        <v>11.63287353515625</v>
      </c>
      <c r="D20" s="124">
        <v>41.353981018066406</v>
      </c>
      <c r="E20" s="124">
        <v>78.613128662109375</v>
      </c>
      <c r="F20" s="124">
        <v>10.934654235839844</v>
      </c>
      <c r="G20" s="124">
        <v>31.287517547607422</v>
      </c>
      <c r="H20" s="124">
        <v>36.390956878662109</v>
      </c>
      <c r="I20" s="125">
        <v>1.8618921041488647</v>
      </c>
      <c r="J20" s="125">
        <v>0.74102103710174561</v>
      </c>
      <c r="K20" s="124">
        <v>0.86819350719451904</v>
      </c>
    </row>
    <row r="21" spans="1:11">
      <c r="B21" t="s">
        <v>2075</v>
      </c>
      <c r="C21" s="124">
        <v>15.387335777282715</v>
      </c>
      <c r="D21" s="124">
        <v>44.002552032470703</v>
      </c>
      <c r="E21" s="124">
        <v>66.585639953613281</v>
      </c>
      <c r="F21" s="124">
        <v>10.879599571228027</v>
      </c>
      <c r="G21" s="124">
        <v>32.972175598144531</v>
      </c>
      <c r="H21" s="124">
        <v>22.733863830566406</v>
      </c>
      <c r="I21" s="125">
        <v>1.5184251070022583</v>
      </c>
      <c r="J21" s="125">
        <v>0.75190055370330811</v>
      </c>
      <c r="K21" s="124">
        <v>-0.15077367424964905</v>
      </c>
    </row>
    <row r="22" spans="1:11">
      <c r="B22" t="s">
        <v>66</v>
      </c>
      <c r="C22" s="124">
        <v>15.221419334411621</v>
      </c>
      <c r="D22" s="124">
        <v>44.659194946289063</v>
      </c>
      <c r="E22" s="124">
        <v>67.679443359375</v>
      </c>
      <c r="F22" s="124">
        <v>11.660164833068848</v>
      </c>
      <c r="G22" s="124">
        <v>33.372528076171875</v>
      </c>
      <c r="H22" s="124">
        <v>22.646751403808594</v>
      </c>
      <c r="I22" s="125">
        <v>1.5028958320617676</v>
      </c>
      <c r="J22" s="125">
        <v>0.7410733699798584</v>
      </c>
      <c r="K22" s="124">
        <v>0.37349876761436462</v>
      </c>
    </row>
    <row r="23" spans="1:11">
      <c r="B23" t="s">
        <v>67</v>
      </c>
      <c r="C23" s="124">
        <v>11.856261253356934</v>
      </c>
      <c r="D23" s="124">
        <v>38.246246337890625</v>
      </c>
      <c r="E23" s="124">
        <v>56.032192230224609</v>
      </c>
      <c r="F23" s="124">
        <v>11.15802001953125</v>
      </c>
      <c r="G23" s="124">
        <v>27.804779052734375</v>
      </c>
      <c r="H23" s="124">
        <v>17.069393157958984</v>
      </c>
      <c r="I23" s="125">
        <v>1.4380946159362793</v>
      </c>
      <c r="J23" s="125">
        <v>0.7136237621307373</v>
      </c>
      <c r="K23" s="124">
        <v>0.71655255556106567</v>
      </c>
    </row>
    <row r="24" spans="1:11">
      <c r="B24" t="s">
        <v>68</v>
      </c>
      <c r="C24" s="124">
        <v>10.803923606872559</v>
      </c>
      <c r="D24" s="124">
        <v>31.718099594116211</v>
      </c>
      <c r="E24" s="124">
        <v>53.103084564208984</v>
      </c>
      <c r="F24" s="124">
        <v>8.3677339553833008</v>
      </c>
      <c r="G24" s="124">
        <v>23.794765472412109</v>
      </c>
      <c r="H24" s="124">
        <v>20.940586090087891</v>
      </c>
      <c r="I24" s="125">
        <v>1.6510870456695557</v>
      </c>
      <c r="J24" s="125">
        <v>0.73982948064804077</v>
      </c>
      <c r="K24" s="124">
        <v>0.44439929723739624</v>
      </c>
    </row>
    <row r="27" spans="1:11">
      <c r="A27" t="s">
        <v>1270</v>
      </c>
      <c r="B27" t="s">
        <v>1271</v>
      </c>
      <c r="C27" t="s">
        <v>1272</v>
      </c>
      <c r="D27" t="s">
        <v>1273</v>
      </c>
      <c r="E27" t="s">
        <v>1274</v>
      </c>
      <c r="F27" t="s">
        <v>1275</v>
      </c>
      <c r="G27" t="s">
        <v>1276</v>
      </c>
      <c r="H27" t="s">
        <v>1277</v>
      </c>
      <c r="I27" t="s">
        <v>1278</v>
      </c>
      <c r="J27" t="s">
        <v>1279</v>
      </c>
      <c r="K27" t="s">
        <v>1280</v>
      </c>
    </row>
    <row r="28" spans="1:11">
      <c r="A28" s="123" t="s">
        <v>2076</v>
      </c>
      <c r="B28" t="s">
        <v>1300</v>
      </c>
      <c r="C28" s="124">
        <v>14.80595874786377</v>
      </c>
      <c r="D28" s="124">
        <v>67.771011352539063</v>
      </c>
      <c r="E28" s="124">
        <v>122.71980285644531</v>
      </c>
      <c r="F28" s="124">
        <v>17.213335037231445</v>
      </c>
      <c r="G28" s="124">
        <v>47.195060729980469</v>
      </c>
      <c r="H28" s="124">
        <v>58.311408996582031</v>
      </c>
      <c r="I28" s="125">
        <v>1.9053386449813843</v>
      </c>
      <c r="J28" s="125">
        <v>0.73274707794189453</v>
      </c>
      <c r="K28" s="124">
        <v>-3.3626148700714111</v>
      </c>
    </row>
    <row r="29" spans="1:11">
      <c r="B29" t="s">
        <v>1301</v>
      </c>
      <c r="C29" s="124">
        <v>16.485754013061523</v>
      </c>
      <c r="D29" s="124">
        <v>70.024734497070313</v>
      </c>
      <c r="E29" s="124">
        <v>122.13577270507813</v>
      </c>
      <c r="F29" s="124">
        <v>17.726858139038086</v>
      </c>
      <c r="G29" s="124">
        <v>48.29510498046875</v>
      </c>
      <c r="H29" s="124">
        <v>56.113807678222656</v>
      </c>
      <c r="I29" s="125">
        <v>1.8499263525009155</v>
      </c>
      <c r="J29" s="125">
        <v>0.73150056600570679</v>
      </c>
      <c r="K29" s="124">
        <v>-4.0027728080749512</v>
      </c>
    </row>
    <row r="30" spans="1:11">
      <c r="B30" t="s">
        <v>1302</v>
      </c>
      <c r="C30" s="124">
        <v>17.17425537109375</v>
      </c>
      <c r="D30" s="124">
        <v>67.098518371582031</v>
      </c>
      <c r="E30" s="124">
        <v>118.32595825195313</v>
      </c>
      <c r="F30" s="124">
        <v>16.016925811767578</v>
      </c>
      <c r="G30" s="124">
        <v>47.705787658691406</v>
      </c>
      <c r="H30" s="124">
        <v>54.603244781494141</v>
      </c>
      <c r="I30" s="125">
        <v>1.8568882942199707</v>
      </c>
      <c r="J30" s="125">
        <v>0.74864649772644043</v>
      </c>
      <c r="K30" s="124">
        <v>-3.3758008480072021</v>
      </c>
    </row>
    <row r="31" spans="1:11">
      <c r="B31" t="s">
        <v>1303</v>
      </c>
      <c r="C31" s="124">
        <v>17.647233963012695</v>
      </c>
      <c r="D31" s="124">
        <v>68.522567749023438</v>
      </c>
      <c r="E31" s="124">
        <v>110.74703979492188</v>
      </c>
      <c r="F31" s="124">
        <v>16.071517944335938</v>
      </c>
      <c r="G31" s="124">
        <v>49.735633850097656</v>
      </c>
      <c r="H31" s="124">
        <v>44.939888000488281</v>
      </c>
      <c r="I31" s="125">
        <v>1.6829028129577637</v>
      </c>
      <c r="J31" s="125">
        <v>0.75577855110168457</v>
      </c>
      <c r="K31" s="124">
        <v>-2.7154161930084229</v>
      </c>
    </row>
    <row r="32" spans="1:11">
      <c r="B32" t="s">
        <v>1304</v>
      </c>
      <c r="C32" s="124">
        <v>17.708269119262695</v>
      </c>
      <c r="D32" s="124">
        <v>67.791458129882813</v>
      </c>
      <c r="E32" s="124">
        <v>107.25740814208984</v>
      </c>
      <c r="F32" s="124">
        <v>16.055093765258789</v>
      </c>
      <c r="G32" s="124">
        <v>48.344100952148438</v>
      </c>
      <c r="H32" s="124">
        <v>42.85821533203125</v>
      </c>
      <c r="I32" s="125">
        <v>1.6655086278915405</v>
      </c>
      <c r="J32" s="125">
        <v>0.75069421529769897</v>
      </c>
      <c r="K32" s="124">
        <v>-3.3922641277313232</v>
      </c>
    </row>
    <row r="33" spans="1:11">
      <c r="B33" t="s">
        <v>1305</v>
      </c>
      <c r="C33" s="124">
        <v>15.856887817382813</v>
      </c>
      <c r="D33" s="124">
        <v>62.904182434082031</v>
      </c>
      <c r="E33" s="124">
        <v>112.60688018798828</v>
      </c>
      <c r="F33" s="124">
        <v>15.021954536437988</v>
      </c>
      <c r="G33" s="124">
        <v>44.727909088134766</v>
      </c>
      <c r="H33" s="124">
        <v>52.857017517089844</v>
      </c>
      <c r="I33" s="125">
        <v>1.8846383094787598</v>
      </c>
      <c r="J33" s="125">
        <v>0.74858599901199341</v>
      </c>
      <c r="K33" s="124">
        <v>-3.1543209552764893</v>
      </c>
    </row>
    <row r="36" spans="1:11">
      <c r="A36" t="s">
        <v>1270</v>
      </c>
      <c r="B36" t="s">
        <v>1271</v>
      </c>
      <c r="C36" t="s">
        <v>1272</v>
      </c>
      <c r="D36" t="s">
        <v>1273</v>
      </c>
      <c r="E36" t="s">
        <v>1274</v>
      </c>
      <c r="F36" t="s">
        <v>1275</v>
      </c>
      <c r="G36" t="s">
        <v>1276</v>
      </c>
      <c r="H36" t="s">
        <v>1277</v>
      </c>
      <c r="I36" t="s">
        <v>1278</v>
      </c>
      <c r="J36" t="s">
        <v>1279</v>
      </c>
      <c r="K36" t="s">
        <v>1280</v>
      </c>
    </row>
    <row r="37" spans="1:11">
      <c r="A37" s="123" t="s">
        <v>2077</v>
      </c>
      <c r="B37" t="s">
        <v>1359</v>
      </c>
      <c r="C37" s="124">
        <v>18.186676025390625</v>
      </c>
      <c r="D37" s="124">
        <v>61.517417907714844</v>
      </c>
      <c r="E37" s="124">
        <v>112.16088104248047</v>
      </c>
      <c r="F37" s="124">
        <v>12.763838768005371</v>
      </c>
      <c r="G37" s="124">
        <v>49.240562438964844</v>
      </c>
      <c r="H37" s="124">
        <v>50.156478881835938</v>
      </c>
      <c r="I37" s="125">
        <v>1.8089179992675781</v>
      </c>
      <c r="J37" s="125">
        <v>0.79414623975753784</v>
      </c>
      <c r="K37" s="124">
        <v>0.4869854748249054</v>
      </c>
    </row>
    <row r="38" spans="1:11">
      <c r="B38" t="s">
        <v>1362</v>
      </c>
      <c r="C38" s="124">
        <v>14.291492462158203</v>
      </c>
      <c r="D38" s="124">
        <v>58.748622894287109</v>
      </c>
      <c r="E38" s="124">
        <v>72.897109985351563</v>
      </c>
      <c r="F38" s="124">
        <v>11.382692337036133</v>
      </c>
      <c r="G38" s="124">
        <v>44.153694152832031</v>
      </c>
      <c r="H38" s="124">
        <v>17.360725402832031</v>
      </c>
      <c r="I38" s="125">
        <v>1.3126009702682495</v>
      </c>
      <c r="J38" s="125">
        <v>0.79504084587097168</v>
      </c>
      <c r="K38" s="124">
        <v>-3.2122364044189453</v>
      </c>
    </row>
    <row r="39" spans="1:11">
      <c r="B39" t="s">
        <v>1353</v>
      </c>
      <c r="C39" s="124">
        <v>18.478309631347656</v>
      </c>
      <c r="D39" s="124">
        <v>63.998973846435547</v>
      </c>
      <c r="E39" s="124">
        <v>112.56340789794922</v>
      </c>
      <c r="F39" s="124">
        <v>13.254303932189941</v>
      </c>
      <c r="G39" s="124">
        <v>51.719551086425781</v>
      </c>
      <c r="H39" s="124">
        <v>47.589553833007813</v>
      </c>
      <c r="I39" s="125">
        <v>1.7324415445327759</v>
      </c>
      <c r="J39" s="125">
        <v>0.79600560665130615</v>
      </c>
      <c r="K39" s="124">
        <v>0.97487866878509521</v>
      </c>
    </row>
    <row r="40" spans="1:11">
      <c r="B40" t="s">
        <v>1365</v>
      </c>
      <c r="C40" s="124">
        <v>18.819147109985352</v>
      </c>
      <c r="D40" s="124">
        <v>59.907699584960938</v>
      </c>
      <c r="E40" s="124">
        <v>118.08358764648438</v>
      </c>
      <c r="F40" s="124">
        <v>11.363718032836914</v>
      </c>
      <c r="G40" s="124">
        <v>50.398590087890625</v>
      </c>
      <c r="H40" s="124">
        <v>56.321281433105469</v>
      </c>
      <c r="I40" s="125">
        <v>1.9119037389755249</v>
      </c>
      <c r="J40" s="125">
        <v>0.81600886583328247</v>
      </c>
      <c r="K40" s="124">
        <v>1.8546055555343628</v>
      </c>
    </row>
    <row r="41" spans="1:11">
      <c r="B41" t="s">
        <v>1356</v>
      </c>
      <c r="C41" s="124">
        <v>15.771617889404297</v>
      </c>
      <c r="D41" s="124">
        <v>64.549484252929688</v>
      </c>
      <c r="E41" s="124">
        <v>115.47560882568359</v>
      </c>
      <c r="F41" s="124">
        <v>11.702604293823242</v>
      </c>
      <c r="G41" s="124">
        <v>46.017807006835938</v>
      </c>
      <c r="H41" s="124">
        <v>57.755199432373047</v>
      </c>
      <c r="I41" s="125">
        <v>2.0006027221679688</v>
      </c>
      <c r="J41" s="125">
        <v>0.79725366830825806</v>
      </c>
      <c r="K41" s="124">
        <v>-6.829073429107666</v>
      </c>
    </row>
    <row r="42" spans="1:11">
      <c r="B42" t="s">
        <v>2078</v>
      </c>
      <c r="C42" s="124">
        <v>16.704736709594727</v>
      </c>
      <c r="D42" s="124">
        <v>60.806610107421875</v>
      </c>
      <c r="E42" s="124">
        <v>124.43034362792969</v>
      </c>
      <c r="F42" s="124">
        <v>13.269020080566406</v>
      </c>
      <c r="G42" s="124">
        <v>49.601081848144531</v>
      </c>
      <c r="H42" s="124">
        <v>61.56024169921875</v>
      </c>
      <c r="I42" s="125">
        <v>1.9791655540466309</v>
      </c>
      <c r="J42" s="125">
        <v>0.78894543647766113</v>
      </c>
      <c r="K42" s="124">
        <v>2.0634925365447998</v>
      </c>
    </row>
    <row r="43" spans="1:11">
      <c r="B43" t="s">
        <v>2079</v>
      </c>
      <c r="C43" s="124">
        <v>18.730901718139648</v>
      </c>
      <c r="D43" s="124">
        <v>64.582489013671875</v>
      </c>
      <c r="E43" s="124">
        <v>125.35393524169922</v>
      </c>
      <c r="F43" s="124">
        <v>13.324043273925781</v>
      </c>
      <c r="G43" s="124">
        <v>53.765640258789063</v>
      </c>
      <c r="H43" s="124">
        <v>58.264251708984375</v>
      </c>
      <c r="I43" s="125">
        <v>1.8684532642364502</v>
      </c>
      <c r="J43" s="125">
        <v>0.80139952898025513</v>
      </c>
      <c r="K43" s="124">
        <v>2.5071954727172852</v>
      </c>
    </row>
    <row r="44" spans="1:11">
      <c r="B44" t="s">
        <v>2080</v>
      </c>
      <c r="C44" s="124">
        <v>17.672029495239258</v>
      </c>
      <c r="D44" s="124">
        <v>60.243137359619141</v>
      </c>
      <c r="E44" s="124">
        <v>100.95923614501953</v>
      </c>
      <c r="F44" s="124">
        <v>12.491455078125</v>
      </c>
      <c r="G44" s="124">
        <v>49.963443756103516</v>
      </c>
      <c r="H44" s="124">
        <v>38.504337310791016</v>
      </c>
      <c r="I44" s="125">
        <v>1.6165143251419067</v>
      </c>
      <c r="J44" s="125">
        <v>0.79999238252639771</v>
      </c>
      <c r="K44" s="124">
        <v>2.211761474609375</v>
      </c>
    </row>
    <row r="45" spans="1:11">
      <c r="B45" t="s">
        <v>54</v>
      </c>
      <c r="C45" s="124">
        <v>19.35462760925293</v>
      </c>
      <c r="D45" s="124">
        <v>62.050548553466797</v>
      </c>
      <c r="E45" s="124">
        <v>134.43252563476563</v>
      </c>
      <c r="F45" s="124">
        <v>12.79011344909668</v>
      </c>
      <c r="G45" s="124">
        <v>50.745643615722656</v>
      </c>
      <c r="H45" s="124">
        <v>70.896774291992188</v>
      </c>
      <c r="I45" s="125">
        <v>2.1158561706542969</v>
      </c>
      <c r="J45" s="125">
        <v>0.79869425296783447</v>
      </c>
      <c r="K45" s="124">
        <v>1.4852054119110107</v>
      </c>
    </row>
    <row r="46" spans="1:11">
      <c r="B46" t="s">
        <v>55</v>
      </c>
      <c r="C46" s="124">
        <v>18.684995651245117</v>
      </c>
      <c r="D46" s="124">
        <v>66.809242248535156</v>
      </c>
      <c r="E46" s="124">
        <v>136.16807556152344</v>
      </c>
      <c r="F46" s="124">
        <v>17.553611755371094</v>
      </c>
      <c r="G46" s="124">
        <v>49.519035339355469</v>
      </c>
      <c r="H46" s="124">
        <v>69.095428466796875</v>
      </c>
      <c r="I46" s="125">
        <v>2.0301580429077148</v>
      </c>
      <c r="J46" s="125">
        <v>0.73828953504562378</v>
      </c>
      <c r="K46" s="124">
        <v>0.26340746879577637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64"/>
  <sheetViews>
    <sheetView zoomScale="50" zoomScaleNormal="50" workbookViewId="0">
      <selection sqref="A1:M65"/>
    </sheetView>
  </sheetViews>
  <sheetFormatPr defaultRowHeight="15"/>
  <sheetData>
    <row r="1" spans="2:12">
      <c r="B1" t="s">
        <v>1269</v>
      </c>
    </row>
    <row r="4" spans="2:12">
      <c r="B4" t="s">
        <v>1270</v>
      </c>
      <c r="C4" t="s">
        <v>1271</v>
      </c>
      <c r="D4" t="s">
        <v>1272</v>
      </c>
      <c r="E4" t="s">
        <v>1273</v>
      </c>
      <c r="F4" t="s">
        <v>1274</v>
      </c>
      <c r="G4" t="s">
        <v>1275</v>
      </c>
      <c r="H4" t="s">
        <v>1276</v>
      </c>
      <c r="I4" t="s">
        <v>1277</v>
      </c>
      <c r="J4" t="s">
        <v>1278</v>
      </c>
      <c r="K4" t="s">
        <v>1279</v>
      </c>
      <c r="L4" t="s">
        <v>1280</v>
      </c>
    </row>
    <row r="5" spans="2:12">
      <c r="B5" s="123" t="s">
        <v>2081</v>
      </c>
      <c r="C5" t="s">
        <v>1312</v>
      </c>
      <c r="D5" s="124">
        <v>13.909346580505371</v>
      </c>
      <c r="E5" s="124">
        <v>39.021198272705078</v>
      </c>
      <c r="F5" s="124">
        <v>56.310123443603516</v>
      </c>
      <c r="G5" s="124">
        <v>11.549429893493652</v>
      </c>
      <c r="H5" s="124">
        <v>26.597415924072266</v>
      </c>
      <c r="I5" s="124">
        <v>18.163276672363281</v>
      </c>
      <c r="J5" s="125">
        <v>1.4761409759521484</v>
      </c>
      <c r="K5" s="125">
        <v>0.69723761081695557</v>
      </c>
      <c r="L5" s="124">
        <v>-0.87435203790664673</v>
      </c>
    </row>
    <row r="6" spans="2:12">
      <c r="C6" t="s">
        <v>1313</v>
      </c>
      <c r="D6" s="124">
        <v>14.591000556945801</v>
      </c>
      <c r="E6" s="124">
        <v>72.175140380859375</v>
      </c>
      <c r="F6" s="124">
        <v>100.48527526855469</v>
      </c>
      <c r="G6" s="124">
        <v>17.238433837890625</v>
      </c>
      <c r="H6" s="124">
        <v>49.988479614257813</v>
      </c>
      <c r="I6" s="124">
        <v>33.25836181640625</v>
      </c>
      <c r="J6" s="125">
        <v>1.4947179555892944</v>
      </c>
      <c r="K6" s="125">
        <v>0.74357837438583374</v>
      </c>
      <c r="L6" s="124">
        <v>-4.9482288360595703</v>
      </c>
    </row>
    <row r="7" spans="2:12">
      <c r="C7" t="s">
        <v>1314</v>
      </c>
      <c r="D7" s="124">
        <v>17.873588562011719</v>
      </c>
      <c r="E7" s="124">
        <v>62.862621307373047</v>
      </c>
      <c r="F7" s="124">
        <v>78.948265075683594</v>
      </c>
      <c r="G7" s="124">
        <v>16.58439826965332</v>
      </c>
      <c r="H7" s="124">
        <v>42.976783752441406</v>
      </c>
      <c r="I7" s="124">
        <v>19.387081146240234</v>
      </c>
      <c r="J7" s="125">
        <v>1.3254985809326172</v>
      </c>
      <c r="K7" s="125">
        <v>0.7215569019317627</v>
      </c>
      <c r="L7" s="124">
        <v>-3.3014378547668457</v>
      </c>
    </row>
    <row r="8" spans="2:12">
      <c r="C8" t="s">
        <v>1315</v>
      </c>
      <c r="D8" s="124">
        <v>30.837120056152344</v>
      </c>
      <c r="E8" s="124">
        <v>67.811561584472656</v>
      </c>
      <c r="F8" s="124">
        <v>102.16190338134766</v>
      </c>
      <c r="G8" s="124">
        <v>18.193862915039063</v>
      </c>
      <c r="H8" s="124">
        <v>50.787757873535156</v>
      </c>
      <c r="I8" s="124">
        <v>33.180282592773438</v>
      </c>
      <c r="J8" s="125">
        <v>1.4810017347335815</v>
      </c>
      <c r="K8" s="125">
        <v>0.73625057935714722</v>
      </c>
      <c r="L8" s="124">
        <v>1.1700558662414551</v>
      </c>
    </row>
    <row r="9" spans="2:12">
      <c r="C9" t="s">
        <v>1326</v>
      </c>
      <c r="D9" s="124">
        <v>20.95207405090332</v>
      </c>
      <c r="E9" s="124">
        <v>67.945053100585938</v>
      </c>
      <c r="F9" s="124">
        <v>100.65166473388672</v>
      </c>
      <c r="G9" s="124">
        <v>17.235073089599609</v>
      </c>
      <c r="H9" s="124">
        <v>50.203235626220703</v>
      </c>
      <c r="I9" s="124">
        <v>33.213356018066406</v>
      </c>
      <c r="J9" s="125">
        <v>1.492499828338623</v>
      </c>
      <c r="K9" s="125">
        <v>0.74443203210830688</v>
      </c>
      <c r="L9" s="124">
        <v>-0.50674539804458618</v>
      </c>
    </row>
    <row r="10" spans="2:12">
      <c r="C10" t="s">
        <v>1327</v>
      </c>
      <c r="D10" s="124">
        <v>19.513025283813477</v>
      </c>
      <c r="E10" s="124">
        <v>66.939765930175781</v>
      </c>
      <c r="F10" s="124">
        <v>98.215293884277344</v>
      </c>
      <c r="G10" s="124">
        <v>15.829721450805664</v>
      </c>
      <c r="H10" s="124">
        <v>49.170486450195313</v>
      </c>
      <c r="I10" s="124">
        <v>33.215087890625</v>
      </c>
      <c r="J10" s="125">
        <v>1.5109996795654297</v>
      </c>
      <c r="K10" s="125">
        <v>0.75646662712097168</v>
      </c>
      <c r="L10" s="124">
        <v>-1.9395664930343628</v>
      </c>
    </row>
    <row r="13" spans="2:12">
      <c r="B13" t="s">
        <v>1270</v>
      </c>
      <c r="C13" t="s">
        <v>1271</v>
      </c>
      <c r="D13" t="s">
        <v>1272</v>
      </c>
      <c r="E13" t="s">
        <v>1273</v>
      </c>
      <c r="F13" t="s">
        <v>1274</v>
      </c>
      <c r="G13" t="s">
        <v>1275</v>
      </c>
      <c r="H13" t="s">
        <v>1276</v>
      </c>
      <c r="I13" t="s">
        <v>1277</v>
      </c>
      <c r="J13" t="s">
        <v>1278</v>
      </c>
      <c r="K13" t="s">
        <v>1279</v>
      </c>
      <c r="L13" t="s">
        <v>1280</v>
      </c>
    </row>
    <row r="14" spans="2:12">
      <c r="B14" s="123" t="s">
        <v>2082</v>
      </c>
      <c r="C14" t="s">
        <v>1328</v>
      </c>
      <c r="D14" s="124">
        <v>16.866058349609375</v>
      </c>
      <c r="E14" s="124">
        <v>66.584686279296875</v>
      </c>
      <c r="F14" s="124">
        <v>96.139671325683594</v>
      </c>
      <c r="G14" s="124">
        <v>15.447370529174805</v>
      </c>
      <c r="H14" s="124">
        <v>48.143898010253906</v>
      </c>
      <c r="I14" s="124">
        <v>32.548404693603516</v>
      </c>
      <c r="J14" s="125">
        <v>1.5118376016616821</v>
      </c>
      <c r="K14" s="125">
        <v>0.7570834755897522</v>
      </c>
      <c r="L14" s="124">
        <v>-2.9934215545654297</v>
      </c>
    </row>
    <row r="15" spans="2:12">
      <c r="C15" t="s">
        <v>1329</v>
      </c>
      <c r="D15" s="124">
        <v>18.208368301391602</v>
      </c>
      <c r="E15" s="124">
        <v>70.47149658203125</v>
      </c>
      <c r="F15" s="124">
        <v>107.49673461914063</v>
      </c>
      <c r="G15" s="124">
        <v>16.494413375854492</v>
      </c>
      <c r="H15" s="124">
        <v>51.091659545898438</v>
      </c>
      <c r="I15" s="124">
        <v>39.910659790039063</v>
      </c>
      <c r="J15" s="125">
        <v>1.5905159711837769</v>
      </c>
      <c r="K15" s="125">
        <v>0.75594949722290039</v>
      </c>
      <c r="L15" s="124">
        <v>-2.8854260444641113</v>
      </c>
    </row>
    <row r="16" spans="2:12">
      <c r="C16" t="s">
        <v>1330</v>
      </c>
      <c r="D16" s="124">
        <v>22.117881774902344</v>
      </c>
      <c r="E16" s="124">
        <v>68.142959594726563</v>
      </c>
      <c r="F16" s="124">
        <v>93.150741577148438</v>
      </c>
      <c r="G16" s="124">
        <v>15.638492584228516</v>
      </c>
      <c r="H16" s="124">
        <v>50.699283599853516</v>
      </c>
      <c r="I16" s="124">
        <v>26.812965393066406</v>
      </c>
      <c r="J16" s="125">
        <v>1.4041885137557983</v>
      </c>
      <c r="K16" s="125">
        <v>0.76425963640213013</v>
      </c>
      <c r="L16" s="124">
        <v>-1.8051882982254028</v>
      </c>
    </row>
    <row r="17" spans="2:12">
      <c r="C17" t="s">
        <v>1331</v>
      </c>
      <c r="D17" s="124">
        <v>22.75474739074707</v>
      </c>
      <c r="E17" s="124">
        <v>68.826446533203125</v>
      </c>
      <c r="F17" s="124">
        <v>107.72861480712891</v>
      </c>
      <c r="G17" s="124">
        <v>14.791817665100098</v>
      </c>
      <c r="H17" s="124">
        <v>50.215782165527344</v>
      </c>
      <c r="I17" s="124">
        <v>42.721015930175781</v>
      </c>
      <c r="J17" s="125">
        <v>1.6571695804595947</v>
      </c>
      <c r="K17" s="125">
        <v>0.77246016263961792</v>
      </c>
      <c r="L17" s="124">
        <v>-3.8188471794128418</v>
      </c>
    </row>
    <row r="18" spans="2:12">
      <c r="C18" t="s">
        <v>1332</v>
      </c>
      <c r="D18" s="124">
        <v>27.616996765136719</v>
      </c>
      <c r="E18" s="124">
        <v>85.951240539550781</v>
      </c>
      <c r="F18" s="124">
        <v>136.07406616210938</v>
      </c>
      <c r="G18" s="124">
        <v>22.239215850830078</v>
      </c>
      <c r="H18" s="124">
        <v>62.039836883544922</v>
      </c>
      <c r="I18" s="124">
        <v>51.795013427734375</v>
      </c>
      <c r="J18" s="125">
        <v>1.6145657300949097</v>
      </c>
      <c r="K18" s="125">
        <v>0.73612403869628906</v>
      </c>
      <c r="L18" s="124">
        <v>-1.6721910238265991</v>
      </c>
    </row>
    <row r="19" spans="2:12">
      <c r="C19" t="s">
        <v>1333</v>
      </c>
      <c r="D19" s="124">
        <v>13.069356918334961</v>
      </c>
      <c r="E19" s="124">
        <v>42.769737243652344</v>
      </c>
      <c r="F19" s="124">
        <v>52.116107940673828</v>
      </c>
      <c r="G19" s="124">
        <v>11.472929954528809</v>
      </c>
      <c r="H19" s="124">
        <v>29.398185729980469</v>
      </c>
      <c r="I19" s="124">
        <v>11.244991302490234</v>
      </c>
      <c r="J19" s="125">
        <v>1.2751330137252808</v>
      </c>
      <c r="K19" s="125">
        <v>0.71929001808166504</v>
      </c>
      <c r="L19" s="124">
        <v>-1.8986225128173828</v>
      </c>
    </row>
    <row r="22" spans="2:12">
      <c r="B22" t="s">
        <v>1270</v>
      </c>
      <c r="C22" t="s">
        <v>1271</v>
      </c>
      <c r="D22" t="s">
        <v>1272</v>
      </c>
      <c r="E22" t="s">
        <v>1273</v>
      </c>
      <c r="F22" t="s">
        <v>1274</v>
      </c>
      <c r="G22" t="s">
        <v>1275</v>
      </c>
      <c r="H22" t="s">
        <v>1276</v>
      </c>
      <c r="I22" t="s">
        <v>1277</v>
      </c>
      <c r="J22" t="s">
        <v>1278</v>
      </c>
      <c r="K22" t="s">
        <v>1279</v>
      </c>
      <c r="L22" t="s">
        <v>1280</v>
      </c>
    </row>
    <row r="23" spans="2:12">
      <c r="B23" s="123" t="s">
        <v>2072</v>
      </c>
      <c r="C23" t="s">
        <v>1368</v>
      </c>
      <c r="D23" s="124">
        <v>21.867759704589844</v>
      </c>
      <c r="E23" s="124">
        <v>66.324539184570313</v>
      </c>
      <c r="F23" s="124">
        <v>96.943038940429688</v>
      </c>
      <c r="G23" s="124">
        <v>17.575843811035156</v>
      </c>
      <c r="H23" s="124">
        <v>50.922142028808594</v>
      </c>
      <c r="I23" s="124">
        <v>28.445053100585938</v>
      </c>
      <c r="J23" s="125">
        <v>1.4152684211730957</v>
      </c>
      <c r="K23" s="125">
        <v>0.74341076612472534</v>
      </c>
      <c r="L23" s="124">
        <v>2.1734504699707031</v>
      </c>
    </row>
    <row r="24" spans="2:12">
      <c r="C24" t="s">
        <v>1360</v>
      </c>
      <c r="D24" s="124">
        <v>22.036472320556641</v>
      </c>
      <c r="E24" s="124">
        <v>78.806892395019531</v>
      </c>
      <c r="F24" s="124">
        <v>124.10465240478516</v>
      </c>
      <c r="G24" s="124">
        <v>20.410358428955078</v>
      </c>
      <c r="H24" s="124">
        <v>57.118846893310547</v>
      </c>
      <c r="I24" s="124">
        <v>46.575447082519531</v>
      </c>
      <c r="J24" s="125">
        <v>1.6007471084594727</v>
      </c>
      <c r="K24" s="125">
        <v>0.73673975467681885</v>
      </c>
      <c r="L24" s="124">
        <v>-1.277686595916748</v>
      </c>
    </row>
    <row r="25" spans="2:12">
      <c r="C25" t="s">
        <v>1363</v>
      </c>
      <c r="D25" s="124">
        <v>12.400608062744141</v>
      </c>
      <c r="E25" s="124">
        <v>61.590908050537109</v>
      </c>
      <c r="F25" s="124">
        <v>95.960739135742188</v>
      </c>
      <c r="G25" s="124">
        <v>15.536188125610352</v>
      </c>
      <c r="H25" s="124">
        <v>41.710662841796875</v>
      </c>
      <c r="I25" s="124">
        <v>38.713886260986328</v>
      </c>
      <c r="J25" s="125">
        <v>1.6762622594833374</v>
      </c>
      <c r="K25" s="125">
        <v>0.7286105751991272</v>
      </c>
      <c r="L25" s="124">
        <v>-4.3440542221069336</v>
      </c>
    </row>
    <row r="26" spans="2:12">
      <c r="C26" t="s">
        <v>1354</v>
      </c>
      <c r="D26" s="124">
        <v>24.57170295715332</v>
      </c>
      <c r="E26" s="124">
        <v>65.473236083984375</v>
      </c>
      <c r="F26" s="124">
        <v>96.572021484375</v>
      </c>
      <c r="G26" s="124">
        <v>17.957599639892578</v>
      </c>
      <c r="H26" s="124">
        <v>48.918674468994141</v>
      </c>
      <c r="I26" s="124">
        <v>29.695747375488281</v>
      </c>
      <c r="J26" s="125">
        <v>1.444040060043335</v>
      </c>
      <c r="K26" s="125">
        <v>0.73148024082183838</v>
      </c>
      <c r="L26" s="124">
        <v>1.4030354022979736</v>
      </c>
    </row>
    <row r="27" spans="2:12">
      <c r="C27" t="s">
        <v>1366</v>
      </c>
      <c r="D27" s="124">
        <v>20.865615844726563</v>
      </c>
      <c r="E27" s="124">
        <v>66.935447692871094</v>
      </c>
      <c r="F27" s="124">
        <v>97.907241821289063</v>
      </c>
      <c r="G27" s="124">
        <v>17.409572601318359</v>
      </c>
      <c r="H27" s="124">
        <v>48.851734161376953</v>
      </c>
      <c r="I27" s="124">
        <v>31.64593505859375</v>
      </c>
      <c r="J27" s="125">
        <v>1.477592945098877</v>
      </c>
      <c r="K27" s="125">
        <v>0.73725885152816772</v>
      </c>
      <c r="L27" s="124">
        <v>-0.67414188385009766</v>
      </c>
    </row>
    <row r="28" spans="2:12">
      <c r="C28" t="s">
        <v>1357</v>
      </c>
      <c r="D28" s="124">
        <v>20.097358703613281</v>
      </c>
      <c r="E28" s="124">
        <v>72.705970764160156</v>
      </c>
      <c r="F28" s="124">
        <v>112.75157928466797</v>
      </c>
      <c r="G28" s="124">
        <v>19.380580902099609</v>
      </c>
      <c r="H28" s="124">
        <v>52.248226165771484</v>
      </c>
      <c r="I28" s="124">
        <v>41.122772216796875</v>
      </c>
      <c r="J28" s="125">
        <v>1.5741094350814819</v>
      </c>
      <c r="K28" s="125">
        <v>0.72943037748336792</v>
      </c>
      <c r="L28" s="124">
        <v>-1.0771664381027222</v>
      </c>
    </row>
    <row r="29" spans="2:12">
      <c r="C29" t="s">
        <v>2073</v>
      </c>
      <c r="D29" s="124">
        <v>18.400169372558594</v>
      </c>
      <c r="E29" s="124">
        <v>60.398235321044922</v>
      </c>
      <c r="F29" s="124">
        <v>94.989540100097656</v>
      </c>
      <c r="G29" s="124">
        <v>16.906999588012695</v>
      </c>
      <c r="H29" s="124">
        <v>45.05975341796875</v>
      </c>
      <c r="I29" s="124">
        <v>33.022789001464844</v>
      </c>
      <c r="J29" s="125">
        <v>1.5329114198684692</v>
      </c>
      <c r="K29" s="125">
        <v>0.72716015577316284</v>
      </c>
      <c r="L29" s="124">
        <v>1.5685147047042847</v>
      </c>
    </row>
    <row r="30" spans="2:12">
      <c r="C30" t="s">
        <v>2074</v>
      </c>
      <c r="D30" s="124">
        <v>19.488815307617188</v>
      </c>
      <c r="E30" s="124">
        <v>69.28125</v>
      </c>
      <c r="F30" s="124">
        <v>131.70234680175781</v>
      </c>
      <c r="G30" s="124">
        <v>18.319072723388672</v>
      </c>
      <c r="H30" s="124">
        <v>52.416683197021484</v>
      </c>
      <c r="I30" s="124">
        <v>60.966590881347656</v>
      </c>
      <c r="J30" s="125">
        <v>1.8618921041488647</v>
      </c>
      <c r="K30" s="125">
        <v>0.74102103710174561</v>
      </c>
      <c r="L30" s="124">
        <v>1.454504132270813</v>
      </c>
    </row>
    <row r="31" spans="2:12">
      <c r="C31" t="s">
        <v>2075</v>
      </c>
      <c r="D31" s="124">
        <v>27.531465530395508</v>
      </c>
      <c r="E31" s="124">
        <v>78.730636596679688</v>
      </c>
      <c r="F31" s="124">
        <v>119.13695526123047</v>
      </c>
      <c r="G31" s="124">
        <v>19.466093063354492</v>
      </c>
      <c r="H31" s="124">
        <v>58.994766235351563</v>
      </c>
      <c r="I31" s="124">
        <v>40.676094055175781</v>
      </c>
      <c r="J31" s="125">
        <v>1.5184252262115479</v>
      </c>
      <c r="K31" s="125">
        <v>0.75190055370330811</v>
      </c>
      <c r="L31" s="124">
        <v>-0.26976859569549561</v>
      </c>
    </row>
    <row r="32" spans="2:12">
      <c r="C32" t="s">
        <v>66</v>
      </c>
      <c r="D32" s="124">
        <v>26.289152145385742</v>
      </c>
      <c r="E32" s="124">
        <v>77.131599426269531</v>
      </c>
      <c r="F32" s="124">
        <v>116.89023590087891</v>
      </c>
      <c r="G32" s="124">
        <v>20.138454437255859</v>
      </c>
      <c r="H32" s="124">
        <v>57.638217926025391</v>
      </c>
      <c r="I32" s="124">
        <v>39.113563537597656</v>
      </c>
      <c r="J32" s="125">
        <v>1.5028958320617676</v>
      </c>
      <c r="K32" s="125">
        <v>0.74107331037521362</v>
      </c>
      <c r="L32" s="124">
        <v>0.64507555961608887</v>
      </c>
    </row>
    <row r="33" spans="2:12">
      <c r="C33" t="s">
        <v>67</v>
      </c>
      <c r="D33" s="124">
        <v>19.623073577880859</v>
      </c>
      <c r="E33" s="124">
        <v>63.300636291503906</v>
      </c>
      <c r="F33" s="124">
        <v>92.737823486328125</v>
      </c>
      <c r="G33" s="124">
        <v>18.467428207397461</v>
      </c>
      <c r="H33" s="124">
        <v>46.019157409667969</v>
      </c>
      <c r="I33" s="124">
        <v>28.251235961914063</v>
      </c>
      <c r="J33" s="125">
        <v>1.4380947351455688</v>
      </c>
      <c r="K33" s="125">
        <v>0.71362370252609253</v>
      </c>
      <c r="L33" s="124">
        <v>1.1859526634216309</v>
      </c>
    </row>
    <row r="34" spans="2:12">
      <c r="C34" t="s">
        <v>68</v>
      </c>
      <c r="D34" s="124">
        <v>13.618964195251465</v>
      </c>
      <c r="E34" s="124">
        <v>39.982479095458984</v>
      </c>
      <c r="F34" s="124">
        <v>66.939476013183594</v>
      </c>
      <c r="G34" s="124">
        <v>10.548007011413574</v>
      </c>
      <c r="H34" s="124">
        <v>29.994659423828125</v>
      </c>
      <c r="I34" s="124">
        <v>26.396808624267578</v>
      </c>
      <c r="J34" s="125">
        <v>1.6510871648788452</v>
      </c>
      <c r="K34" s="125">
        <v>0.73982948064804077</v>
      </c>
      <c r="L34" s="124">
        <v>0.56019073724746704</v>
      </c>
    </row>
    <row r="37" spans="2:12">
      <c r="B37" t="s">
        <v>1270</v>
      </c>
      <c r="C37" t="s">
        <v>1271</v>
      </c>
      <c r="D37" t="s">
        <v>1272</v>
      </c>
      <c r="E37" t="s">
        <v>1273</v>
      </c>
      <c r="F37" t="s">
        <v>1274</v>
      </c>
      <c r="G37" t="s">
        <v>1275</v>
      </c>
      <c r="H37" t="s">
        <v>1276</v>
      </c>
      <c r="I37" t="s">
        <v>1277</v>
      </c>
      <c r="J37" t="s">
        <v>1278</v>
      </c>
      <c r="K37" t="s">
        <v>1279</v>
      </c>
      <c r="L37" t="s">
        <v>1280</v>
      </c>
    </row>
    <row r="38" spans="2:12">
      <c r="B38" s="123" t="s">
        <v>2083</v>
      </c>
      <c r="C38" t="s">
        <v>1290</v>
      </c>
      <c r="D38" s="124">
        <v>30.087118148803711</v>
      </c>
      <c r="E38" s="124">
        <v>113.76333618164063</v>
      </c>
      <c r="F38" s="124">
        <v>175.06770324707031</v>
      </c>
      <c r="G38" s="124">
        <v>23.396844863891602</v>
      </c>
      <c r="H38" s="124">
        <v>87.277961730957031</v>
      </c>
      <c r="I38" s="124">
        <v>64.392898559570313</v>
      </c>
      <c r="J38" s="125">
        <v>1.5818207263946533</v>
      </c>
      <c r="K38" s="125">
        <v>0.78859829902648926</v>
      </c>
      <c r="L38" s="124">
        <v>-3.088533878326416</v>
      </c>
    </row>
    <row r="39" spans="2:12">
      <c r="C39" t="s">
        <v>1291</v>
      </c>
      <c r="D39" s="124">
        <v>30.535825729370117</v>
      </c>
      <c r="E39" s="124">
        <v>114.64285278320313</v>
      </c>
      <c r="F39" s="124">
        <v>188.69227600097656</v>
      </c>
      <c r="G39" s="124">
        <v>24.858078002929688</v>
      </c>
      <c r="H39" s="124">
        <v>86.974388122558594</v>
      </c>
      <c r="I39" s="124">
        <v>76.859809875488281</v>
      </c>
      <c r="J39" s="125">
        <v>1.6872763633728027</v>
      </c>
      <c r="K39" s="125">
        <v>0.77772039175033569</v>
      </c>
      <c r="L39" s="124">
        <v>-2.8103880882263184</v>
      </c>
    </row>
    <row r="40" spans="2:12">
      <c r="C40" t="s">
        <v>1292</v>
      </c>
      <c r="D40" s="124">
        <v>26.3931884765625</v>
      </c>
      <c r="E40" s="124">
        <v>108.99848175048828</v>
      </c>
      <c r="F40" s="124">
        <v>150.30194091796875</v>
      </c>
      <c r="G40" s="124">
        <v>22.788936614990234</v>
      </c>
      <c r="H40" s="124">
        <v>83.387908935546875</v>
      </c>
      <c r="I40" s="124">
        <v>44.125091552734375</v>
      </c>
      <c r="J40" s="125">
        <v>1.4155811071395874</v>
      </c>
      <c r="K40" s="125">
        <v>0.78536808490753174</v>
      </c>
      <c r="L40" s="124">
        <v>-2.8216300010681152</v>
      </c>
    </row>
    <row r="41" spans="2:12">
      <c r="C41" t="s">
        <v>1293</v>
      </c>
      <c r="D41" s="124">
        <v>28.697368621826172</v>
      </c>
      <c r="E41" s="124">
        <v>109.6251220703125</v>
      </c>
      <c r="F41" s="124">
        <v>179.86436462402344</v>
      </c>
      <c r="G41" s="124">
        <v>23.573984146118164</v>
      </c>
      <c r="H41" s="124">
        <v>84.281990051269531</v>
      </c>
      <c r="I41" s="124">
        <v>72.008392333984375</v>
      </c>
      <c r="J41" s="125">
        <v>1.6676347255706787</v>
      </c>
      <c r="K41" s="125">
        <v>0.78143090009689331</v>
      </c>
      <c r="L41" s="124">
        <v>-1.769152045249939</v>
      </c>
    </row>
    <row r="42" spans="2:12">
      <c r="C42" t="s">
        <v>1294</v>
      </c>
      <c r="D42" s="124">
        <v>27.604715347290039</v>
      </c>
      <c r="E42" s="124">
        <v>105.67938995361328</v>
      </c>
      <c r="F42" s="124">
        <v>193.43327331542969</v>
      </c>
      <c r="G42" s="124">
        <v>20.750495910644531</v>
      </c>
      <c r="H42" s="124">
        <v>84.152084350585938</v>
      </c>
      <c r="I42" s="124">
        <v>88.530693054199219</v>
      </c>
      <c r="J42" s="125">
        <v>1.8439325094223022</v>
      </c>
      <c r="K42" s="125">
        <v>0.80219268798828125</v>
      </c>
      <c r="L42" s="124">
        <v>-0.77681159973144531</v>
      </c>
    </row>
    <row r="43" spans="2:12">
      <c r="C43" t="s">
        <v>1295</v>
      </c>
      <c r="D43" s="124">
        <v>29.403482437133789</v>
      </c>
      <c r="E43" s="124">
        <v>104.85797119140625</v>
      </c>
      <c r="F43" s="124">
        <v>196.5595703125</v>
      </c>
      <c r="G43" s="124">
        <v>21.410385131835938</v>
      </c>
      <c r="H43" s="124">
        <v>80.476898193359375</v>
      </c>
      <c r="I43" s="124">
        <v>94.672286987304688</v>
      </c>
      <c r="J43" s="125">
        <v>1.9291864633560181</v>
      </c>
      <c r="K43" s="125">
        <v>0.78986203670501709</v>
      </c>
      <c r="L43" s="124">
        <v>-2.9706928730010986</v>
      </c>
    </row>
    <row r="46" spans="2:12">
      <c r="B46" t="s">
        <v>1270</v>
      </c>
      <c r="C46" t="s">
        <v>1271</v>
      </c>
      <c r="D46" t="s">
        <v>1272</v>
      </c>
      <c r="E46" t="s">
        <v>1273</v>
      </c>
      <c r="F46" t="s">
        <v>1274</v>
      </c>
      <c r="G46" t="s">
        <v>1275</v>
      </c>
      <c r="H46" t="s">
        <v>1276</v>
      </c>
      <c r="I46" t="s">
        <v>1277</v>
      </c>
      <c r="J46" t="s">
        <v>1278</v>
      </c>
      <c r="K46" t="s">
        <v>1279</v>
      </c>
      <c r="L46" t="s">
        <v>1280</v>
      </c>
    </row>
    <row r="47" spans="2:12">
      <c r="B47" s="123" t="s">
        <v>2084</v>
      </c>
      <c r="C47" t="s">
        <v>1306</v>
      </c>
      <c r="D47" s="124">
        <v>29.091636657714844</v>
      </c>
      <c r="E47" s="124">
        <v>96.523872375488281</v>
      </c>
      <c r="F47" s="124">
        <v>161.90626525878906</v>
      </c>
      <c r="G47" s="124">
        <v>19.038145065307617</v>
      </c>
      <c r="H47" s="124">
        <v>76.236183166503906</v>
      </c>
      <c r="I47" s="124">
        <v>66.631935119628906</v>
      </c>
      <c r="J47" s="125">
        <v>1.6993691921234131</v>
      </c>
      <c r="K47" s="125">
        <v>0.80017548799514771</v>
      </c>
      <c r="L47" s="124">
        <v>-1.2495479583740234</v>
      </c>
    </row>
    <row r="48" spans="2:12">
      <c r="C48" t="s">
        <v>1307</v>
      </c>
      <c r="D48" s="124">
        <v>29.570442199707031</v>
      </c>
      <c r="E48" s="124">
        <v>104.51274871826172</v>
      </c>
      <c r="F48" s="124">
        <v>176.89279174804688</v>
      </c>
      <c r="G48" s="124">
        <v>21.703435897827148</v>
      </c>
      <c r="H48" s="124">
        <v>80.70538330078125</v>
      </c>
      <c r="I48" s="124">
        <v>74.483970642089844</v>
      </c>
      <c r="J48" s="125">
        <v>1.7273198366165161</v>
      </c>
      <c r="K48" s="125">
        <v>0.78807061910629272</v>
      </c>
      <c r="L48" s="124">
        <v>-2.1039333343505859</v>
      </c>
    </row>
    <row r="49" spans="2:12">
      <c r="C49" t="s">
        <v>1308</v>
      </c>
      <c r="D49" s="124">
        <v>27.974077224731445</v>
      </c>
      <c r="E49" s="124">
        <v>104.27980041503906</v>
      </c>
      <c r="F49" s="124">
        <v>175.50306701660156</v>
      </c>
      <c r="G49" s="124">
        <v>20.583322525024414</v>
      </c>
      <c r="H49" s="124">
        <v>78.911468505859375</v>
      </c>
      <c r="I49" s="124">
        <v>76.008277893066406</v>
      </c>
      <c r="J49" s="125">
        <v>1.7639422416687012</v>
      </c>
      <c r="K49" s="125">
        <v>0.79312163591384888</v>
      </c>
      <c r="L49" s="124">
        <v>-4.7850074768066406</v>
      </c>
    </row>
    <row r="50" spans="2:12">
      <c r="C50" t="s">
        <v>1309</v>
      </c>
      <c r="D50" s="124">
        <v>39.070232391357422</v>
      </c>
      <c r="E50" s="124">
        <v>127.12611389160156</v>
      </c>
      <c r="F50" s="124">
        <v>210.26168823242188</v>
      </c>
      <c r="G50" s="124">
        <v>24.868598937988281</v>
      </c>
      <c r="H50" s="124">
        <v>100.41831970214844</v>
      </c>
      <c r="I50" s="124">
        <v>84.974769592285156</v>
      </c>
      <c r="J50" s="125">
        <v>1.6782413721084595</v>
      </c>
      <c r="K50" s="125">
        <v>0.80150681734085083</v>
      </c>
      <c r="L50" s="124">
        <v>-1.8391947746276855</v>
      </c>
    </row>
    <row r="51" spans="2:12">
      <c r="C51" t="s">
        <v>1310</v>
      </c>
      <c r="D51" s="124">
        <v>33.000583648681641</v>
      </c>
      <c r="E51" s="124">
        <v>112.12751770019531</v>
      </c>
      <c r="F51" s="124">
        <v>185.24569702148438</v>
      </c>
      <c r="G51" s="124">
        <v>24.152971267700195</v>
      </c>
      <c r="H51" s="124">
        <v>86.736618041992188</v>
      </c>
      <c r="I51" s="124">
        <v>74.356109619140625</v>
      </c>
      <c r="J51" s="125">
        <v>1.6705418825149536</v>
      </c>
      <c r="K51" s="125">
        <v>0.7821890115737915</v>
      </c>
      <c r="L51" s="124">
        <v>-1.2379300594329834</v>
      </c>
    </row>
    <row r="52" spans="2:12">
      <c r="C52" t="s">
        <v>1311</v>
      </c>
      <c r="D52" s="124">
        <v>23.441257476806641</v>
      </c>
      <c r="E52" s="124">
        <v>76.405891418457031</v>
      </c>
      <c r="F52" s="124">
        <v>120.17911529541016</v>
      </c>
      <c r="G52" s="124">
        <v>16.19953727722168</v>
      </c>
      <c r="H52" s="124">
        <v>61.275596618652344</v>
      </c>
      <c r="I52" s="124">
        <v>42.7039794921875</v>
      </c>
      <c r="J52" s="125">
        <v>1.5511959791183472</v>
      </c>
      <c r="K52" s="125">
        <v>0.79090660810470581</v>
      </c>
      <c r="L52" s="124">
        <v>1.0692476034164429</v>
      </c>
    </row>
    <row r="55" spans="2:12">
      <c r="B55" t="s">
        <v>1270</v>
      </c>
      <c r="C55" t="s">
        <v>1271</v>
      </c>
      <c r="D55" t="s">
        <v>1272</v>
      </c>
      <c r="E55" t="s">
        <v>1273</v>
      </c>
      <c r="F55" t="s">
        <v>1274</v>
      </c>
      <c r="G55" t="s">
        <v>1275</v>
      </c>
      <c r="H55" t="s">
        <v>1276</v>
      </c>
      <c r="I55" t="s">
        <v>1277</v>
      </c>
      <c r="J55" t="s">
        <v>1278</v>
      </c>
      <c r="K55" t="s">
        <v>1279</v>
      </c>
      <c r="L55" t="s">
        <v>1280</v>
      </c>
    </row>
    <row r="56" spans="2:12">
      <c r="B56" s="123" t="s">
        <v>2077</v>
      </c>
      <c r="C56" t="s">
        <v>1359</v>
      </c>
      <c r="D56" s="124">
        <v>27.459877014160156</v>
      </c>
      <c r="E56" s="124">
        <v>92.884521484375</v>
      </c>
      <c r="F56" s="124">
        <v>169.35057067871094</v>
      </c>
      <c r="G56" s="124">
        <v>19.271989822387695</v>
      </c>
      <c r="H56" s="124">
        <v>74.347824096679688</v>
      </c>
      <c r="I56" s="124">
        <v>75.730758666992188</v>
      </c>
      <c r="J56" s="125">
        <v>1.8089181184768677</v>
      </c>
      <c r="K56" s="125">
        <v>0.79414623975753784</v>
      </c>
      <c r="L56" s="124">
        <v>0.7352944016456604</v>
      </c>
    </row>
    <row r="57" spans="2:12">
      <c r="C57" t="s">
        <v>1353</v>
      </c>
      <c r="D57" s="124">
        <v>26.576025009155273</v>
      </c>
      <c r="E57" s="124">
        <v>92.045127868652344</v>
      </c>
      <c r="F57" s="124">
        <v>161.89186096191406</v>
      </c>
      <c r="G57" s="124">
        <v>19.062713623046875</v>
      </c>
      <c r="H57" s="124">
        <v>74.384506225585938</v>
      </c>
      <c r="I57" s="124">
        <v>68.44464111328125</v>
      </c>
      <c r="J57" s="125">
        <v>1.7324416637420654</v>
      </c>
      <c r="K57" s="125">
        <v>0.79600554704666138</v>
      </c>
      <c r="L57" s="124">
        <v>1.4020979404449463</v>
      </c>
    </row>
    <row r="58" spans="2:12">
      <c r="C58" t="s">
        <v>1365</v>
      </c>
      <c r="D58" s="124">
        <v>27.687431335449219</v>
      </c>
      <c r="E58" s="124">
        <v>88.138442993164063</v>
      </c>
      <c r="F58" s="124">
        <v>173.72897338867188</v>
      </c>
      <c r="G58" s="124">
        <v>16.718725204467773</v>
      </c>
      <c r="H58" s="124">
        <v>74.148277282714844</v>
      </c>
      <c r="I58" s="124">
        <v>82.861968994140625</v>
      </c>
      <c r="J58" s="125">
        <v>1.9119038581848145</v>
      </c>
      <c r="K58" s="125">
        <v>0.8160088062286377</v>
      </c>
      <c r="L58" s="124">
        <v>2.728564977645874</v>
      </c>
    </row>
    <row r="59" spans="2:12">
      <c r="C59" t="s">
        <v>1356</v>
      </c>
      <c r="D59" s="124">
        <v>22.854104995727539</v>
      </c>
      <c r="E59" s="124">
        <v>93.536415100097656</v>
      </c>
      <c r="F59" s="124">
        <v>167.33171081542969</v>
      </c>
      <c r="G59" s="124">
        <v>16.95783805847168</v>
      </c>
      <c r="H59" s="124">
        <v>66.68280029296875</v>
      </c>
      <c r="I59" s="124">
        <v>83.691070556640625</v>
      </c>
      <c r="J59" s="125">
        <v>2.0006029605865479</v>
      </c>
      <c r="K59" s="125">
        <v>0.79725360870361328</v>
      </c>
      <c r="L59" s="124">
        <v>-9.8957729339599609</v>
      </c>
    </row>
    <row r="60" spans="2:12">
      <c r="C60" t="s">
        <v>2078</v>
      </c>
      <c r="D60" s="124">
        <v>24.34028434753418</v>
      </c>
      <c r="E60" s="124">
        <v>88.600631713867188</v>
      </c>
      <c r="F60" s="124">
        <v>181.30604553222656</v>
      </c>
      <c r="G60" s="124">
        <v>19.334140777587891</v>
      </c>
      <c r="H60" s="124">
        <v>72.273178100585938</v>
      </c>
      <c r="I60" s="124">
        <v>89.698722839355469</v>
      </c>
      <c r="J60" s="125">
        <v>1.9791654348373413</v>
      </c>
      <c r="K60" s="125">
        <v>0.78894543647766113</v>
      </c>
      <c r="L60" s="124">
        <v>3.0066919326782227</v>
      </c>
    </row>
    <row r="61" spans="2:12">
      <c r="C61" t="s">
        <v>2079</v>
      </c>
      <c r="D61" s="124">
        <v>28.941444396972656</v>
      </c>
      <c r="E61" s="124">
        <v>99.787528991699219</v>
      </c>
      <c r="F61" s="124">
        <v>193.68655395507813</v>
      </c>
      <c r="G61" s="124">
        <v>20.587211608886719</v>
      </c>
      <c r="H61" s="124">
        <v>83.074226379394531</v>
      </c>
      <c r="I61" s="124">
        <v>90.025115966796875</v>
      </c>
      <c r="J61" s="125">
        <v>1.8684532642364502</v>
      </c>
      <c r="K61" s="125">
        <v>0.80139952898025513</v>
      </c>
      <c r="L61" s="124">
        <v>3.8739116191864014</v>
      </c>
    </row>
    <row r="62" spans="2:12">
      <c r="C62" t="s">
        <v>2080</v>
      </c>
      <c r="D62" s="124">
        <v>29.243801116943359</v>
      </c>
      <c r="E62" s="124">
        <v>99.690773010253906</v>
      </c>
      <c r="F62" s="124">
        <v>167.06806945800781</v>
      </c>
      <c r="G62" s="124">
        <v>20.670949935913086</v>
      </c>
      <c r="H62" s="124">
        <v>82.679862976074219</v>
      </c>
      <c r="I62" s="124">
        <v>63.717254638671875</v>
      </c>
      <c r="J62" s="125">
        <v>1.6165143251419067</v>
      </c>
      <c r="K62" s="125">
        <v>0.79999238252639771</v>
      </c>
      <c r="L62" s="124">
        <v>3.6600387096405029</v>
      </c>
    </row>
    <row r="63" spans="2:12">
      <c r="C63" t="s">
        <v>54</v>
      </c>
      <c r="D63" s="124">
        <v>30.123933792114258</v>
      </c>
      <c r="E63" s="124">
        <v>96.576736450195313</v>
      </c>
      <c r="F63" s="124">
        <v>209.23350524902344</v>
      </c>
      <c r="G63" s="124">
        <v>19.906793594360352</v>
      </c>
      <c r="H63" s="124">
        <v>78.981544494628906</v>
      </c>
      <c r="I63" s="124">
        <v>110.34516906738281</v>
      </c>
      <c r="J63" s="125">
        <v>2.1158561706542969</v>
      </c>
      <c r="K63" s="125">
        <v>0.79869425296783447</v>
      </c>
      <c r="L63" s="124">
        <v>2.3116037845611572</v>
      </c>
    </row>
    <row r="64" spans="2:12">
      <c r="C64" t="s">
        <v>55</v>
      </c>
      <c r="D64" s="124">
        <v>31.514583587646484</v>
      </c>
      <c r="E64" s="124">
        <v>112.68214416503906</v>
      </c>
      <c r="F64" s="124">
        <v>229.66450500488281</v>
      </c>
      <c r="G64" s="124">
        <v>29.606361389160156</v>
      </c>
      <c r="H64" s="124">
        <v>83.520057678222656</v>
      </c>
      <c r="I64" s="124">
        <v>116.5380859375</v>
      </c>
      <c r="J64" s="125">
        <v>2.0301580429077148</v>
      </c>
      <c r="K64" s="125">
        <v>0.73828959465026855</v>
      </c>
      <c r="L64" s="124">
        <v>0.44426965713500977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zoomScale="40" zoomScaleNormal="40" workbookViewId="0">
      <selection activeCell="AG91" sqref="AG91"/>
    </sheetView>
  </sheetViews>
  <sheetFormatPr defaultRowHeight="15"/>
  <cols>
    <col min="1" max="1" width="24.5703125" customWidth="1"/>
    <col min="8" max="8" width="30.140625" customWidth="1"/>
    <col min="9" max="9" width="39" customWidth="1"/>
  </cols>
  <sheetData>
    <row r="1" spans="1:11">
      <c r="A1" t="s">
        <v>1269</v>
      </c>
    </row>
    <row r="4" spans="1:11">
      <c r="A4" t="s">
        <v>1270</v>
      </c>
      <c r="B4" t="s">
        <v>1271</v>
      </c>
      <c r="C4" t="s">
        <v>1272</v>
      </c>
      <c r="D4" t="s">
        <v>1273</v>
      </c>
      <c r="E4" t="s">
        <v>1274</v>
      </c>
      <c r="F4" t="s">
        <v>1275</v>
      </c>
      <c r="G4" t="s">
        <v>1276</v>
      </c>
      <c r="H4" t="s">
        <v>1277</v>
      </c>
      <c r="I4" t="s">
        <v>1278</v>
      </c>
      <c r="J4" t="s">
        <v>1279</v>
      </c>
      <c r="K4" t="s">
        <v>1280</v>
      </c>
    </row>
    <row r="5" spans="1:11">
      <c r="A5" s="123" t="s">
        <v>1352</v>
      </c>
      <c r="B5" t="s">
        <v>1353</v>
      </c>
      <c r="C5" s="124">
        <v>14.320068359375</v>
      </c>
      <c r="D5" s="124">
        <v>47.718456268310547</v>
      </c>
      <c r="E5" s="124">
        <v>87.966026306152344</v>
      </c>
      <c r="F5" s="124">
        <v>14.151503562927246</v>
      </c>
      <c r="G5" s="124">
        <v>33.566951751708984</v>
      </c>
      <c r="H5" s="124">
        <v>40.247570037841797</v>
      </c>
      <c r="I5" s="125">
        <v>1.8434382677078247</v>
      </c>
      <c r="J5" s="125">
        <v>0.70343750715255737</v>
      </c>
    </row>
    <row r="6" spans="1:11">
      <c r="B6" t="s">
        <v>1354</v>
      </c>
      <c r="C6" s="124">
        <v>20.745229721069336</v>
      </c>
      <c r="D6" s="124">
        <v>50.840732574462891</v>
      </c>
      <c r="E6" s="124">
        <v>72.658950805664063</v>
      </c>
      <c r="F6" s="124">
        <v>13.722506523132324</v>
      </c>
      <c r="G6" s="124">
        <v>37.11822509765625</v>
      </c>
      <c r="H6" s="124">
        <v>21.818218231201172</v>
      </c>
      <c r="I6" s="125">
        <v>1.4291484355926514</v>
      </c>
      <c r="J6" s="125">
        <v>0.73008829355239868</v>
      </c>
    </row>
    <row r="7" spans="1:11">
      <c r="B7" t="s">
        <v>1339</v>
      </c>
      <c r="C7" s="124">
        <v>16.373300552368164</v>
      </c>
      <c r="D7" s="124">
        <v>64.921730041503906</v>
      </c>
      <c r="E7" s="124">
        <v>99.210090637207031</v>
      </c>
      <c r="F7" s="124">
        <v>20.313230514526367</v>
      </c>
      <c r="G7" s="124">
        <v>44.608497619628906</v>
      </c>
      <c r="H7" s="124">
        <v>34.288360595703125</v>
      </c>
      <c r="I7" s="125">
        <v>1.5281492471694946</v>
      </c>
      <c r="J7" s="125">
        <v>0.68711197376251221</v>
      </c>
    </row>
    <row r="8" spans="1:11">
      <c r="B8" t="s">
        <v>1284</v>
      </c>
      <c r="C8" s="124">
        <v>19.66624641418457</v>
      </c>
      <c r="D8" s="124">
        <v>61.236114501953125</v>
      </c>
      <c r="E8" s="124">
        <v>92.531227111816406</v>
      </c>
      <c r="F8" s="124">
        <v>15.792173385620117</v>
      </c>
      <c r="G8" s="124">
        <v>45.443939208984375</v>
      </c>
      <c r="H8" s="124">
        <v>31.295112609863281</v>
      </c>
      <c r="I8" s="125">
        <v>1.5110564231872559</v>
      </c>
      <c r="J8" s="125">
        <v>0.74211007356643677</v>
      </c>
    </row>
    <row r="9" spans="1:11">
      <c r="B9" t="s">
        <v>1293</v>
      </c>
      <c r="C9" s="124">
        <v>19.627426147460938</v>
      </c>
      <c r="D9" s="124">
        <v>58.417022705078125</v>
      </c>
      <c r="E9" s="124">
        <v>93.42413330078125</v>
      </c>
      <c r="F9" s="124">
        <v>16.067224502563477</v>
      </c>
      <c r="G9" s="124">
        <v>42.349800109863281</v>
      </c>
      <c r="H9" s="124">
        <v>35.007110595703125</v>
      </c>
      <c r="I9" s="125">
        <v>1.5992621183395386</v>
      </c>
      <c r="J9" s="125">
        <v>0.72495651245117188</v>
      </c>
    </row>
    <row r="10" spans="1:11">
      <c r="B10" t="s">
        <v>1315</v>
      </c>
      <c r="C10" s="124">
        <v>20.973260879516602</v>
      </c>
      <c r="D10" s="124">
        <v>57.888710021972656</v>
      </c>
      <c r="E10" s="124">
        <v>105.22494506835938</v>
      </c>
      <c r="F10" s="124">
        <v>15.653342247009277</v>
      </c>
      <c r="G10" s="124">
        <v>42.235366821289063</v>
      </c>
      <c r="H10" s="124">
        <v>47.336235046386719</v>
      </c>
      <c r="I10" s="125">
        <v>1.8177109956741333</v>
      </c>
      <c r="J10" s="125">
        <v>0.72959589958190918</v>
      </c>
    </row>
    <row r="11" spans="1:11">
      <c r="B11" t="s">
        <v>1297</v>
      </c>
      <c r="C11" s="124">
        <v>18.073575973510742</v>
      </c>
      <c r="D11" s="124">
        <v>47.649898529052734</v>
      </c>
      <c r="E11" s="124">
        <v>73.723625183105469</v>
      </c>
      <c r="F11" s="124">
        <v>13.809491157531738</v>
      </c>
      <c r="G11" s="124">
        <v>33.840408325195313</v>
      </c>
      <c r="H11" s="124">
        <v>26.073726654052734</v>
      </c>
      <c r="I11" s="125">
        <v>1.5471937656402588</v>
      </c>
      <c r="J11" s="125">
        <v>0.71018844842910767</v>
      </c>
    </row>
    <row r="12" spans="1:11">
      <c r="B12" t="s">
        <v>1318</v>
      </c>
      <c r="C12" s="124">
        <v>12.955191612243652</v>
      </c>
      <c r="D12" s="124">
        <v>45.498569488525391</v>
      </c>
      <c r="E12" s="124">
        <v>49.968044281005859</v>
      </c>
      <c r="F12" s="124">
        <v>12.803136825561523</v>
      </c>
      <c r="G12" s="124">
        <v>32.6954345703125</v>
      </c>
      <c r="H12" s="124">
        <v>4.4694747924804688</v>
      </c>
      <c r="I12" s="125">
        <v>1.0982333421707153</v>
      </c>
      <c r="J12" s="125">
        <v>0.71860355138778687</v>
      </c>
    </row>
    <row r="15" spans="1:11">
      <c r="A15" t="s">
        <v>1270</v>
      </c>
      <c r="B15" t="s">
        <v>1271</v>
      </c>
      <c r="C15" t="s">
        <v>1272</v>
      </c>
      <c r="D15" t="s">
        <v>1273</v>
      </c>
      <c r="E15" t="s">
        <v>1274</v>
      </c>
      <c r="F15" t="s">
        <v>1275</v>
      </c>
      <c r="G15" t="s">
        <v>1276</v>
      </c>
      <c r="H15" t="s">
        <v>1277</v>
      </c>
      <c r="I15" t="s">
        <v>1278</v>
      </c>
      <c r="J15" t="s">
        <v>1279</v>
      </c>
      <c r="K15" t="s">
        <v>1280</v>
      </c>
    </row>
    <row r="16" spans="1:11">
      <c r="A16" s="123" t="s">
        <v>1355</v>
      </c>
      <c r="B16" t="s">
        <v>1356</v>
      </c>
      <c r="C16" s="124">
        <v>6.5740704536437988</v>
      </c>
      <c r="D16" s="124">
        <v>34.739044189453125</v>
      </c>
      <c r="E16" s="124">
        <v>45.105342864990234</v>
      </c>
      <c r="F16" s="124">
        <v>12.61568546295166</v>
      </c>
      <c r="G16" s="124">
        <v>22.123359680175781</v>
      </c>
      <c r="H16" s="124">
        <v>10.366298675537109</v>
      </c>
      <c r="I16" s="125">
        <v>1.2984048128128052</v>
      </c>
      <c r="J16" s="125">
        <v>0.6368442177772522</v>
      </c>
    </row>
    <row r="17" spans="1:11">
      <c r="B17" t="s">
        <v>1357</v>
      </c>
      <c r="C17" s="124">
        <v>15.024846076965332</v>
      </c>
      <c r="D17" s="124">
        <v>34.708614349365234</v>
      </c>
      <c r="E17" s="124">
        <v>58.773242950439453</v>
      </c>
      <c r="F17" s="124">
        <v>11.681857109069824</v>
      </c>
      <c r="G17" s="124">
        <v>23.026756286621094</v>
      </c>
      <c r="H17" s="124">
        <v>24.064628601074219</v>
      </c>
      <c r="I17" s="125">
        <v>1.6933330297470093</v>
      </c>
      <c r="J17" s="125">
        <v>0.66343057155609131</v>
      </c>
    </row>
    <row r="18" spans="1:11">
      <c r="B18" t="s">
        <v>1341</v>
      </c>
      <c r="C18" s="124">
        <v>16.747964859008789</v>
      </c>
      <c r="D18" s="124">
        <v>37.671783447265625</v>
      </c>
      <c r="E18" s="124">
        <v>55.445789337158203</v>
      </c>
      <c r="F18" s="124">
        <v>10.355703353881836</v>
      </c>
      <c r="G18" s="124">
        <v>27.316080093383789</v>
      </c>
      <c r="H18" s="124">
        <v>17.774005889892578</v>
      </c>
      <c r="I18" s="125">
        <v>1.4718121290206909</v>
      </c>
      <c r="J18" s="125">
        <v>0.72510719299316406</v>
      </c>
    </row>
    <row r="19" spans="1:11">
      <c r="B19" t="s">
        <v>1286</v>
      </c>
      <c r="C19" s="124">
        <v>18.316135406494141</v>
      </c>
      <c r="D19" s="124">
        <v>41.024017333984375</v>
      </c>
      <c r="E19" s="124">
        <v>65.5208740234375</v>
      </c>
      <c r="F19" s="124">
        <v>11.369024276733398</v>
      </c>
      <c r="G19" s="124">
        <v>29.654993057250977</v>
      </c>
      <c r="H19" s="124">
        <v>24.496856689453125</v>
      </c>
      <c r="I19" s="125">
        <v>1.5971344709396362</v>
      </c>
      <c r="J19" s="125">
        <v>0.72286903858184814</v>
      </c>
    </row>
    <row r="20" spans="1:11">
      <c r="B20" t="s">
        <v>1295</v>
      </c>
      <c r="C20" s="124">
        <v>10.830483436584473</v>
      </c>
      <c r="D20" s="124">
        <v>7.3119573593139648</v>
      </c>
      <c r="E20" s="124">
        <v>3.6685214042663574</v>
      </c>
      <c r="F20" s="124">
        <v>3.6150979995727539</v>
      </c>
      <c r="G20" s="124">
        <v>3.6968593597412109</v>
      </c>
      <c r="H20" s="124">
        <v>-3.6434359550476074</v>
      </c>
      <c r="I20" s="125">
        <v>0.50171536207199097</v>
      </c>
      <c r="J20" s="125">
        <v>0.50559091567993164</v>
      </c>
    </row>
    <row r="21" spans="1:11">
      <c r="B21" t="s">
        <v>1327</v>
      </c>
      <c r="C21" s="124">
        <v>12.130525588989258</v>
      </c>
      <c r="D21" s="124">
        <v>39.350196838378906</v>
      </c>
      <c r="E21" s="124">
        <v>62.038436889648438</v>
      </c>
      <c r="F21" s="124">
        <v>10.196133613586426</v>
      </c>
      <c r="G21" s="124">
        <v>29.154064178466797</v>
      </c>
      <c r="H21" s="124">
        <v>22.688240051269531</v>
      </c>
      <c r="I21" s="125">
        <v>1.5765724182128906</v>
      </c>
      <c r="J21" s="125">
        <v>0.74088740348815918</v>
      </c>
    </row>
    <row r="22" spans="1:11">
      <c r="B22" t="s">
        <v>1299</v>
      </c>
      <c r="C22" s="124">
        <v>5.5753974914550781</v>
      </c>
      <c r="D22" s="124">
        <v>6.9622831344604492</v>
      </c>
      <c r="E22" s="124">
        <v>3.9219281673431396</v>
      </c>
      <c r="F22" s="124">
        <v>3.7066385746002197</v>
      </c>
      <c r="G22" s="124">
        <v>3.2556445598602295</v>
      </c>
      <c r="H22" s="124">
        <v>-3.0403549671173096</v>
      </c>
      <c r="I22" s="125">
        <v>0.56331062316894531</v>
      </c>
      <c r="J22" s="125">
        <v>0.4676116406917572</v>
      </c>
    </row>
    <row r="23" spans="1:11">
      <c r="B23" t="s">
        <v>1320</v>
      </c>
      <c r="C23" s="124">
        <v>3.508028507232666</v>
      </c>
      <c r="D23" s="124">
        <v>29.458011627197266</v>
      </c>
      <c r="E23" s="124">
        <v>31.604864120483398</v>
      </c>
      <c r="F23" s="124">
        <v>8.4886999130249023</v>
      </c>
      <c r="G23" s="124">
        <v>20.969310760498047</v>
      </c>
      <c r="H23" s="124">
        <v>2.1468524932861328</v>
      </c>
      <c r="I23" s="125">
        <v>1.072878360748291</v>
      </c>
      <c r="J23" s="125">
        <v>0.7118372917175293</v>
      </c>
    </row>
    <row r="26" spans="1:11">
      <c r="A26" t="s">
        <v>1270</v>
      </c>
      <c r="B26" t="s">
        <v>1271</v>
      </c>
      <c r="C26" t="s">
        <v>1272</v>
      </c>
      <c r="D26" t="s">
        <v>1273</v>
      </c>
      <c r="E26" t="s">
        <v>1274</v>
      </c>
      <c r="F26" t="s">
        <v>1275</v>
      </c>
      <c r="G26" t="s">
        <v>1276</v>
      </c>
      <c r="H26" t="s">
        <v>1277</v>
      </c>
      <c r="I26" t="s">
        <v>1278</v>
      </c>
      <c r="J26" t="s">
        <v>1279</v>
      </c>
      <c r="K26" t="s">
        <v>1280</v>
      </c>
    </row>
    <row r="27" spans="1:11">
      <c r="A27" s="123" t="s">
        <v>1358</v>
      </c>
      <c r="B27" t="s">
        <v>1359</v>
      </c>
      <c r="C27" s="124">
        <v>27.488819122314453</v>
      </c>
      <c r="D27" s="124">
        <v>55.519989013671875</v>
      </c>
      <c r="E27" s="124">
        <v>120.39181518554688</v>
      </c>
      <c r="F27" s="124">
        <v>16.440916061401367</v>
      </c>
      <c r="G27" s="124">
        <v>39.079071044921875</v>
      </c>
      <c r="H27" s="124">
        <v>64.871826171875</v>
      </c>
      <c r="I27" s="125">
        <v>2.1684408187866211</v>
      </c>
      <c r="J27" s="125">
        <v>0.70387387275695801</v>
      </c>
    </row>
    <row r="28" spans="1:11">
      <c r="B28" t="s">
        <v>1360</v>
      </c>
      <c r="C28" s="124">
        <v>22.670475006103516</v>
      </c>
      <c r="D28" s="124">
        <v>78.460800170898438</v>
      </c>
      <c r="E28" s="124">
        <v>129.4249267578125</v>
      </c>
      <c r="F28" s="124">
        <v>20.774322509765625</v>
      </c>
      <c r="G28" s="124">
        <v>57.686477661132813</v>
      </c>
      <c r="H28" s="124">
        <v>50.964126586914063</v>
      </c>
      <c r="I28" s="125">
        <v>1.6495488882064819</v>
      </c>
      <c r="J28" s="125">
        <v>0.73522675037384033</v>
      </c>
    </row>
    <row r="29" spans="1:11">
      <c r="B29" t="s">
        <v>1337</v>
      </c>
      <c r="C29" s="124">
        <v>24.213212966918945</v>
      </c>
      <c r="D29" s="124">
        <v>70.086051940917969</v>
      </c>
      <c r="E29" s="124">
        <v>132.65495300292969</v>
      </c>
      <c r="F29" s="124">
        <v>18.963497161865234</v>
      </c>
      <c r="G29" s="124">
        <v>51.122554779052734</v>
      </c>
      <c r="H29" s="124">
        <v>62.568901062011719</v>
      </c>
      <c r="I29" s="125">
        <v>1.8927439451217651</v>
      </c>
      <c r="J29" s="125">
        <v>0.72942548990249634</v>
      </c>
    </row>
    <row r="30" spans="1:11">
      <c r="B30" t="s">
        <v>1282</v>
      </c>
      <c r="C30" s="124">
        <v>19.699407577514648</v>
      </c>
      <c r="D30" s="124">
        <v>69.553108215332031</v>
      </c>
      <c r="E30" s="124">
        <v>108.54608154296875</v>
      </c>
      <c r="F30" s="124">
        <v>19.275524139404297</v>
      </c>
      <c r="G30" s="124">
        <v>50.277584075927734</v>
      </c>
      <c r="H30" s="124">
        <v>38.992973327636719</v>
      </c>
      <c r="I30" s="125">
        <v>1.5606216192245483</v>
      </c>
      <c r="J30" s="125">
        <v>0.72286611795425415</v>
      </c>
    </row>
    <row r="31" spans="1:11">
      <c r="B31" t="s">
        <v>1291</v>
      </c>
      <c r="C31" s="124">
        <v>22.663753509521484</v>
      </c>
      <c r="D31" s="124">
        <v>77.404693603515625</v>
      </c>
      <c r="E31" s="124">
        <v>127.73760223388672</v>
      </c>
      <c r="F31" s="124">
        <v>20.724708557128906</v>
      </c>
      <c r="G31" s="124">
        <v>56.679985046386719</v>
      </c>
      <c r="H31" s="124">
        <v>50.332908630371094</v>
      </c>
      <c r="I31" s="125">
        <v>1.6502565145492554</v>
      </c>
      <c r="J31" s="125">
        <v>0.73225516080856323</v>
      </c>
    </row>
    <row r="32" spans="1:11">
      <c r="B32" t="s">
        <v>1313</v>
      </c>
      <c r="C32" s="124">
        <v>20.295246124267578</v>
      </c>
      <c r="D32" s="124">
        <v>80.453773498535156</v>
      </c>
      <c r="E32" s="124">
        <v>125.35929107666016</v>
      </c>
      <c r="F32" s="124">
        <v>21.780279159545898</v>
      </c>
      <c r="G32" s="124">
        <v>58.673492431640625</v>
      </c>
      <c r="H32" s="124">
        <v>44.905517578125</v>
      </c>
      <c r="I32" s="125">
        <v>1.5581530332565308</v>
      </c>
      <c r="J32" s="125">
        <v>0.72928202152252197</v>
      </c>
    </row>
    <row r="33" spans="1:11">
      <c r="B33" t="s">
        <v>1335</v>
      </c>
      <c r="C33" s="124">
        <v>16.569313049316406</v>
      </c>
      <c r="D33" s="124">
        <v>84.230827331542969</v>
      </c>
      <c r="E33" s="124">
        <v>127.37315368652344</v>
      </c>
      <c r="F33" s="124">
        <v>23.93297004699707</v>
      </c>
      <c r="G33" s="124">
        <v>60.297859191894531</v>
      </c>
      <c r="H33" s="124">
        <v>43.142326354980469</v>
      </c>
      <c r="I33" s="125">
        <v>1.5121916532516479</v>
      </c>
      <c r="J33" s="125">
        <v>0.71586447954177856</v>
      </c>
    </row>
    <row r="34" spans="1:11">
      <c r="B34" t="s">
        <v>1316</v>
      </c>
      <c r="C34" s="124">
        <v>19.438934326171875</v>
      </c>
      <c r="D34" s="124">
        <v>72.402603149414063</v>
      </c>
      <c r="E34" s="124">
        <v>135.52911376953125</v>
      </c>
      <c r="F34" s="124">
        <v>18.391460418701172</v>
      </c>
      <c r="G34" s="124">
        <v>54.011142730712891</v>
      </c>
      <c r="H34" s="124">
        <v>63.126510620117188</v>
      </c>
      <c r="I34" s="125">
        <v>1.8718817234039307</v>
      </c>
      <c r="J34" s="125">
        <v>0.74598342180252075</v>
      </c>
    </row>
    <row r="37" spans="1:11">
      <c r="A37" t="s">
        <v>1270</v>
      </c>
      <c r="B37" t="s">
        <v>1271</v>
      </c>
      <c r="C37" t="s">
        <v>1272</v>
      </c>
      <c r="D37" t="s">
        <v>1273</v>
      </c>
      <c r="E37" t="s">
        <v>1274</v>
      </c>
      <c r="F37" t="s">
        <v>1275</v>
      </c>
      <c r="G37" t="s">
        <v>1276</v>
      </c>
      <c r="H37" t="s">
        <v>1277</v>
      </c>
      <c r="I37" t="s">
        <v>1278</v>
      </c>
      <c r="J37" t="s">
        <v>1279</v>
      </c>
      <c r="K37" t="s">
        <v>1280</v>
      </c>
    </row>
    <row r="38" spans="1:11">
      <c r="A38" s="123" t="s">
        <v>1361</v>
      </c>
      <c r="B38" t="s">
        <v>1362</v>
      </c>
      <c r="C38" s="124">
        <v>27.207727432250977</v>
      </c>
      <c r="D38" s="124">
        <v>95.365562438964844</v>
      </c>
      <c r="E38" s="124">
        <v>172.85874938964844</v>
      </c>
      <c r="F38" s="124">
        <v>20.092676162719727</v>
      </c>
      <c r="G38" s="124">
        <v>75.27288818359375</v>
      </c>
      <c r="H38" s="124">
        <v>77.493186950683594</v>
      </c>
      <c r="I38" s="125">
        <v>1.8125908374786377</v>
      </c>
      <c r="J38" s="125">
        <v>0.78930890560150146</v>
      </c>
    </row>
    <row r="39" spans="1:11">
      <c r="B39" t="s">
        <v>1363</v>
      </c>
      <c r="C39" s="124">
        <v>28.744316101074219</v>
      </c>
      <c r="D39" s="124">
        <v>90.554832458496094</v>
      </c>
      <c r="E39" s="124">
        <v>184.07334899902344</v>
      </c>
      <c r="F39" s="124">
        <v>20.781347274780273</v>
      </c>
      <c r="G39" s="124">
        <v>69.773483276367188</v>
      </c>
      <c r="H39" s="124">
        <v>93.518516540527344</v>
      </c>
      <c r="I39" s="125">
        <v>2.0327279567718506</v>
      </c>
      <c r="J39" s="125">
        <v>0.77051085233688354</v>
      </c>
    </row>
    <row r="40" spans="1:11">
      <c r="B40" t="s">
        <v>1338</v>
      </c>
      <c r="C40" s="124">
        <v>29.562053680419922</v>
      </c>
      <c r="D40" s="124">
        <v>104.43856811523438</v>
      </c>
      <c r="E40" s="124">
        <v>218.03297424316406</v>
      </c>
      <c r="F40" s="124">
        <v>23.932369232177734</v>
      </c>
      <c r="G40" s="124">
        <v>80.506195068359375</v>
      </c>
      <c r="H40" s="124">
        <v>113.59440612792969</v>
      </c>
      <c r="I40" s="125">
        <v>2.0876672267913818</v>
      </c>
      <c r="J40" s="125">
        <v>0.7708473801612854</v>
      </c>
    </row>
    <row r="41" spans="1:11">
      <c r="B41" t="s">
        <v>1283</v>
      </c>
      <c r="C41" s="124">
        <v>35.513359069824219</v>
      </c>
      <c r="D41" s="124">
        <v>117.95896148681641</v>
      </c>
      <c r="E41" s="124">
        <v>239.52392578125</v>
      </c>
      <c r="F41" s="124">
        <v>26.990438461303711</v>
      </c>
      <c r="G41" s="124">
        <v>90.968521118164063</v>
      </c>
      <c r="H41" s="124">
        <v>121.56496429443359</v>
      </c>
      <c r="I41" s="125">
        <v>2.0305700302124023</v>
      </c>
      <c r="J41" s="125">
        <v>0.77118790149688721</v>
      </c>
    </row>
    <row r="42" spans="1:11">
      <c r="B42" t="s">
        <v>1292</v>
      </c>
      <c r="C42" s="124">
        <v>32.330612182617188</v>
      </c>
      <c r="D42" s="124">
        <v>108.72787475585938</v>
      </c>
      <c r="E42" s="124">
        <v>215.24717712402344</v>
      </c>
      <c r="F42" s="124">
        <v>24.263124465942383</v>
      </c>
      <c r="G42" s="124">
        <v>84.464752197265625</v>
      </c>
      <c r="H42" s="124">
        <v>106.51930236816406</v>
      </c>
      <c r="I42" s="125">
        <v>1.9796872138977051</v>
      </c>
      <c r="J42" s="125">
        <v>0.77684545516967773</v>
      </c>
    </row>
    <row r="43" spans="1:11">
      <c r="B43" t="s">
        <v>1314</v>
      </c>
      <c r="C43" s="124">
        <v>33.031459808349609</v>
      </c>
      <c r="D43" s="124">
        <v>113.71652221679688</v>
      </c>
      <c r="E43" s="124">
        <v>216.80766296386719</v>
      </c>
      <c r="F43" s="124">
        <v>24.841114044189453</v>
      </c>
      <c r="G43" s="124">
        <v>88.875411987304688</v>
      </c>
      <c r="H43" s="124">
        <v>103.09114074707031</v>
      </c>
      <c r="I43" s="125">
        <v>1.9065625667572021</v>
      </c>
      <c r="J43" s="125">
        <v>0.78155231475830078</v>
      </c>
    </row>
    <row r="44" spans="1:11">
      <c r="B44" t="s">
        <v>1296</v>
      </c>
      <c r="C44" s="124">
        <v>22.075820922851563</v>
      </c>
      <c r="D44" s="124">
        <v>111.72000122070313</v>
      </c>
      <c r="E44" s="124">
        <v>229.44612121582031</v>
      </c>
      <c r="F44" s="124">
        <v>25.844268798828125</v>
      </c>
      <c r="G44" s="124">
        <v>85.875732421875</v>
      </c>
      <c r="H44" s="124">
        <v>117.72611999511719</v>
      </c>
      <c r="I44" s="125">
        <v>2.0537605285644531</v>
      </c>
      <c r="J44" s="125">
        <v>0.7686692476272583</v>
      </c>
    </row>
    <row r="45" spans="1:11">
      <c r="B45" t="s">
        <v>1317</v>
      </c>
      <c r="C45" s="124">
        <v>26.728559494018555</v>
      </c>
      <c r="D45" s="124">
        <v>104.43625640869141</v>
      </c>
      <c r="E45" s="124">
        <v>175.98567199707031</v>
      </c>
      <c r="F45" s="124">
        <v>23.293285369873047</v>
      </c>
      <c r="G45" s="124">
        <v>81.142974853515625</v>
      </c>
      <c r="H45" s="124">
        <v>71.549415588378906</v>
      </c>
      <c r="I45" s="125">
        <v>1.6851012706756592</v>
      </c>
      <c r="J45" s="125">
        <v>0.77696174383163452</v>
      </c>
    </row>
    <row r="48" spans="1:11">
      <c r="A48" t="s">
        <v>1270</v>
      </c>
      <c r="B48" t="s">
        <v>1271</v>
      </c>
      <c r="C48" t="s">
        <v>1272</v>
      </c>
      <c r="D48" t="s">
        <v>1273</v>
      </c>
      <c r="E48" t="s">
        <v>1274</v>
      </c>
      <c r="F48" t="s">
        <v>1275</v>
      </c>
      <c r="G48" t="s">
        <v>1276</v>
      </c>
      <c r="H48" t="s">
        <v>1277</v>
      </c>
      <c r="I48" t="s">
        <v>1278</v>
      </c>
      <c r="J48" t="s">
        <v>1279</v>
      </c>
      <c r="K48" t="s">
        <v>1280</v>
      </c>
    </row>
    <row r="49" spans="1:11">
      <c r="A49" s="123" t="s">
        <v>1364</v>
      </c>
      <c r="B49" t="s">
        <v>1365</v>
      </c>
      <c r="C49" s="124">
        <v>24.148702621459961</v>
      </c>
      <c r="D49" s="124">
        <v>83.893547058105469</v>
      </c>
      <c r="E49" s="124">
        <v>150.47322082519531</v>
      </c>
      <c r="F49" s="124">
        <v>17.987810134887695</v>
      </c>
      <c r="G49" s="124">
        <v>65.905738830566406</v>
      </c>
      <c r="H49" s="124">
        <v>66.579673767089844</v>
      </c>
      <c r="I49" s="125">
        <v>1.7936209440231323</v>
      </c>
      <c r="J49" s="125">
        <v>0.78558772802352905</v>
      </c>
    </row>
    <row r="50" spans="1:11">
      <c r="B50" t="s">
        <v>1366</v>
      </c>
      <c r="C50" s="124">
        <v>28.26875114440918</v>
      </c>
      <c r="D50" s="124">
        <v>108.05902099609375</v>
      </c>
      <c r="E50" s="124">
        <v>237.02180480957031</v>
      </c>
      <c r="F50" s="124">
        <v>25.149576187133789</v>
      </c>
      <c r="G50" s="124">
        <v>82.909446716308594</v>
      </c>
      <c r="H50" s="124">
        <v>128.96278381347656</v>
      </c>
      <c r="I50" s="125">
        <v>2.1934475898742676</v>
      </c>
      <c r="J50" s="125">
        <v>0.76726078987121582</v>
      </c>
    </row>
    <row r="51" spans="1:11">
      <c r="B51" t="s">
        <v>1340</v>
      </c>
      <c r="C51" s="124">
        <v>30.468887329101563</v>
      </c>
      <c r="D51" s="124">
        <v>109.60853576660156</v>
      </c>
      <c r="E51" s="124">
        <v>213.43965148925781</v>
      </c>
      <c r="F51" s="124">
        <v>24.612934112548828</v>
      </c>
      <c r="G51" s="124">
        <v>84.99560546875</v>
      </c>
      <c r="H51" s="124">
        <v>103.83111572265625</v>
      </c>
      <c r="I51" s="125">
        <v>1.9472904205322266</v>
      </c>
      <c r="J51" s="125">
        <v>0.77544695138931274</v>
      </c>
    </row>
    <row r="52" spans="1:11">
      <c r="B52" t="s">
        <v>1285</v>
      </c>
      <c r="C52" s="124">
        <v>21.234766006469727</v>
      </c>
      <c r="D52" s="124">
        <v>108.07260131835938</v>
      </c>
      <c r="E52" s="124">
        <v>228.06129455566406</v>
      </c>
      <c r="F52" s="124">
        <v>22.21119499206543</v>
      </c>
      <c r="G52" s="124">
        <v>85.861404418945313</v>
      </c>
      <c r="H52" s="124">
        <v>119.98869323730469</v>
      </c>
      <c r="I52" s="125">
        <v>2.110260009765625</v>
      </c>
      <c r="J52" s="125">
        <v>0.79447895288467407</v>
      </c>
    </row>
    <row r="53" spans="1:11">
      <c r="B53" t="s">
        <v>1294</v>
      </c>
      <c r="C53" s="124">
        <v>37.572822570800781</v>
      </c>
      <c r="D53" s="124">
        <v>111.40899658203125</v>
      </c>
      <c r="E53" s="124">
        <v>212.82846069335938</v>
      </c>
      <c r="F53" s="124">
        <v>25.478420257568359</v>
      </c>
      <c r="G53" s="124">
        <v>85.930572509765625</v>
      </c>
      <c r="H53" s="124">
        <v>101.41946411132813</v>
      </c>
      <c r="I53" s="125">
        <v>1.910334587097168</v>
      </c>
      <c r="J53" s="125">
        <v>0.77130728960037231</v>
      </c>
    </row>
    <row r="54" spans="1:11">
      <c r="B54" t="s">
        <v>1326</v>
      </c>
      <c r="C54" s="124">
        <v>28.271829605102539</v>
      </c>
      <c r="D54" s="124">
        <v>101.23634338378906</v>
      </c>
      <c r="E54" s="124">
        <v>207.11044311523438</v>
      </c>
      <c r="F54" s="124">
        <v>21.82612419128418</v>
      </c>
      <c r="G54" s="124">
        <v>79.41021728515625</v>
      </c>
      <c r="H54" s="124">
        <v>105.87409973144531</v>
      </c>
      <c r="I54" s="125">
        <v>2.0458111763000488</v>
      </c>
      <c r="J54" s="125">
        <v>0.7844042181968689</v>
      </c>
    </row>
    <row r="55" spans="1:11">
      <c r="B55" t="s">
        <v>1298</v>
      </c>
      <c r="C55" s="124">
        <v>28.145811080932617</v>
      </c>
      <c r="D55" s="124">
        <v>103.44380187988281</v>
      </c>
      <c r="E55" s="124">
        <v>191.61070251464844</v>
      </c>
      <c r="F55" s="124">
        <v>23.270637512207031</v>
      </c>
      <c r="G55" s="124">
        <v>80.173164367675781</v>
      </c>
      <c r="H55" s="124">
        <v>88.166900634765625</v>
      </c>
      <c r="I55" s="125">
        <v>1.8523168563842773</v>
      </c>
      <c r="J55" s="125">
        <v>0.77504074573516846</v>
      </c>
    </row>
    <row r="56" spans="1:11">
      <c r="B56" t="s">
        <v>1319</v>
      </c>
      <c r="C56" s="124">
        <v>25.08024787902832</v>
      </c>
      <c r="D56" s="124">
        <v>91.779769897460938</v>
      </c>
      <c r="E56" s="124">
        <v>141.87020874023438</v>
      </c>
      <c r="F56" s="124">
        <v>18.624526977539063</v>
      </c>
      <c r="G56" s="124">
        <v>73.155242919921875</v>
      </c>
      <c r="H56" s="124">
        <v>50.090438842773438</v>
      </c>
      <c r="I56" s="125">
        <v>1.5457677841186523</v>
      </c>
      <c r="J56" s="125">
        <v>0.79707372188568115</v>
      </c>
    </row>
    <row r="59" spans="1:11">
      <c r="A59" t="s">
        <v>1270</v>
      </c>
      <c r="B59" t="s">
        <v>1271</v>
      </c>
      <c r="C59" t="s">
        <v>1272</v>
      </c>
      <c r="D59" t="s">
        <v>1273</v>
      </c>
      <c r="E59" t="s">
        <v>1274</v>
      </c>
      <c r="F59" t="s">
        <v>1275</v>
      </c>
      <c r="G59" t="s">
        <v>1276</v>
      </c>
      <c r="H59" t="s">
        <v>1277</v>
      </c>
      <c r="I59" t="s">
        <v>1278</v>
      </c>
      <c r="J59" t="s">
        <v>1279</v>
      </c>
      <c r="K59" t="s">
        <v>1280</v>
      </c>
    </row>
    <row r="60" spans="1:11">
      <c r="A60" s="123" t="s">
        <v>1367</v>
      </c>
      <c r="B60" t="s">
        <v>1368</v>
      </c>
      <c r="C60" s="124">
        <v>27.80897331237793</v>
      </c>
      <c r="D60" s="124">
        <v>92.62298583984375</v>
      </c>
      <c r="E60" s="124">
        <v>187.50630187988281</v>
      </c>
      <c r="F60" s="124">
        <v>20.657188415527344</v>
      </c>
      <c r="G60" s="124">
        <v>71.965797424316406</v>
      </c>
      <c r="H60" s="124">
        <v>94.883316040039063</v>
      </c>
      <c r="I60" s="125">
        <v>2.0244035720825195</v>
      </c>
      <c r="J60" s="125">
        <v>0.77697557210922241</v>
      </c>
    </row>
    <row r="61" spans="1:11">
      <c r="B61" t="s">
        <v>1336</v>
      </c>
      <c r="C61" s="124">
        <v>22.344047546386719</v>
      </c>
      <c r="D61" s="124">
        <v>94.263343811035156</v>
      </c>
      <c r="E61" s="124">
        <v>193.43028259277344</v>
      </c>
      <c r="F61" s="124">
        <v>21.125988006591797</v>
      </c>
      <c r="G61" s="124">
        <v>73.137359619140625</v>
      </c>
      <c r="H61" s="124">
        <v>99.166938781738281</v>
      </c>
      <c r="I61" s="125">
        <v>2.0520200729370117</v>
      </c>
      <c r="J61" s="125">
        <v>0.77588337659835815</v>
      </c>
    </row>
    <row r="62" spans="1:11">
      <c r="B62" t="s">
        <v>1281</v>
      </c>
      <c r="C62" s="124">
        <v>29.107521057128906</v>
      </c>
      <c r="D62" s="124">
        <v>90.777610778808594</v>
      </c>
      <c r="E62" s="124">
        <v>173.90086364746094</v>
      </c>
      <c r="F62" s="124">
        <v>20.828081130981445</v>
      </c>
      <c r="G62" s="124">
        <v>69.949531555175781</v>
      </c>
      <c r="H62" s="124">
        <v>83.123252868652344</v>
      </c>
      <c r="I62" s="125">
        <v>1.9156801700592041</v>
      </c>
      <c r="J62" s="125">
        <v>0.77055931091308594</v>
      </c>
    </row>
    <row r="63" spans="1:11">
      <c r="B63" t="s">
        <v>1290</v>
      </c>
      <c r="C63" s="124">
        <v>26.426809310913086</v>
      </c>
      <c r="D63" s="124">
        <v>84.176918029785156</v>
      </c>
      <c r="E63" s="124">
        <v>144.08802795410156</v>
      </c>
      <c r="F63" s="124">
        <v>18.97166633605957</v>
      </c>
      <c r="G63" s="124">
        <v>65.205253601074219</v>
      </c>
      <c r="H63" s="124">
        <v>59.911109924316406</v>
      </c>
      <c r="I63" s="125">
        <v>1.7117284536361694</v>
      </c>
      <c r="J63" s="125">
        <v>0.77462154626846313</v>
      </c>
    </row>
    <row r="64" spans="1:11">
      <c r="B64" t="s">
        <v>1312</v>
      </c>
      <c r="C64" s="124">
        <v>31.89396858215332</v>
      </c>
      <c r="D64" s="124">
        <v>97.626663208007813</v>
      </c>
      <c r="E64" s="124">
        <v>169.20074462890625</v>
      </c>
      <c r="F64" s="124">
        <v>21.414848327636719</v>
      </c>
      <c r="G64" s="124">
        <v>76.211814880371094</v>
      </c>
      <c r="H64" s="124">
        <v>71.574081420898438</v>
      </c>
      <c r="I64" s="125">
        <v>1.7331407070159912</v>
      </c>
      <c r="J64" s="125">
        <v>0.78064548969268799</v>
      </c>
    </row>
    <row r="65" spans="2:10">
      <c r="B65" t="s">
        <v>1334</v>
      </c>
      <c r="C65" s="124">
        <v>24.742162704467773</v>
      </c>
      <c r="D65" s="124">
        <v>100.90471649169922</v>
      </c>
      <c r="E65" s="124">
        <v>184.07203674316406</v>
      </c>
      <c r="F65" s="124">
        <v>22.710441589355469</v>
      </c>
      <c r="G65" s="124">
        <v>78.19427490234375</v>
      </c>
      <c r="H65" s="124">
        <v>83.167320251464844</v>
      </c>
      <c r="I65" s="125">
        <v>1.824216365814209</v>
      </c>
      <c r="J65" s="125">
        <v>0.77493178844451904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="60" zoomScaleNormal="60" workbookViewId="0">
      <selection activeCell="Q50" sqref="Q50"/>
    </sheetView>
  </sheetViews>
  <sheetFormatPr defaultRowHeight="15"/>
  <cols>
    <col min="1" max="1" width="30.85546875" customWidth="1"/>
    <col min="7" max="7" width="20.7109375" customWidth="1"/>
  </cols>
  <sheetData>
    <row r="1" spans="1:8">
      <c r="A1" t="s">
        <v>243</v>
      </c>
      <c r="B1" t="s">
        <v>2775</v>
      </c>
      <c r="G1" t="s">
        <v>243</v>
      </c>
      <c r="H1" t="s">
        <v>2775</v>
      </c>
    </row>
    <row r="2" spans="1:8">
      <c r="A2" t="s">
        <v>1387</v>
      </c>
      <c r="B2">
        <v>0</v>
      </c>
      <c r="G2" t="s">
        <v>1388</v>
      </c>
      <c r="H2" t="s">
        <v>2776</v>
      </c>
    </row>
    <row r="3" spans="1:8">
      <c r="A3" t="s">
        <v>1389</v>
      </c>
      <c r="B3">
        <v>0</v>
      </c>
      <c r="G3" t="s">
        <v>1390</v>
      </c>
      <c r="H3" t="s">
        <v>2777</v>
      </c>
    </row>
    <row r="4" spans="1:8">
      <c r="A4" t="s">
        <v>1391</v>
      </c>
      <c r="B4" t="s">
        <v>2778</v>
      </c>
      <c r="G4" t="s">
        <v>1392</v>
      </c>
      <c r="H4" t="s">
        <v>2779</v>
      </c>
    </row>
    <row r="5" spans="1:8">
      <c r="A5" t="s">
        <v>1393</v>
      </c>
      <c r="B5" t="s">
        <v>2780</v>
      </c>
      <c r="G5" t="s">
        <v>1394</v>
      </c>
      <c r="H5" t="s">
        <v>2781</v>
      </c>
    </row>
    <row r="6" spans="1:8">
      <c r="A6" t="s">
        <v>1395</v>
      </c>
      <c r="B6" t="s">
        <v>2782</v>
      </c>
      <c r="G6" t="s">
        <v>1396</v>
      </c>
      <c r="H6" t="s">
        <v>2783</v>
      </c>
    </row>
    <row r="7" spans="1:8">
      <c r="A7" t="s">
        <v>1397</v>
      </c>
      <c r="B7" t="s">
        <v>2784</v>
      </c>
      <c r="G7" t="s">
        <v>1398</v>
      </c>
      <c r="H7" t="s">
        <v>2785</v>
      </c>
    </row>
    <row r="8" spans="1:8">
      <c r="A8" t="s">
        <v>1399</v>
      </c>
      <c r="B8" t="s">
        <v>2786</v>
      </c>
      <c r="G8" t="s">
        <v>1400</v>
      </c>
      <c r="H8" t="s">
        <v>2787</v>
      </c>
    </row>
    <row r="9" spans="1:8">
      <c r="A9" t="s">
        <v>1401</v>
      </c>
      <c r="B9" t="s">
        <v>2788</v>
      </c>
      <c r="G9" t="s">
        <v>1402</v>
      </c>
      <c r="H9" t="s">
        <v>2789</v>
      </c>
    </row>
    <row r="10" spans="1:8">
      <c r="A10" t="s">
        <v>1403</v>
      </c>
      <c r="B10" t="s">
        <v>2790</v>
      </c>
      <c r="G10" t="s">
        <v>1404</v>
      </c>
      <c r="H10" t="s">
        <v>2791</v>
      </c>
    </row>
    <row r="11" spans="1:8">
      <c r="A11" t="s">
        <v>1405</v>
      </c>
      <c r="B11" t="s">
        <v>2792</v>
      </c>
      <c r="G11" t="s">
        <v>1406</v>
      </c>
      <c r="H11" t="s">
        <v>2793</v>
      </c>
    </row>
    <row r="12" spans="1:8">
      <c r="A12" t="s">
        <v>1407</v>
      </c>
      <c r="B12" t="s">
        <v>2794</v>
      </c>
      <c r="G12" t="s">
        <v>1408</v>
      </c>
      <c r="H12" t="s">
        <v>2795</v>
      </c>
    </row>
    <row r="13" spans="1:8">
      <c r="A13" t="s">
        <v>1409</v>
      </c>
      <c r="B13" t="s">
        <v>2796</v>
      </c>
      <c r="G13" t="s">
        <v>1410</v>
      </c>
      <c r="H13" t="s">
        <v>2795</v>
      </c>
    </row>
    <row r="14" spans="1:8">
      <c r="A14" t="s">
        <v>1411</v>
      </c>
      <c r="B14" t="s">
        <v>2797</v>
      </c>
      <c r="G14" t="s">
        <v>1412</v>
      </c>
      <c r="H14" t="s">
        <v>2798</v>
      </c>
    </row>
    <row r="15" spans="1:8">
      <c r="A15" t="s">
        <v>1413</v>
      </c>
      <c r="B15" t="s">
        <v>2799</v>
      </c>
      <c r="G15" t="s">
        <v>1414</v>
      </c>
      <c r="H15" t="s">
        <v>2800</v>
      </c>
    </row>
    <row r="16" spans="1:8">
      <c r="A16" t="s">
        <v>1415</v>
      </c>
      <c r="B16" t="s">
        <v>2801</v>
      </c>
      <c r="G16" t="s">
        <v>1416</v>
      </c>
      <c r="H16" t="s">
        <v>2802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74"/>
  <sheetViews>
    <sheetView topLeftCell="A78" zoomScale="40" zoomScaleNormal="40" workbookViewId="0">
      <selection activeCell="AH146" sqref="AH146"/>
    </sheetView>
  </sheetViews>
  <sheetFormatPr defaultRowHeight="15"/>
  <cols>
    <col min="9" max="9" width="15.5703125" customWidth="1"/>
  </cols>
  <sheetData>
    <row r="1" spans="2:31"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</row>
    <row r="2" spans="2:31">
      <c r="C2" s="15"/>
      <c r="D2" s="15"/>
      <c r="E2" s="15" t="s">
        <v>2803</v>
      </c>
      <c r="F2" s="15" t="s">
        <v>2804</v>
      </c>
      <c r="G2" s="15"/>
      <c r="H2" s="15" t="s">
        <v>2805</v>
      </c>
      <c r="I2" s="15"/>
      <c r="J2" s="15"/>
      <c r="K2" s="15" t="s">
        <v>2806</v>
      </c>
      <c r="L2" s="15"/>
      <c r="M2" s="15"/>
      <c r="N2" s="15"/>
      <c r="O2" s="15"/>
      <c r="P2" s="15"/>
      <c r="Q2" s="15"/>
      <c r="R2" s="15">
        <v>10.765000000000001</v>
      </c>
      <c r="S2" s="15">
        <v>13.845000000000002</v>
      </c>
      <c r="T2" s="15">
        <v>9.2475000000000005</v>
      </c>
      <c r="U2" s="15"/>
      <c r="V2" s="15"/>
      <c r="W2" s="15"/>
      <c r="X2" s="227"/>
      <c r="Y2" s="28"/>
      <c r="Z2" s="28"/>
      <c r="AA2" s="127"/>
      <c r="AB2" s="28"/>
      <c r="AC2" s="28"/>
      <c r="AD2" s="127"/>
      <c r="AE2" s="28"/>
    </row>
    <row r="3" spans="2:31">
      <c r="C3" s="15"/>
      <c r="D3" s="15"/>
      <c r="E3" s="15"/>
      <c r="F3" s="15" t="s">
        <v>2807</v>
      </c>
      <c r="G3" s="15"/>
      <c r="H3" s="15"/>
      <c r="I3" s="15"/>
      <c r="J3" s="15"/>
      <c r="K3" s="15" t="s">
        <v>2808</v>
      </c>
      <c r="L3" s="15"/>
      <c r="M3" s="15"/>
      <c r="N3" s="15"/>
      <c r="O3" s="15" t="s">
        <v>10</v>
      </c>
      <c r="P3" s="15"/>
      <c r="Q3" s="15"/>
      <c r="R3" s="15" t="s">
        <v>11</v>
      </c>
      <c r="S3" s="15"/>
      <c r="T3" s="15"/>
      <c r="U3" s="15" t="s">
        <v>2809</v>
      </c>
      <c r="V3" s="15"/>
      <c r="W3" s="15"/>
      <c r="X3" s="227"/>
      <c r="Y3" s="226"/>
      <c r="Z3" s="226"/>
      <c r="AA3" s="127"/>
      <c r="AB3" s="226"/>
      <c r="AC3" s="226"/>
      <c r="AD3" s="127"/>
      <c r="AE3" s="28"/>
    </row>
    <row r="4" spans="2:31">
      <c r="B4" t="s">
        <v>44</v>
      </c>
      <c r="C4" s="15" t="s">
        <v>3</v>
      </c>
      <c r="D4" s="15"/>
      <c r="E4" s="15"/>
      <c r="F4" s="15"/>
      <c r="G4" s="15"/>
      <c r="H4" s="15"/>
      <c r="I4" s="15"/>
      <c r="J4" s="15" t="s">
        <v>2810</v>
      </c>
      <c r="K4" s="3"/>
      <c r="L4" s="3"/>
      <c r="M4" s="3"/>
      <c r="N4" s="3"/>
      <c r="O4" s="3" t="s">
        <v>1431</v>
      </c>
      <c r="P4" s="3" t="s">
        <v>2811</v>
      </c>
      <c r="Q4" s="3" t="s">
        <v>267</v>
      </c>
      <c r="R4" s="3" t="s">
        <v>1431</v>
      </c>
      <c r="S4" s="3" t="s">
        <v>2811</v>
      </c>
      <c r="T4" s="3" t="s">
        <v>267</v>
      </c>
      <c r="U4" s="3" t="s">
        <v>1431</v>
      </c>
      <c r="V4" s="3" t="s">
        <v>2811</v>
      </c>
      <c r="W4" s="3" t="s">
        <v>267</v>
      </c>
      <c r="X4" s="227"/>
      <c r="Y4" s="127"/>
      <c r="Z4" s="127"/>
      <c r="AA4" s="127"/>
      <c r="AB4" s="127"/>
      <c r="AC4" s="127"/>
      <c r="AD4" s="127"/>
      <c r="AE4" s="28"/>
    </row>
    <row r="5" spans="2:31">
      <c r="B5" t="s">
        <v>45</v>
      </c>
      <c r="C5" s="15">
        <v>17.55</v>
      </c>
      <c r="D5" s="15"/>
      <c r="E5" s="229" t="s">
        <v>1431</v>
      </c>
      <c r="F5" s="15">
        <v>17.55</v>
      </c>
      <c r="G5" s="15">
        <v>17.510000000000002</v>
      </c>
      <c r="H5" s="15"/>
      <c r="I5" s="15"/>
      <c r="J5" s="15" t="s">
        <v>2812</v>
      </c>
      <c r="K5" s="3" t="s">
        <v>1431</v>
      </c>
      <c r="L5" s="3" t="s">
        <v>2811</v>
      </c>
      <c r="M5" s="3" t="s">
        <v>2813</v>
      </c>
      <c r="N5" s="3" t="s">
        <v>267</v>
      </c>
      <c r="O5" s="3" t="s">
        <v>2813</v>
      </c>
      <c r="P5" s="3" t="s">
        <v>2813</v>
      </c>
      <c r="Q5" s="3" t="s">
        <v>2813</v>
      </c>
      <c r="R5" s="3" t="s">
        <v>2813</v>
      </c>
      <c r="S5" s="3" t="s">
        <v>2813</v>
      </c>
      <c r="T5" s="3" t="s">
        <v>2813</v>
      </c>
      <c r="U5" s="3" t="s">
        <v>2813</v>
      </c>
      <c r="V5" s="3" t="s">
        <v>2813</v>
      </c>
      <c r="W5" s="3" t="s">
        <v>2813</v>
      </c>
      <c r="X5" s="227"/>
      <c r="Y5" s="127"/>
      <c r="Z5" s="127"/>
      <c r="AA5" s="127"/>
      <c r="AB5" s="127"/>
      <c r="AC5" s="127"/>
      <c r="AD5" s="127"/>
      <c r="AE5" s="28"/>
    </row>
    <row r="6" spans="2:31">
      <c r="B6" t="s">
        <v>46</v>
      </c>
      <c r="C6" s="15">
        <v>18.13</v>
      </c>
      <c r="D6" s="15"/>
      <c r="E6" s="229"/>
      <c r="F6" s="15">
        <v>18.13</v>
      </c>
      <c r="G6" s="15">
        <v>18</v>
      </c>
      <c r="H6" s="15"/>
      <c r="I6" s="15"/>
      <c r="J6" s="15" t="s">
        <v>2814</v>
      </c>
      <c r="K6" s="15">
        <v>17.55</v>
      </c>
      <c r="L6" s="15">
        <v>14.33</v>
      </c>
      <c r="M6" s="15">
        <v>30.25</v>
      </c>
      <c r="N6" s="15">
        <v>18.190000000000001</v>
      </c>
      <c r="O6" s="15">
        <v>12.7</v>
      </c>
      <c r="P6" s="15">
        <v>15.92</v>
      </c>
      <c r="Q6" s="15">
        <v>12.059999999999999</v>
      </c>
      <c r="R6" s="15">
        <v>1.9349999999999987</v>
      </c>
      <c r="S6" s="15">
        <v>2.0749999999999975</v>
      </c>
      <c r="T6" s="15">
        <v>2.8124999999999982</v>
      </c>
      <c r="U6" s="228">
        <v>0.26152123494813256</v>
      </c>
      <c r="V6" s="228">
        <v>0.23733553023763021</v>
      </c>
      <c r="W6" s="228">
        <v>0.14234857934458661</v>
      </c>
      <c r="X6" s="227"/>
      <c r="Y6" s="127"/>
      <c r="Z6" s="127"/>
      <c r="AA6" s="127"/>
      <c r="AB6" s="127"/>
      <c r="AC6" s="127"/>
      <c r="AD6" s="127"/>
      <c r="AE6" s="28"/>
    </row>
    <row r="7" spans="2:31">
      <c r="B7" t="s">
        <v>47</v>
      </c>
      <c r="C7" s="15">
        <v>18.02</v>
      </c>
      <c r="D7" s="15"/>
      <c r="E7" s="229"/>
      <c r="F7" s="15">
        <v>18.02</v>
      </c>
      <c r="G7" s="15">
        <v>18.04</v>
      </c>
      <c r="H7" s="15"/>
      <c r="I7" s="15"/>
      <c r="J7" s="15" t="s">
        <v>2815</v>
      </c>
      <c r="K7" s="15">
        <v>18.13</v>
      </c>
      <c r="L7" s="15">
        <v>14.87</v>
      </c>
      <c r="M7" s="15">
        <v>28.63</v>
      </c>
      <c r="N7" s="15">
        <v>19.28</v>
      </c>
      <c r="O7" s="15">
        <v>10.5</v>
      </c>
      <c r="P7" s="15">
        <v>13.76</v>
      </c>
      <c r="Q7" s="15">
        <v>9.3499999999999979</v>
      </c>
      <c r="R7" s="15">
        <v>-0.26500000000000057</v>
      </c>
      <c r="S7" s="15">
        <v>-8.5000000000002629E-2</v>
      </c>
      <c r="T7" s="15">
        <v>0.10249999999999737</v>
      </c>
      <c r="U7" s="228">
        <v>1.2016360495268512</v>
      </c>
      <c r="V7" s="228">
        <v>1.0606877413682188</v>
      </c>
      <c r="W7" s="228">
        <v>0.93141756862970493</v>
      </c>
      <c r="X7" s="227"/>
      <c r="Y7" s="127"/>
      <c r="Z7" s="127"/>
      <c r="AA7" s="127"/>
      <c r="AB7" s="127"/>
      <c r="AC7" s="127"/>
      <c r="AD7" s="127"/>
      <c r="AE7" s="28"/>
    </row>
    <row r="8" spans="2:31">
      <c r="B8" t="s">
        <v>48</v>
      </c>
      <c r="C8" s="15">
        <v>18.12</v>
      </c>
      <c r="D8" s="15"/>
      <c r="E8" s="229"/>
      <c r="F8" s="15">
        <v>18.12</v>
      </c>
      <c r="G8" s="15">
        <v>17.96</v>
      </c>
      <c r="H8" s="15"/>
      <c r="I8" s="15"/>
      <c r="J8" s="15" t="s">
        <v>2816</v>
      </c>
      <c r="K8" s="15">
        <v>18.02</v>
      </c>
      <c r="L8" s="15">
        <v>14.33</v>
      </c>
      <c r="M8" s="15">
        <v>31.27</v>
      </c>
      <c r="N8" s="15">
        <v>18.79</v>
      </c>
      <c r="O8" s="15">
        <v>13.25</v>
      </c>
      <c r="P8" s="15">
        <v>16.939999999999998</v>
      </c>
      <c r="Q8" s="15">
        <v>12.48</v>
      </c>
      <c r="R8" s="15">
        <v>2.4849999999999994</v>
      </c>
      <c r="S8" s="15">
        <v>3.0949999999999953</v>
      </c>
      <c r="T8" s="15">
        <v>3.2324999999999999</v>
      </c>
      <c r="U8" s="228">
        <v>0.17862426746763668</v>
      </c>
      <c r="V8" s="228">
        <v>0.11703403092931192</v>
      </c>
      <c r="W8" s="228">
        <v>0.10639483343875299</v>
      </c>
      <c r="X8" s="227"/>
      <c r="Y8" s="127"/>
      <c r="Z8" s="127"/>
      <c r="AA8" s="127"/>
      <c r="AB8" s="127"/>
      <c r="AC8" s="127"/>
      <c r="AD8" s="127"/>
      <c r="AE8" s="28"/>
    </row>
    <row r="9" spans="2:31">
      <c r="B9" t="s">
        <v>49</v>
      </c>
      <c r="C9" s="15">
        <v>18.41</v>
      </c>
      <c r="D9" s="15"/>
      <c r="E9" s="229"/>
      <c r="F9" s="15">
        <v>18.41</v>
      </c>
      <c r="G9" s="15">
        <v>18.52</v>
      </c>
      <c r="H9" s="15"/>
      <c r="I9" s="15"/>
      <c r="J9" s="15" t="s">
        <v>2817</v>
      </c>
      <c r="K9" s="15">
        <v>18.12</v>
      </c>
      <c r="L9" s="15">
        <v>14.46</v>
      </c>
      <c r="M9" s="15">
        <v>33.229999999999997</v>
      </c>
      <c r="N9" s="15">
        <v>18.670000000000002</v>
      </c>
      <c r="O9" s="15">
        <v>15.109999999999996</v>
      </c>
      <c r="P9" s="15">
        <v>18.769999999999996</v>
      </c>
      <c r="Q9" s="15">
        <v>14.559999999999995</v>
      </c>
      <c r="R9" s="15">
        <v>4.3449999999999953</v>
      </c>
      <c r="S9" s="15">
        <v>4.9249999999999936</v>
      </c>
      <c r="T9" s="15">
        <v>5.3124999999999947</v>
      </c>
      <c r="U9" s="228">
        <v>4.9206748535575377E-2</v>
      </c>
      <c r="V9" s="228">
        <v>3.2917532373588777E-2</v>
      </c>
      <c r="W9" s="228">
        <v>2.5163911436707195E-2</v>
      </c>
      <c r="X9" s="227"/>
      <c r="Y9" s="127"/>
      <c r="Z9" s="127"/>
      <c r="AA9" s="127"/>
      <c r="AB9" s="127"/>
      <c r="AC9" s="127"/>
      <c r="AD9" s="127"/>
      <c r="AE9" s="28"/>
    </row>
    <row r="10" spans="2:31">
      <c r="B10" t="s">
        <v>50</v>
      </c>
      <c r="C10" s="15">
        <v>17.13</v>
      </c>
      <c r="D10" s="15"/>
      <c r="E10" s="229"/>
      <c r="F10" s="15">
        <v>17.13</v>
      </c>
      <c r="G10" s="15">
        <v>17.3</v>
      </c>
      <c r="H10" s="15"/>
      <c r="I10" s="15"/>
      <c r="J10" s="15" t="s">
        <v>2818</v>
      </c>
      <c r="K10" s="15">
        <v>18.41</v>
      </c>
      <c r="L10" s="15">
        <v>14.51</v>
      </c>
      <c r="M10" s="15">
        <v>32.549999999999997</v>
      </c>
      <c r="N10" s="15">
        <v>18.91</v>
      </c>
      <c r="O10" s="15">
        <v>14.139999999999997</v>
      </c>
      <c r="P10" s="15">
        <v>18.04</v>
      </c>
      <c r="Q10" s="15">
        <v>13.639999999999997</v>
      </c>
      <c r="R10" s="15">
        <v>3.3749999999999964</v>
      </c>
      <c r="S10" s="15">
        <v>4.1949999999999967</v>
      </c>
      <c r="T10" s="15">
        <v>4.3924999999999965</v>
      </c>
      <c r="U10" s="228">
        <v>9.6388176587996546E-2</v>
      </c>
      <c r="V10" s="228">
        <v>5.4598305994793518E-2</v>
      </c>
      <c r="W10" s="228">
        <v>4.7613021672444987E-2</v>
      </c>
      <c r="X10" s="227"/>
      <c r="Y10" s="127"/>
      <c r="Z10" s="127"/>
      <c r="AA10" s="127"/>
      <c r="AB10" s="127"/>
      <c r="AC10" s="127"/>
      <c r="AD10" s="127"/>
      <c r="AE10" s="28"/>
    </row>
    <row r="11" spans="2:31">
      <c r="B11" t="s">
        <v>51</v>
      </c>
      <c r="C11" s="15">
        <v>17.34</v>
      </c>
      <c r="D11" s="15"/>
      <c r="E11" s="229"/>
      <c r="F11" s="15">
        <v>17.34</v>
      </c>
      <c r="G11" s="15">
        <v>17.37</v>
      </c>
      <c r="H11" s="15"/>
      <c r="I11" s="15"/>
      <c r="J11" s="15"/>
      <c r="K11" s="15"/>
      <c r="L11" s="15"/>
      <c r="M11" s="15"/>
      <c r="N11" s="15">
        <v>18.23</v>
      </c>
      <c r="O11" s="15"/>
      <c r="P11" s="15"/>
      <c r="Q11" s="15"/>
      <c r="R11" s="15"/>
      <c r="S11" s="15"/>
      <c r="T11" s="15"/>
      <c r="U11" s="228"/>
      <c r="V11" s="228"/>
      <c r="W11" s="228"/>
      <c r="X11" s="15"/>
      <c r="Y11" s="28"/>
      <c r="Z11" s="28"/>
      <c r="AA11" s="28"/>
      <c r="AB11" s="28"/>
      <c r="AC11" s="28"/>
      <c r="AD11" s="28"/>
      <c r="AE11" s="28"/>
    </row>
    <row r="12" spans="2:31">
      <c r="B12" t="s">
        <v>52</v>
      </c>
      <c r="C12" s="15">
        <v>17.59</v>
      </c>
      <c r="D12" s="15"/>
      <c r="E12" s="229"/>
      <c r="F12" s="15">
        <v>17.59</v>
      </c>
      <c r="G12" s="15">
        <v>17.510000000000002</v>
      </c>
      <c r="H12" s="15"/>
      <c r="I12" s="15"/>
      <c r="J12" s="15" t="s">
        <v>2819</v>
      </c>
      <c r="K12" s="15">
        <v>17.13</v>
      </c>
      <c r="L12" s="15">
        <v>13.76</v>
      </c>
      <c r="M12" s="15">
        <v>29.08</v>
      </c>
      <c r="N12" s="15">
        <v>18.23</v>
      </c>
      <c r="O12" s="15">
        <v>11.95</v>
      </c>
      <c r="P12" s="15">
        <v>15.319999999999999</v>
      </c>
      <c r="Q12" s="15">
        <v>10.849999999999998</v>
      </c>
      <c r="R12" s="15">
        <v>1.1849999999999987</v>
      </c>
      <c r="S12" s="15">
        <v>1.4749999999999961</v>
      </c>
      <c r="T12" s="15">
        <v>1.6024999999999974</v>
      </c>
      <c r="U12" s="228">
        <v>0.43982453796121823</v>
      </c>
      <c r="V12" s="228">
        <v>0.35973339500270601</v>
      </c>
      <c r="W12" s="228">
        <v>0.32930583944717545</v>
      </c>
      <c r="X12" s="15"/>
      <c r="Y12" s="28"/>
      <c r="Z12" s="28"/>
      <c r="AA12" s="28"/>
      <c r="AB12" s="28"/>
      <c r="AC12" s="28"/>
      <c r="AD12" s="28"/>
      <c r="AE12" s="28"/>
    </row>
    <row r="13" spans="2:31">
      <c r="B13" t="s">
        <v>53</v>
      </c>
      <c r="C13" s="15">
        <v>17.649999999999999</v>
      </c>
      <c r="D13" s="15"/>
      <c r="E13" s="229"/>
      <c r="F13" s="15">
        <v>17.649999999999999</v>
      </c>
      <c r="G13" s="15">
        <v>17.47</v>
      </c>
      <c r="H13" s="15"/>
      <c r="I13" s="15"/>
      <c r="J13" s="15" t="s">
        <v>2820</v>
      </c>
      <c r="K13" s="15">
        <v>17.34</v>
      </c>
      <c r="L13" s="15">
        <v>14.41</v>
      </c>
      <c r="M13" s="15">
        <v>28.71</v>
      </c>
      <c r="N13" s="15">
        <v>19.21</v>
      </c>
      <c r="O13" s="15">
        <v>11.370000000000001</v>
      </c>
      <c r="P13" s="15">
        <v>14.3</v>
      </c>
      <c r="Q13" s="15">
        <v>9.5</v>
      </c>
      <c r="R13" s="15">
        <v>0.60500000000000043</v>
      </c>
      <c r="S13" s="15">
        <v>0.45499999999999829</v>
      </c>
      <c r="T13" s="15">
        <v>0.2524999999999995</v>
      </c>
      <c r="U13" s="228">
        <v>0.65747138010253525</v>
      </c>
      <c r="V13" s="228">
        <v>0.72951017212008851</v>
      </c>
      <c r="W13" s="228">
        <v>0.83944051461137503</v>
      </c>
      <c r="X13" s="15"/>
      <c r="Y13" s="28"/>
      <c r="Z13" s="28"/>
      <c r="AA13" s="28"/>
      <c r="AB13" s="28"/>
      <c r="AC13" s="28"/>
      <c r="AD13" s="28"/>
      <c r="AE13" s="28"/>
    </row>
    <row r="14" spans="2:31">
      <c r="B14" t="s">
        <v>54</v>
      </c>
      <c r="C14" s="15">
        <v>17.77</v>
      </c>
      <c r="D14" s="15"/>
      <c r="E14" s="229"/>
      <c r="F14" s="15">
        <v>17.77</v>
      </c>
      <c r="G14" s="15">
        <v>17.91</v>
      </c>
      <c r="H14" s="15"/>
      <c r="I14" s="15"/>
      <c r="J14" s="15" t="s">
        <v>2821</v>
      </c>
      <c r="K14" s="15">
        <v>17.59</v>
      </c>
      <c r="L14" s="15">
        <v>14.44</v>
      </c>
      <c r="M14" s="15">
        <v>32.229999999999997</v>
      </c>
      <c r="N14" s="15">
        <v>18.350000000000001</v>
      </c>
      <c r="O14" s="15">
        <v>14.639999999999997</v>
      </c>
      <c r="P14" s="15">
        <v>17.79</v>
      </c>
      <c r="Q14" s="15">
        <v>13.879999999999995</v>
      </c>
      <c r="R14" s="15">
        <v>3.8749999999999964</v>
      </c>
      <c r="S14" s="15">
        <v>3.9449999999999967</v>
      </c>
      <c r="T14" s="15">
        <v>4.632499999999995</v>
      </c>
      <c r="U14" s="228">
        <v>6.8156733291578772E-2</v>
      </c>
      <c r="V14" s="228">
        <v>6.4928693956104178E-2</v>
      </c>
      <c r="W14" s="228">
        <v>4.0316102908558228E-2</v>
      </c>
      <c r="X14" s="15"/>
    </row>
    <row r="15" spans="2:31">
      <c r="B15" t="s">
        <v>55</v>
      </c>
      <c r="C15" s="15">
        <v>27.82</v>
      </c>
      <c r="D15" s="15"/>
      <c r="E15" s="15"/>
      <c r="F15" s="15"/>
      <c r="G15" s="15"/>
      <c r="H15" s="15"/>
      <c r="I15" s="15"/>
      <c r="J15" s="15" t="s">
        <v>2822</v>
      </c>
      <c r="K15" s="15">
        <v>17.649999999999999</v>
      </c>
      <c r="L15" s="15">
        <v>14.26</v>
      </c>
      <c r="M15" s="15">
        <v>32.94</v>
      </c>
      <c r="N15" s="15">
        <v>18.399999999999999</v>
      </c>
      <c r="O15" s="15">
        <v>15.29</v>
      </c>
      <c r="P15" s="15">
        <v>18.68</v>
      </c>
      <c r="Q15" s="15">
        <v>14.54</v>
      </c>
      <c r="R15" s="15">
        <v>4.5249999999999986</v>
      </c>
      <c r="S15" s="15">
        <v>4.8349999999999973</v>
      </c>
      <c r="T15" s="15">
        <v>5.2924999999999986</v>
      </c>
      <c r="U15" s="228">
        <v>4.3434944370073086E-2</v>
      </c>
      <c r="V15" s="228">
        <v>3.5036439938390979E-2</v>
      </c>
      <c r="W15" s="228">
        <v>2.5515186549845914E-2</v>
      </c>
      <c r="X15" s="15"/>
    </row>
    <row r="16" spans="2:31">
      <c r="B16" t="s">
        <v>56</v>
      </c>
      <c r="C16" s="15">
        <v>30.08</v>
      </c>
      <c r="D16" s="15"/>
      <c r="E16" s="229" t="s">
        <v>2824</v>
      </c>
      <c r="F16" s="15">
        <v>14.33</v>
      </c>
      <c r="G16" s="15">
        <v>13.76</v>
      </c>
      <c r="H16" s="15"/>
      <c r="I16" s="15"/>
      <c r="J16" s="15" t="s">
        <v>2823</v>
      </c>
      <c r="K16" s="15">
        <v>17.77</v>
      </c>
      <c r="L16" s="15">
        <v>13.94</v>
      </c>
      <c r="M16" s="15">
        <v>33.4</v>
      </c>
      <c r="N16" s="15">
        <v>18.52</v>
      </c>
      <c r="O16" s="15">
        <v>15.629999999999999</v>
      </c>
      <c r="P16" s="15">
        <v>19.46</v>
      </c>
      <c r="Q16" s="15">
        <v>14.879999999999999</v>
      </c>
      <c r="R16" s="15">
        <v>4.8649999999999984</v>
      </c>
      <c r="S16" s="15">
        <v>5.6149999999999984</v>
      </c>
      <c r="T16" s="15">
        <v>5.6324999999999985</v>
      </c>
      <c r="U16" s="228">
        <v>3.4315400430845355E-2</v>
      </c>
      <c r="V16" s="228">
        <v>2.0404059173264363E-2</v>
      </c>
      <c r="W16" s="228">
        <v>2.0158051454279069E-2</v>
      </c>
      <c r="X16" s="15"/>
    </row>
    <row r="17" spans="2:24">
      <c r="B17" t="s">
        <v>57</v>
      </c>
      <c r="C17" s="15">
        <v>17.510000000000002</v>
      </c>
      <c r="D17" s="15"/>
      <c r="E17" s="229"/>
      <c r="F17" s="15">
        <v>14.87</v>
      </c>
      <c r="G17" s="15">
        <v>14.77</v>
      </c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</row>
    <row r="18" spans="2:24">
      <c r="B18" t="s">
        <v>58</v>
      </c>
      <c r="C18" s="15">
        <v>18</v>
      </c>
      <c r="D18" s="15"/>
      <c r="E18" s="229"/>
      <c r="F18" s="15">
        <v>14.33</v>
      </c>
      <c r="G18" s="15">
        <v>13.99</v>
      </c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</row>
    <row r="19" spans="2:24">
      <c r="B19" t="s">
        <v>59</v>
      </c>
      <c r="C19" s="15">
        <v>18.04</v>
      </c>
      <c r="D19" s="15"/>
      <c r="E19" s="229"/>
      <c r="F19" s="15">
        <v>14.46</v>
      </c>
      <c r="G19" s="15">
        <v>14.42</v>
      </c>
      <c r="H19" s="15"/>
      <c r="I19" s="15"/>
      <c r="J19" s="15" t="s">
        <v>2814</v>
      </c>
      <c r="K19" s="15">
        <v>17.510000000000002</v>
      </c>
      <c r="L19" s="15">
        <v>13.76</v>
      </c>
      <c r="M19" s="15">
        <v>29.47</v>
      </c>
      <c r="N19" s="15">
        <v>18.03</v>
      </c>
      <c r="O19" s="15">
        <v>11.959999999999997</v>
      </c>
      <c r="P19" s="15">
        <v>15.709999999999999</v>
      </c>
      <c r="Q19" s="15">
        <v>11.439999999999998</v>
      </c>
      <c r="R19" s="15">
        <v>1.1949999999999967</v>
      </c>
      <c r="S19" s="15">
        <v>1.8649999999999967</v>
      </c>
      <c r="T19" s="15">
        <v>2.1924999999999972</v>
      </c>
      <c r="U19" s="228">
        <v>0.43678644795834809</v>
      </c>
      <c r="V19" s="228">
        <v>0.27452320344676312</v>
      </c>
      <c r="W19" s="228">
        <v>0.21877199868630273</v>
      </c>
      <c r="X19" s="15"/>
    </row>
    <row r="20" spans="2:24">
      <c r="B20" t="s">
        <v>60</v>
      </c>
      <c r="C20" s="15">
        <v>17.96</v>
      </c>
      <c r="D20" s="15"/>
      <c r="E20" s="229"/>
      <c r="F20" s="15">
        <v>14.51</v>
      </c>
      <c r="G20" s="15">
        <v>14.5</v>
      </c>
      <c r="H20" s="15"/>
      <c r="I20" s="15"/>
      <c r="J20" s="15" t="s">
        <v>2815</v>
      </c>
      <c r="K20" s="15">
        <v>18</v>
      </c>
      <c r="L20" s="15">
        <v>14.77</v>
      </c>
      <c r="M20" s="15">
        <v>28.17</v>
      </c>
      <c r="N20" s="15">
        <v>19.329999999999998</v>
      </c>
      <c r="O20" s="15">
        <v>10.170000000000002</v>
      </c>
      <c r="P20" s="15">
        <v>13.400000000000002</v>
      </c>
      <c r="Q20" s="15">
        <v>8.8400000000000034</v>
      </c>
      <c r="R20" s="15">
        <v>-0.59499999999999886</v>
      </c>
      <c r="S20" s="15">
        <v>-0.44500000000000028</v>
      </c>
      <c r="T20" s="15">
        <v>-0.40749999999999709</v>
      </c>
      <c r="U20" s="228">
        <v>1.5104725855628243</v>
      </c>
      <c r="V20" s="228">
        <v>1.3613141164994735</v>
      </c>
      <c r="W20" s="228">
        <v>1.3263853707896751</v>
      </c>
      <c r="X20" s="15"/>
    </row>
    <row r="21" spans="2:24">
      <c r="B21" t="s">
        <v>61</v>
      </c>
      <c r="C21" s="15">
        <v>18.52</v>
      </c>
      <c r="D21" s="15"/>
      <c r="E21" s="229"/>
      <c r="F21" s="15">
        <v>13.76</v>
      </c>
      <c r="G21" s="15">
        <v>13.68</v>
      </c>
      <c r="H21" s="15"/>
      <c r="I21" s="15"/>
      <c r="J21" s="15" t="s">
        <v>2816</v>
      </c>
      <c r="K21" s="15">
        <v>18.04</v>
      </c>
      <c r="L21" s="15">
        <v>13.99</v>
      </c>
      <c r="M21" s="15">
        <v>31.75</v>
      </c>
      <c r="N21" s="15">
        <v>18.45</v>
      </c>
      <c r="O21" s="15">
        <v>13.71</v>
      </c>
      <c r="P21" s="15">
        <v>17.759999999999998</v>
      </c>
      <c r="Q21" s="15">
        <v>13.3</v>
      </c>
      <c r="R21" s="15">
        <v>2.9450000000000003</v>
      </c>
      <c r="S21" s="15">
        <v>3.9149999999999956</v>
      </c>
      <c r="T21" s="15">
        <v>4.0525000000000002</v>
      </c>
      <c r="U21" s="228">
        <v>0.12985738791220802</v>
      </c>
      <c r="V21" s="228">
        <v>6.6292983835513769E-2</v>
      </c>
      <c r="W21" s="228">
        <v>6.0266496140746903E-2</v>
      </c>
      <c r="X21" s="15"/>
    </row>
    <row r="22" spans="2:24">
      <c r="B22" t="s">
        <v>62</v>
      </c>
      <c r="C22" s="15">
        <v>17.3</v>
      </c>
      <c r="D22" s="15"/>
      <c r="E22" s="229"/>
      <c r="F22" s="15">
        <v>14.41</v>
      </c>
      <c r="G22" s="15">
        <v>14.47</v>
      </c>
      <c r="H22" s="15"/>
      <c r="I22" s="15"/>
      <c r="J22" s="15" t="s">
        <v>2817</v>
      </c>
      <c r="K22" s="15">
        <v>17.96</v>
      </c>
      <c r="L22" s="15">
        <v>14.42</v>
      </c>
      <c r="M22" s="15">
        <v>31.3</v>
      </c>
      <c r="N22" s="15">
        <v>18.73</v>
      </c>
      <c r="O22" s="15">
        <v>13.34</v>
      </c>
      <c r="P22" s="15">
        <v>16.880000000000003</v>
      </c>
      <c r="Q22" s="15">
        <v>12.57</v>
      </c>
      <c r="R22" s="15">
        <v>2.5749999999999993</v>
      </c>
      <c r="S22" s="15">
        <v>3.0350000000000001</v>
      </c>
      <c r="T22" s="15">
        <v>3.3224999999999998</v>
      </c>
      <c r="U22" s="228">
        <v>0.16782156284753305</v>
      </c>
      <c r="V22" s="228">
        <v>0.1220039700970281</v>
      </c>
      <c r="W22" s="228">
        <v>9.9960366414544102E-2</v>
      </c>
      <c r="X22" s="15"/>
    </row>
    <row r="23" spans="2:24">
      <c r="B23" t="s">
        <v>63</v>
      </c>
      <c r="C23" s="15">
        <v>17.37</v>
      </c>
      <c r="D23" s="15"/>
      <c r="E23" s="229"/>
      <c r="F23" s="15">
        <v>14.44</v>
      </c>
      <c r="G23" s="15">
        <v>14.45</v>
      </c>
      <c r="H23" s="15"/>
      <c r="I23" s="15"/>
      <c r="J23" s="15" t="s">
        <v>2818</v>
      </c>
      <c r="K23" s="15">
        <v>18.52</v>
      </c>
      <c r="L23" s="15">
        <v>14.5</v>
      </c>
      <c r="M23" s="15">
        <v>32.07</v>
      </c>
      <c r="N23" s="15">
        <v>18.95</v>
      </c>
      <c r="O23" s="15">
        <v>13.55</v>
      </c>
      <c r="P23" s="15">
        <v>17.57</v>
      </c>
      <c r="Q23" s="15">
        <v>13.120000000000001</v>
      </c>
      <c r="R23" s="15">
        <v>2.7850000000000001</v>
      </c>
      <c r="S23" s="15">
        <v>3.7249999999999979</v>
      </c>
      <c r="T23" s="15">
        <v>3.8725000000000005</v>
      </c>
      <c r="U23" s="228">
        <v>0.14508798929796501</v>
      </c>
      <c r="V23" s="228">
        <v>7.5624630576205915E-2</v>
      </c>
      <c r="W23" s="228">
        <v>6.82749423010936E-2</v>
      </c>
      <c r="X23" s="15"/>
    </row>
    <row r="24" spans="2:24">
      <c r="B24" t="s">
        <v>64</v>
      </c>
      <c r="C24" s="15">
        <v>17.510000000000002</v>
      </c>
      <c r="D24" s="15"/>
      <c r="E24" s="229"/>
      <c r="F24" s="15">
        <v>14.26</v>
      </c>
      <c r="G24" s="15">
        <v>14.5</v>
      </c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228"/>
      <c r="V24" s="228"/>
      <c r="W24" s="228"/>
      <c r="X24" s="15"/>
    </row>
    <row r="25" spans="2:24">
      <c r="B25" t="s">
        <v>65</v>
      </c>
      <c r="C25" s="15">
        <v>17.47</v>
      </c>
      <c r="D25" s="15"/>
      <c r="E25" s="229"/>
      <c r="F25" s="15">
        <v>13.94</v>
      </c>
      <c r="G25" s="15">
        <v>13.95</v>
      </c>
      <c r="H25" s="15"/>
      <c r="I25" s="15"/>
      <c r="J25" s="15" t="s">
        <v>2819</v>
      </c>
      <c r="K25" s="15">
        <v>17.3</v>
      </c>
      <c r="L25" s="15">
        <v>13.68</v>
      </c>
      <c r="M25" s="15">
        <v>29.09</v>
      </c>
      <c r="N25" s="15">
        <v>18.190000000000001</v>
      </c>
      <c r="O25" s="15">
        <v>11.79</v>
      </c>
      <c r="P25" s="15">
        <v>15.41</v>
      </c>
      <c r="Q25" s="15">
        <v>10.899999999999999</v>
      </c>
      <c r="R25" s="15">
        <v>1.0249999999999986</v>
      </c>
      <c r="S25" s="15">
        <v>1.5649999999999977</v>
      </c>
      <c r="T25" s="15">
        <v>1.6524999999999981</v>
      </c>
      <c r="U25" s="228">
        <v>0.49141029927262603</v>
      </c>
      <c r="V25" s="228">
        <v>0.33797770825703205</v>
      </c>
      <c r="W25" s="228">
        <v>0.31808847364911907</v>
      </c>
      <c r="X25" s="15"/>
    </row>
    <row r="26" spans="2:24">
      <c r="B26" t="s">
        <v>66</v>
      </c>
      <c r="C26" s="15">
        <v>17.91</v>
      </c>
      <c r="D26" s="15"/>
      <c r="E26" s="15"/>
      <c r="F26" s="15"/>
      <c r="G26" s="15"/>
      <c r="H26" s="15"/>
      <c r="I26" s="15"/>
      <c r="J26" s="15" t="s">
        <v>2820</v>
      </c>
      <c r="K26" s="15">
        <v>17.37</v>
      </c>
      <c r="L26" s="15">
        <v>14.47</v>
      </c>
      <c r="M26" s="15">
        <v>28.39</v>
      </c>
      <c r="N26" s="15">
        <v>19.09</v>
      </c>
      <c r="O26" s="15">
        <v>11.02</v>
      </c>
      <c r="P26" s="15">
        <v>13.92</v>
      </c>
      <c r="Q26" s="15">
        <v>9.3000000000000007</v>
      </c>
      <c r="R26" s="15">
        <v>0.25499999999999901</v>
      </c>
      <c r="S26" s="15">
        <v>7.4999999999997513E-2</v>
      </c>
      <c r="T26" s="15">
        <v>5.2500000000000213E-2</v>
      </c>
      <c r="U26" s="228">
        <v>0.83798713466794916</v>
      </c>
      <c r="V26" s="228">
        <v>0.94934212095052084</v>
      </c>
      <c r="W26" s="228">
        <v>0.96426393825195067</v>
      </c>
      <c r="X26" s="15"/>
    </row>
    <row r="27" spans="2:24">
      <c r="B27" t="s">
        <v>67</v>
      </c>
      <c r="C27" s="15">
        <v>27.2</v>
      </c>
      <c r="D27" s="15"/>
      <c r="E27" s="229" t="s">
        <v>2813</v>
      </c>
      <c r="F27" s="15">
        <v>30.25</v>
      </c>
      <c r="G27" s="15">
        <v>29.47</v>
      </c>
      <c r="H27" s="15"/>
      <c r="I27" s="15"/>
      <c r="J27" s="15" t="s">
        <v>2821</v>
      </c>
      <c r="K27" s="15">
        <v>17.510000000000002</v>
      </c>
      <c r="L27" s="15">
        <v>14.45</v>
      </c>
      <c r="M27" s="15">
        <v>31.36</v>
      </c>
      <c r="N27" s="15">
        <v>18.29</v>
      </c>
      <c r="O27" s="15">
        <v>13.849999999999998</v>
      </c>
      <c r="P27" s="15">
        <v>16.91</v>
      </c>
      <c r="Q27" s="15">
        <v>13.07</v>
      </c>
      <c r="R27" s="15">
        <v>3.0849999999999973</v>
      </c>
      <c r="S27" s="15">
        <v>3.0649999999999977</v>
      </c>
      <c r="T27" s="15">
        <v>3.8224999999999998</v>
      </c>
      <c r="U27" s="228">
        <v>0.11784806698978015</v>
      </c>
      <c r="V27" s="228">
        <v>0.11949316469921796</v>
      </c>
      <c r="W27" s="228">
        <v>7.0682652941616145E-2</v>
      </c>
      <c r="X27" s="15"/>
    </row>
    <row r="28" spans="2:24">
      <c r="B28" t="s">
        <v>68</v>
      </c>
      <c r="C28" s="15">
        <v>24.56</v>
      </c>
      <c r="D28" s="15"/>
      <c r="E28" s="229"/>
      <c r="F28" s="15">
        <v>28.63</v>
      </c>
      <c r="G28" s="15">
        <v>28.17</v>
      </c>
      <c r="H28" s="15"/>
      <c r="I28" s="15"/>
      <c r="J28" s="15" t="s">
        <v>2822</v>
      </c>
      <c r="K28" s="15">
        <v>17.47</v>
      </c>
      <c r="L28" s="15">
        <v>14.5</v>
      </c>
      <c r="M28" s="15">
        <v>33.36</v>
      </c>
      <c r="N28" s="15">
        <v>18.36</v>
      </c>
      <c r="O28" s="15">
        <v>15.89</v>
      </c>
      <c r="P28" s="15">
        <v>18.86</v>
      </c>
      <c r="Q28" s="15">
        <v>15</v>
      </c>
      <c r="R28" s="15">
        <v>5.125</v>
      </c>
      <c r="S28" s="15">
        <v>5.014999999999997</v>
      </c>
      <c r="T28" s="15">
        <v>5.7524999999999995</v>
      </c>
      <c r="U28" s="228">
        <v>2.8656376350145982E-2</v>
      </c>
      <c r="V28" s="228">
        <v>3.0926770512975283E-2</v>
      </c>
      <c r="W28" s="228">
        <v>1.8549190008888394E-2</v>
      </c>
      <c r="X28" s="15"/>
    </row>
    <row r="29" spans="2:24">
      <c r="B29" t="s">
        <v>69</v>
      </c>
      <c r="C29" s="15">
        <v>14.33</v>
      </c>
      <c r="D29" s="15"/>
      <c r="E29" s="229"/>
      <c r="F29" s="15">
        <v>31.27</v>
      </c>
      <c r="G29" s="15">
        <v>31.75</v>
      </c>
      <c r="H29" s="15"/>
      <c r="I29" s="15"/>
      <c r="J29" s="15" t="s">
        <v>2823</v>
      </c>
      <c r="K29" s="15">
        <v>17.91</v>
      </c>
      <c r="L29" s="15">
        <v>13.95</v>
      </c>
      <c r="M29" s="15">
        <v>32.49</v>
      </c>
      <c r="N29" s="15">
        <v>18.38</v>
      </c>
      <c r="O29" s="15">
        <v>14.580000000000002</v>
      </c>
      <c r="P29" s="15">
        <v>18.540000000000003</v>
      </c>
      <c r="Q29" s="15">
        <v>14.110000000000003</v>
      </c>
      <c r="R29" s="15">
        <v>3.8150000000000013</v>
      </c>
      <c r="S29" s="15">
        <v>4.6950000000000003</v>
      </c>
      <c r="T29" s="15">
        <v>4.8625000000000025</v>
      </c>
      <c r="U29" s="228">
        <v>7.1051060827250823E-2</v>
      </c>
      <c r="V29" s="228">
        <v>3.8606832410216528E-2</v>
      </c>
      <c r="W29" s="228">
        <v>3.4374916039944185E-2</v>
      </c>
      <c r="X29" s="15"/>
    </row>
    <row r="30" spans="2:24">
      <c r="B30" t="s">
        <v>72</v>
      </c>
      <c r="C30" s="15">
        <v>14.87</v>
      </c>
      <c r="D30" s="15"/>
      <c r="E30" s="229"/>
      <c r="F30" s="15">
        <v>33.229999999999997</v>
      </c>
      <c r="G30" s="15">
        <v>31.3</v>
      </c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</row>
    <row r="31" spans="2:24">
      <c r="B31" t="s">
        <v>73</v>
      </c>
      <c r="C31" s="15">
        <v>14.33</v>
      </c>
      <c r="D31" s="15"/>
      <c r="E31" s="229"/>
      <c r="F31" s="15">
        <v>32.549999999999997</v>
      </c>
      <c r="G31" s="15">
        <v>32.07</v>
      </c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</row>
    <row r="32" spans="2:24">
      <c r="B32" t="s">
        <v>74</v>
      </c>
      <c r="C32" s="15">
        <v>14.46</v>
      </c>
      <c r="D32" s="15"/>
      <c r="E32" s="229"/>
      <c r="F32" s="15">
        <v>29.08</v>
      </c>
      <c r="G32" s="15">
        <v>29.09</v>
      </c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</row>
    <row r="33" spans="2:24">
      <c r="B33" t="s">
        <v>75</v>
      </c>
      <c r="C33" s="15">
        <v>14.51</v>
      </c>
      <c r="D33" s="15"/>
      <c r="E33" s="229"/>
      <c r="F33" s="15">
        <v>28.71</v>
      </c>
      <c r="G33" s="15">
        <v>28.39</v>
      </c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</row>
    <row r="34" spans="2:24">
      <c r="B34" t="s">
        <v>76</v>
      </c>
      <c r="C34" s="15">
        <v>13.76</v>
      </c>
      <c r="D34" s="15"/>
      <c r="E34" s="229"/>
      <c r="F34" s="15">
        <v>32.229999999999997</v>
      </c>
      <c r="G34" s="15">
        <v>31.36</v>
      </c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</row>
    <row r="35" spans="2:24">
      <c r="B35" t="s">
        <v>77</v>
      </c>
      <c r="C35" s="15">
        <v>14.41</v>
      </c>
      <c r="D35" s="15"/>
      <c r="E35" s="229"/>
      <c r="F35" s="15">
        <v>32.94</v>
      </c>
      <c r="G35" s="15">
        <v>33.36</v>
      </c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</row>
    <row r="36" spans="2:24">
      <c r="B36" t="s">
        <v>79</v>
      </c>
      <c r="C36" s="15">
        <v>14.44</v>
      </c>
      <c r="D36" s="15"/>
      <c r="E36" s="229"/>
      <c r="F36" s="15">
        <v>33.4</v>
      </c>
      <c r="G36" s="15">
        <v>32.49</v>
      </c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</row>
    <row r="37" spans="2:24">
      <c r="B37" t="s">
        <v>81</v>
      </c>
      <c r="C37" s="15">
        <v>14.26</v>
      </c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</row>
    <row r="38" spans="2:24">
      <c r="B38" t="s">
        <v>83</v>
      </c>
      <c r="C38" s="15">
        <v>13.94</v>
      </c>
      <c r="D38" s="15"/>
      <c r="E38" s="229" t="s">
        <v>267</v>
      </c>
      <c r="F38" s="15">
        <v>18.190000000000001</v>
      </c>
      <c r="G38" s="15">
        <v>18.03</v>
      </c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</row>
    <row r="39" spans="2:24">
      <c r="B39" t="s">
        <v>84</v>
      </c>
      <c r="C39" s="15">
        <v>20.73</v>
      </c>
      <c r="D39" s="15"/>
      <c r="E39" s="229"/>
      <c r="F39" s="15">
        <v>19.28</v>
      </c>
      <c r="G39" s="15">
        <v>19.329999999999998</v>
      </c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</row>
    <row r="40" spans="2:24">
      <c r="B40" t="s">
        <v>85</v>
      </c>
      <c r="C40" s="15">
        <v>21.25</v>
      </c>
      <c r="D40" s="15"/>
      <c r="E40" s="229"/>
      <c r="F40" s="15">
        <v>18.79</v>
      </c>
      <c r="G40" s="15">
        <v>18.45</v>
      </c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</row>
    <row r="41" spans="2:24">
      <c r="B41" t="s">
        <v>86</v>
      </c>
      <c r="C41" s="15">
        <v>13.76</v>
      </c>
      <c r="D41" s="15"/>
      <c r="E41" s="229"/>
      <c r="F41" s="15">
        <v>18.670000000000002</v>
      </c>
      <c r="G41" s="15">
        <v>18.73</v>
      </c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</row>
    <row r="42" spans="2:24">
      <c r="B42" t="s">
        <v>88</v>
      </c>
      <c r="C42" s="15">
        <v>14.77</v>
      </c>
      <c r="D42" s="15"/>
      <c r="E42" s="229"/>
      <c r="F42" s="15">
        <v>18.91</v>
      </c>
      <c r="G42" s="15">
        <v>18.95</v>
      </c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</row>
    <row r="43" spans="2:24">
      <c r="B43" t="s">
        <v>89</v>
      </c>
      <c r="C43" s="15">
        <v>13.99</v>
      </c>
      <c r="D43" s="15"/>
      <c r="E43" s="229"/>
      <c r="F43" s="15">
        <v>18.23</v>
      </c>
      <c r="G43" s="15">
        <v>18.190000000000001</v>
      </c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</row>
    <row r="44" spans="2:24">
      <c r="B44" t="s">
        <v>90</v>
      </c>
      <c r="C44" s="15">
        <v>14.42</v>
      </c>
      <c r="D44" s="15"/>
      <c r="E44" s="229"/>
      <c r="F44" s="15">
        <v>19.21</v>
      </c>
      <c r="G44" s="15">
        <v>19.09</v>
      </c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</row>
    <row r="45" spans="2:24">
      <c r="B45" t="s">
        <v>91</v>
      </c>
      <c r="C45" s="15">
        <v>14.5</v>
      </c>
      <c r="D45" s="15"/>
      <c r="E45" s="229"/>
      <c r="F45" s="15">
        <v>18.350000000000001</v>
      </c>
      <c r="G45" s="15">
        <v>18.29</v>
      </c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</row>
    <row r="46" spans="2:24">
      <c r="B46" t="s">
        <v>92</v>
      </c>
      <c r="C46" s="15">
        <v>13.68</v>
      </c>
      <c r="D46" s="15"/>
      <c r="E46" s="229"/>
      <c r="F46" s="15">
        <v>18.399999999999999</v>
      </c>
      <c r="G46" s="15">
        <v>18.36</v>
      </c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</row>
    <row r="47" spans="2:24">
      <c r="B47" t="s">
        <v>93</v>
      </c>
      <c r="C47" s="15">
        <v>14.47</v>
      </c>
      <c r="D47" s="15"/>
      <c r="E47" s="229"/>
      <c r="F47" s="15">
        <v>18.52</v>
      </c>
      <c r="G47" s="15">
        <v>18.38</v>
      </c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</row>
    <row r="48" spans="2:24"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</row>
    <row r="49" spans="1:24"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</row>
    <row r="50" spans="1:24">
      <c r="C50" s="15"/>
      <c r="D50" s="15" t="s">
        <v>2803</v>
      </c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>
        <v>8.4349999999999987</v>
      </c>
      <c r="R50" s="15">
        <v>13.2525</v>
      </c>
      <c r="S50" s="15">
        <v>8.57</v>
      </c>
      <c r="T50" s="15"/>
      <c r="U50" s="15"/>
      <c r="V50" s="15"/>
      <c r="W50" s="15"/>
      <c r="X50" s="15"/>
    </row>
    <row r="51" spans="1:24"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 t="s">
        <v>10</v>
      </c>
      <c r="O51" s="15"/>
      <c r="P51" s="15"/>
      <c r="Q51" s="15" t="s">
        <v>11</v>
      </c>
      <c r="R51" s="15"/>
      <c r="S51" s="15"/>
      <c r="T51" s="15" t="s">
        <v>2809</v>
      </c>
      <c r="U51" s="15"/>
      <c r="V51" s="15"/>
      <c r="W51" s="15"/>
      <c r="X51" s="15"/>
    </row>
    <row r="52" spans="1:24">
      <c r="A52" t="s">
        <v>44</v>
      </c>
      <c r="B52" t="s">
        <v>3</v>
      </c>
      <c r="C52" s="15"/>
      <c r="D52" s="15"/>
      <c r="E52" s="15"/>
      <c r="F52" s="15"/>
      <c r="G52" s="15"/>
      <c r="H52" s="15"/>
      <c r="I52" s="15" t="s">
        <v>2825</v>
      </c>
      <c r="J52" s="15"/>
      <c r="K52" s="15"/>
      <c r="L52" s="15"/>
      <c r="M52" s="15"/>
      <c r="N52" s="15" t="s">
        <v>1431</v>
      </c>
      <c r="O52" s="15" t="s">
        <v>2811</v>
      </c>
      <c r="P52" s="15" t="s">
        <v>267</v>
      </c>
      <c r="Q52" s="15" t="s">
        <v>1431</v>
      </c>
      <c r="R52" s="15" t="s">
        <v>2811</v>
      </c>
      <c r="S52" s="15" t="s">
        <v>267</v>
      </c>
      <c r="T52" s="15" t="s">
        <v>1431</v>
      </c>
      <c r="U52" s="15" t="s">
        <v>2811</v>
      </c>
      <c r="V52" s="15" t="s">
        <v>267</v>
      </c>
      <c r="W52" s="15"/>
      <c r="X52" s="15"/>
    </row>
    <row r="53" spans="1:24">
      <c r="A53" t="s">
        <v>45</v>
      </c>
      <c r="B53">
        <v>14.4</v>
      </c>
      <c r="C53" s="15"/>
      <c r="D53" s="15"/>
      <c r="E53" s="15"/>
      <c r="F53" s="15"/>
      <c r="G53" s="15"/>
      <c r="H53" s="15"/>
      <c r="I53" s="15" t="s">
        <v>2812</v>
      </c>
      <c r="J53" s="15" t="s">
        <v>2811</v>
      </c>
      <c r="K53" s="15" t="s">
        <v>267</v>
      </c>
      <c r="L53" s="15" t="s">
        <v>1431</v>
      </c>
      <c r="M53" s="15" t="s">
        <v>2813</v>
      </c>
      <c r="N53" s="15" t="s">
        <v>2813</v>
      </c>
      <c r="O53" s="15" t="s">
        <v>2813</v>
      </c>
      <c r="P53" s="15" t="s">
        <v>2813</v>
      </c>
      <c r="Q53" s="15" t="s">
        <v>2813</v>
      </c>
      <c r="R53" s="15" t="s">
        <v>2813</v>
      </c>
      <c r="S53" s="15" t="s">
        <v>2813</v>
      </c>
      <c r="T53" s="15" t="s">
        <v>2813</v>
      </c>
      <c r="U53" s="15" t="s">
        <v>2813</v>
      </c>
      <c r="V53" s="15" t="s">
        <v>2813</v>
      </c>
      <c r="W53" s="15"/>
      <c r="X53" s="15"/>
    </row>
    <row r="54" spans="1:24">
      <c r="A54" t="s">
        <v>46</v>
      </c>
      <c r="B54">
        <v>14.49</v>
      </c>
      <c r="C54" s="15"/>
      <c r="D54" s="15" t="s">
        <v>1508</v>
      </c>
      <c r="E54" s="15">
        <v>13.56</v>
      </c>
      <c r="F54" s="15">
        <v>13.44</v>
      </c>
      <c r="G54" s="15"/>
      <c r="H54" s="15"/>
      <c r="I54" s="15" t="s">
        <v>2815</v>
      </c>
      <c r="J54" s="15">
        <v>13.56</v>
      </c>
      <c r="K54" s="15">
        <v>18.21</v>
      </c>
      <c r="L54" s="15">
        <v>18.84</v>
      </c>
      <c r="M54" s="15">
        <v>27</v>
      </c>
      <c r="N54" s="15">
        <v>8.16</v>
      </c>
      <c r="O54" s="15">
        <v>13.44</v>
      </c>
      <c r="P54" s="15">
        <v>8.7899999999999991</v>
      </c>
      <c r="Q54" s="15">
        <v>-0.27499999999999858</v>
      </c>
      <c r="R54" s="15">
        <v>0.1875</v>
      </c>
      <c r="S54" s="15">
        <v>0.21999999999999886</v>
      </c>
      <c r="T54" s="15">
        <v>1.2099940892192913</v>
      </c>
      <c r="U54" s="15">
        <v>0.87812608018664984</v>
      </c>
      <c r="V54" s="15">
        <v>0.8585654364377544</v>
      </c>
      <c r="W54" s="15"/>
      <c r="X54" s="15"/>
    </row>
    <row r="55" spans="1:24">
      <c r="A55" t="s">
        <v>47</v>
      </c>
      <c r="B55">
        <v>14.53</v>
      </c>
      <c r="C55" s="15"/>
      <c r="D55" s="15"/>
      <c r="E55" s="15">
        <v>13.59</v>
      </c>
      <c r="F55" s="15">
        <v>13.7</v>
      </c>
      <c r="G55" s="15"/>
      <c r="H55" s="15"/>
      <c r="I55" s="15" t="s">
        <v>2816</v>
      </c>
      <c r="J55" s="15">
        <v>13.59</v>
      </c>
      <c r="K55" s="15">
        <v>18.350000000000001</v>
      </c>
      <c r="L55" s="15">
        <v>18.73</v>
      </c>
      <c r="M55" s="15">
        <v>29.02</v>
      </c>
      <c r="N55" s="15">
        <v>10.29</v>
      </c>
      <c r="O55" s="15">
        <v>15.43</v>
      </c>
      <c r="P55" s="15">
        <v>10.669999999999998</v>
      </c>
      <c r="Q55" s="15">
        <v>1.8550000000000004</v>
      </c>
      <c r="R55" s="15">
        <v>2.1775000000000002</v>
      </c>
      <c r="S55" s="15">
        <v>2.0999999999999979</v>
      </c>
      <c r="T55" s="15">
        <v>0.27643266333006711</v>
      </c>
      <c r="U55" s="15">
        <v>0.22105848252337457</v>
      </c>
      <c r="V55" s="15">
        <v>0.23325824788420224</v>
      </c>
      <c r="W55" s="15"/>
      <c r="X55" s="15"/>
    </row>
    <row r="56" spans="1:24">
      <c r="A56" t="s">
        <v>48</v>
      </c>
      <c r="B56">
        <v>14.32</v>
      </c>
      <c r="C56" s="15"/>
      <c r="D56" s="15"/>
      <c r="E56" s="15">
        <v>14.23</v>
      </c>
      <c r="F56" s="15">
        <v>14.24</v>
      </c>
      <c r="G56" s="15"/>
      <c r="H56" s="15"/>
      <c r="I56" s="15" t="s">
        <v>2817</v>
      </c>
      <c r="J56" s="15">
        <v>14.23</v>
      </c>
      <c r="K56" s="15">
        <v>18.72</v>
      </c>
      <c r="L56" s="15">
        <v>18.89</v>
      </c>
      <c r="M56" s="15">
        <v>29.46</v>
      </c>
      <c r="N56" s="15">
        <v>10.57</v>
      </c>
      <c r="O56" s="15">
        <v>15.23</v>
      </c>
      <c r="P56" s="15">
        <v>10.740000000000002</v>
      </c>
      <c r="Q56" s="15">
        <v>2.1350000000000016</v>
      </c>
      <c r="R56" s="15">
        <v>1.9775000000000009</v>
      </c>
      <c r="S56" s="15">
        <v>2.1700000000000017</v>
      </c>
      <c r="T56" s="15">
        <v>0.22766745839799438</v>
      </c>
      <c r="U56" s="15">
        <v>0.25392951523274099</v>
      </c>
      <c r="V56" s="15">
        <v>0.22221067029164229</v>
      </c>
      <c r="W56" s="15"/>
      <c r="X56" s="15"/>
    </row>
    <row r="57" spans="1:24">
      <c r="A57" t="s">
        <v>49</v>
      </c>
      <c r="B57">
        <v>13.56</v>
      </c>
      <c r="C57" s="15"/>
      <c r="D57" s="15"/>
      <c r="E57" s="15">
        <v>14.32</v>
      </c>
      <c r="F57" s="15">
        <v>14.18</v>
      </c>
      <c r="G57" s="15"/>
      <c r="H57" s="15"/>
      <c r="I57" s="15" t="s">
        <v>2818</v>
      </c>
      <c r="J57" s="15">
        <v>14.32</v>
      </c>
      <c r="K57" s="15">
        <v>18.77</v>
      </c>
      <c r="L57" s="15">
        <v>18.989999999999998</v>
      </c>
      <c r="M57" s="15">
        <v>29.29</v>
      </c>
      <c r="N57" s="15">
        <v>10.3</v>
      </c>
      <c r="O57" s="15">
        <v>14.969999999999999</v>
      </c>
      <c r="P57" s="15">
        <v>10.52</v>
      </c>
      <c r="Q57" s="15">
        <v>1.865000000000002</v>
      </c>
      <c r="R57" s="15">
        <v>1.7174999999999994</v>
      </c>
      <c r="S57" s="15">
        <v>1.9499999999999993</v>
      </c>
      <c r="T57" s="15">
        <v>0.27452320344676212</v>
      </c>
      <c r="U57" s="15">
        <v>0.30407518696541552</v>
      </c>
      <c r="V57" s="15">
        <v>0.25881623096034451</v>
      </c>
      <c r="W57" s="15"/>
      <c r="X57" s="15"/>
    </row>
    <row r="58" spans="1:24">
      <c r="A58" t="s">
        <v>50</v>
      </c>
      <c r="B58">
        <v>13.44</v>
      </c>
      <c r="C58" s="15"/>
      <c r="D58" s="15"/>
      <c r="E58" s="15">
        <v>14.17</v>
      </c>
      <c r="F58" s="15">
        <v>14.35</v>
      </c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</row>
    <row r="59" spans="1:24">
      <c r="A59" t="s">
        <v>51</v>
      </c>
      <c r="B59">
        <v>18.21</v>
      </c>
      <c r="C59" s="15"/>
      <c r="D59" s="15"/>
      <c r="E59" s="15">
        <v>13.69</v>
      </c>
      <c r="F59" s="15">
        <v>13.51</v>
      </c>
      <c r="G59" s="15"/>
      <c r="H59" s="15"/>
      <c r="I59" s="15" t="s">
        <v>2820</v>
      </c>
      <c r="J59" s="15">
        <v>14.17</v>
      </c>
      <c r="K59" s="15">
        <v>18.899999999999999</v>
      </c>
      <c r="L59" s="15">
        <v>18.52</v>
      </c>
      <c r="M59" s="15">
        <v>27.09</v>
      </c>
      <c r="N59" s="15">
        <v>8.57</v>
      </c>
      <c r="O59" s="15">
        <v>12.92</v>
      </c>
      <c r="P59" s="15">
        <v>8.1900000000000013</v>
      </c>
      <c r="Q59" s="15">
        <v>0.13500000000000156</v>
      </c>
      <c r="R59" s="15">
        <v>-0.33249999999999957</v>
      </c>
      <c r="S59" s="15">
        <v>-0.37999999999999901</v>
      </c>
      <c r="T59" s="15">
        <v>0.91066983359197751</v>
      </c>
      <c r="U59" s="15">
        <v>1.2591935011032134</v>
      </c>
      <c r="V59" s="15">
        <v>1.3013418554419327</v>
      </c>
      <c r="W59" s="15"/>
      <c r="X59" s="15"/>
    </row>
    <row r="60" spans="1:24">
      <c r="A60" t="s">
        <v>52</v>
      </c>
      <c r="B60">
        <v>18.23</v>
      </c>
      <c r="C60" s="15"/>
      <c r="D60" s="15"/>
      <c r="E60" s="15">
        <v>13.49</v>
      </c>
      <c r="F60" s="15">
        <v>13.47</v>
      </c>
      <c r="G60" s="15"/>
      <c r="H60" s="15"/>
      <c r="I60" s="15" t="s">
        <v>2821</v>
      </c>
      <c r="J60" s="15">
        <v>13.69</v>
      </c>
      <c r="K60" s="15">
        <v>18.100000000000001</v>
      </c>
      <c r="L60" s="15">
        <v>18.63</v>
      </c>
      <c r="M60" s="15">
        <v>28.44</v>
      </c>
      <c r="N60" s="15">
        <v>9.8100000000000023</v>
      </c>
      <c r="O60" s="15">
        <v>14.750000000000002</v>
      </c>
      <c r="P60" s="15">
        <v>10.34</v>
      </c>
      <c r="Q60" s="15">
        <v>1.3750000000000036</v>
      </c>
      <c r="R60" s="15">
        <v>1.4975000000000023</v>
      </c>
      <c r="S60" s="15">
        <v>1.7699999999999996</v>
      </c>
      <c r="T60" s="15">
        <v>0.3855527063519843</v>
      </c>
      <c r="U60" s="15">
        <v>0.35416658307029397</v>
      </c>
      <c r="V60" s="15">
        <v>0.29320873730796981</v>
      </c>
      <c r="W60" s="15"/>
      <c r="X60" s="15"/>
    </row>
    <row r="61" spans="1:24">
      <c r="A61" t="s">
        <v>53</v>
      </c>
      <c r="B61">
        <v>13.58</v>
      </c>
      <c r="C61" s="15"/>
      <c r="D61" s="15"/>
      <c r="E61" s="15">
        <v>13.5</v>
      </c>
      <c r="F61" s="15">
        <v>13.43</v>
      </c>
      <c r="G61" s="15"/>
      <c r="H61" s="15"/>
      <c r="I61" s="15" t="s">
        <v>2822</v>
      </c>
      <c r="J61" s="15">
        <v>13.49</v>
      </c>
      <c r="K61" s="15">
        <v>18.059999999999999</v>
      </c>
      <c r="L61" s="15">
        <v>18.829999999999998</v>
      </c>
      <c r="M61" s="15">
        <v>29.25</v>
      </c>
      <c r="N61" s="15">
        <v>10.420000000000002</v>
      </c>
      <c r="O61" s="15">
        <v>15.76</v>
      </c>
      <c r="P61" s="15">
        <v>11.190000000000001</v>
      </c>
      <c r="Q61" s="15">
        <v>1.985000000000003</v>
      </c>
      <c r="R61" s="15">
        <v>2.5075000000000003</v>
      </c>
      <c r="S61" s="15">
        <v>2.620000000000001</v>
      </c>
      <c r="T61" s="15">
        <v>0.25261286162169044</v>
      </c>
      <c r="U61" s="15">
        <v>0.17586008789084351</v>
      </c>
      <c r="V61" s="15">
        <v>0.16266773193024159</v>
      </c>
      <c r="W61" s="15"/>
      <c r="X61" s="15"/>
    </row>
    <row r="62" spans="1:24">
      <c r="A62" t="s">
        <v>54</v>
      </c>
      <c r="B62">
        <v>13.66</v>
      </c>
      <c r="C62" s="15"/>
      <c r="D62" s="15"/>
      <c r="E62" s="15"/>
      <c r="F62" s="15"/>
      <c r="G62" s="15"/>
      <c r="H62" s="15"/>
      <c r="I62" s="15" t="s">
        <v>2823</v>
      </c>
      <c r="J62" s="15">
        <v>13.5</v>
      </c>
      <c r="K62" s="15">
        <v>18.22</v>
      </c>
      <c r="L62" s="15">
        <v>19.05</v>
      </c>
      <c r="M62" s="15">
        <v>29.16</v>
      </c>
      <c r="N62" s="15">
        <v>10.11</v>
      </c>
      <c r="O62" s="15">
        <v>15.66</v>
      </c>
      <c r="P62" s="15">
        <v>10.940000000000001</v>
      </c>
      <c r="Q62" s="15">
        <v>1.6750000000000007</v>
      </c>
      <c r="R62" s="15">
        <v>2.4075000000000006</v>
      </c>
      <c r="S62" s="15">
        <v>2.370000000000001</v>
      </c>
      <c r="T62" s="15">
        <v>0.31316610965603187</v>
      </c>
      <c r="U62" s="15">
        <v>0.18848217532070616</v>
      </c>
      <c r="V62" s="15">
        <v>0.19344562419279859</v>
      </c>
      <c r="W62" s="15"/>
      <c r="X62" s="15"/>
    </row>
    <row r="63" spans="1:24">
      <c r="A63" t="s">
        <v>55</v>
      </c>
      <c r="B63">
        <v>18.37</v>
      </c>
      <c r="C63" s="15"/>
      <c r="D63" s="15" t="s">
        <v>267</v>
      </c>
      <c r="E63" s="15">
        <v>18.21</v>
      </c>
      <c r="F63" s="15">
        <v>18.23</v>
      </c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>
        <v>-8.4349999999999987</v>
      </c>
      <c r="R63" s="15">
        <v>-13.2525</v>
      </c>
      <c r="S63" s="15">
        <v>-8.57</v>
      </c>
      <c r="T63" s="15"/>
      <c r="U63" s="15"/>
      <c r="V63" s="15"/>
      <c r="W63" s="15"/>
      <c r="X63" s="15"/>
    </row>
    <row r="64" spans="1:24">
      <c r="A64" t="s">
        <v>56</v>
      </c>
      <c r="B64">
        <v>18.579999999999998</v>
      </c>
      <c r="C64" s="15"/>
      <c r="D64" s="15"/>
      <c r="E64" s="15">
        <v>18.350000000000001</v>
      </c>
      <c r="F64" s="15">
        <v>18.23</v>
      </c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>
        <v>-8.4349999999999987</v>
      </c>
      <c r="R64" s="15">
        <v>-13.2525</v>
      </c>
      <c r="S64" s="15">
        <v>-8.57</v>
      </c>
      <c r="T64" s="15"/>
      <c r="U64" s="15"/>
      <c r="V64" s="15"/>
      <c r="W64" s="15"/>
      <c r="X64" s="15"/>
    </row>
    <row r="65" spans="1:24">
      <c r="A65" t="s">
        <v>57</v>
      </c>
      <c r="B65">
        <v>14.35</v>
      </c>
      <c r="C65" s="15"/>
      <c r="D65" s="15"/>
      <c r="E65" s="15">
        <v>18.72</v>
      </c>
      <c r="F65" s="15">
        <v>18.71</v>
      </c>
      <c r="G65" s="15"/>
      <c r="H65" s="15"/>
      <c r="I65" s="15" t="s">
        <v>2815</v>
      </c>
      <c r="J65" s="15">
        <v>13.44</v>
      </c>
      <c r="K65" s="15">
        <v>18.23</v>
      </c>
      <c r="L65" s="15">
        <v>18.91</v>
      </c>
      <c r="M65" s="15">
        <v>27.15</v>
      </c>
      <c r="N65" s="15">
        <v>8.2399999999999984</v>
      </c>
      <c r="O65" s="15">
        <v>13.709999999999999</v>
      </c>
      <c r="P65" s="15">
        <v>8.9199999999999982</v>
      </c>
      <c r="Q65" s="15">
        <v>-0.19500000000000028</v>
      </c>
      <c r="R65" s="15">
        <v>0.45749999999999957</v>
      </c>
      <c r="S65" s="15">
        <v>0.34999999999999787</v>
      </c>
      <c r="T65" s="15">
        <v>1.1447241605986849</v>
      </c>
      <c r="U65" s="15">
        <v>0.72824712198820862</v>
      </c>
      <c r="V65" s="15">
        <v>0.78458409789675188</v>
      </c>
      <c r="W65" s="15"/>
      <c r="X65" s="15"/>
    </row>
    <row r="66" spans="1:24">
      <c r="A66" t="s">
        <v>58</v>
      </c>
      <c r="B66">
        <v>14.3</v>
      </c>
      <c r="C66" s="15"/>
      <c r="D66" s="15"/>
      <c r="E66" s="15">
        <v>18.77</v>
      </c>
      <c r="F66" s="15">
        <v>18.71</v>
      </c>
      <c r="G66" s="15"/>
      <c r="H66" s="15"/>
      <c r="I66" s="15" t="s">
        <v>2816</v>
      </c>
      <c r="J66" s="15">
        <v>13.7</v>
      </c>
      <c r="K66" s="15">
        <v>18.23</v>
      </c>
      <c r="L66" s="15">
        <v>18.88</v>
      </c>
      <c r="M66" s="15">
        <v>28.85</v>
      </c>
      <c r="N66" s="15">
        <v>9.9700000000000024</v>
      </c>
      <c r="O66" s="15">
        <v>15.150000000000002</v>
      </c>
      <c r="P66" s="15">
        <v>10.620000000000001</v>
      </c>
      <c r="Q66" s="15">
        <v>1.5350000000000037</v>
      </c>
      <c r="R66" s="15">
        <v>1.8975000000000026</v>
      </c>
      <c r="S66" s="15">
        <v>2.0500000000000007</v>
      </c>
      <c r="T66" s="15">
        <v>0.34507933834915638</v>
      </c>
      <c r="U66" s="15">
        <v>0.26840807863201277</v>
      </c>
      <c r="V66" s="15">
        <v>0.24148408223121126</v>
      </c>
      <c r="W66" s="15"/>
      <c r="X66" s="15"/>
    </row>
    <row r="67" spans="1:24">
      <c r="A67" t="s">
        <v>59</v>
      </c>
      <c r="B67">
        <v>14.39</v>
      </c>
      <c r="C67" s="15"/>
      <c r="D67" s="15"/>
      <c r="E67" s="15">
        <v>18.899999999999999</v>
      </c>
      <c r="F67" s="15">
        <v>18.91</v>
      </c>
      <c r="G67" s="15"/>
      <c r="H67" s="15"/>
      <c r="I67" s="15" t="s">
        <v>2817</v>
      </c>
      <c r="J67" s="15">
        <v>14.24</v>
      </c>
      <c r="K67" s="15">
        <v>18.71</v>
      </c>
      <c r="L67" s="15">
        <v>18.829999999999998</v>
      </c>
      <c r="M67" s="15">
        <v>29.46</v>
      </c>
      <c r="N67" s="15">
        <v>10.630000000000003</v>
      </c>
      <c r="O67" s="15">
        <v>15.22</v>
      </c>
      <c r="P67" s="15">
        <v>10.75</v>
      </c>
      <c r="Q67" s="15">
        <v>2.1950000000000038</v>
      </c>
      <c r="R67" s="15">
        <v>1.9675000000000011</v>
      </c>
      <c r="S67" s="15">
        <v>2.1799999999999997</v>
      </c>
      <c r="T67" s="15">
        <v>0.21839322397917302</v>
      </c>
      <c r="U67" s="15">
        <v>0.25569573468682072</v>
      </c>
      <c r="V67" s="15">
        <v>0.22067574907266377</v>
      </c>
      <c r="W67" s="15"/>
      <c r="X67" s="15"/>
    </row>
    <row r="68" spans="1:24">
      <c r="A68" t="s">
        <v>60</v>
      </c>
      <c r="B68">
        <v>14.31</v>
      </c>
      <c r="C68" s="15"/>
      <c r="D68" s="15"/>
      <c r="E68" s="15">
        <v>18.100000000000001</v>
      </c>
      <c r="F68" s="15">
        <v>18.170000000000002</v>
      </c>
      <c r="G68" s="15"/>
      <c r="H68" s="15"/>
      <c r="I68" s="15" t="s">
        <v>2818</v>
      </c>
      <c r="J68" s="15">
        <v>14.18</v>
      </c>
      <c r="K68" s="15">
        <v>18.71</v>
      </c>
      <c r="L68" s="15">
        <v>18.82</v>
      </c>
      <c r="M68" s="15">
        <v>28.91</v>
      </c>
      <c r="N68" s="15">
        <v>10.09</v>
      </c>
      <c r="O68" s="15">
        <v>14.73</v>
      </c>
      <c r="P68" s="15">
        <v>10.199999999999999</v>
      </c>
      <c r="Q68" s="15">
        <v>1.6550000000000011</v>
      </c>
      <c r="R68" s="15">
        <v>1.4775000000000009</v>
      </c>
      <c r="S68" s="15">
        <v>1.629999999999999</v>
      </c>
      <c r="T68" s="15">
        <v>0.31753774563469717</v>
      </c>
      <c r="U68" s="15">
        <v>0.35911056432896782</v>
      </c>
      <c r="V68" s="15">
        <v>0.32308820765937335</v>
      </c>
      <c r="W68" s="15"/>
      <c r="X68" s="15"/>
    </row>
    <row r="69" spans="1:24">
      <c r="A69" t="s">
        <v>61</v>
      </c>
      <c r="B69">
        <v>13.59</v>
      </c>
      <c r="C69" s="15"/>
      <c r="D69" s="15"/>
      <c r="E69" s="15">
        <v>18.059999999999999</v>
      </c>
      <c r="F69" s="15">
        <v>18.05</v>
      </c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</row>
    <row r="70" spans="1:24">
      <c r="A70" t="s">
        <v>62</v>
      </c>
      <c r="B70">
        <v>13.7</v>
      </c>
      <c r="C70" s="15"/>
      <c r="D70" s="15"/>
      <c r="E70" s="15">
        <v>18.22</v>
      </c>
      <c r="F70" s="15">
        <v>18.100000000000001</v>
      </c>
      <c r="G70" s="15"/>
      <c r="H70" s="15"/>
      <c r="I70" s="15" t="s">
        <v>2820</v>
      </c>
      <c r="J70" s="15">
        <v>14.35</v>
      </c>
      <c r="K70" s="15">
        <v>18.91</v>
      </c>
      <c r="L70" s="15">
        <v>18.52</v>
      </c>
      <c r="M70" s="15">
        <v>27.29</v>
      </c>
      <c r="N70" s="15">
        <v>8.77</v>
      </c>
      <c r="O70" s="15">
        <v>12.94</v>
      </c>
      <c r="P70" s="15">
        <v>8.379999999999999</v>
      </c>
      <c r="Q70" s="15">
        <v>0.33500000000000085</v>
      </c>
      <c r="R70" s="15">
        <v>-0.3125</v>
      </c>
      <c r="S70" s="15">
        <v>-0.19000000000000128</v>
      </c>
      <c r="T70" s="15">
        <v>0.79278413661028391</v>
      </c>
      <c r="U70" s="15">
        <v>1.241857812073484</v>
      </c>
      <c r="V70" s="15">
        <v>1.1407637158684247</v>
      </c>
      <c r="W70" s="15"/>
      <c r="X70" s="15"/>
    </row>
    <row r="71" spans="1:24">
      <c r="A71" t="s">
        <v>63</v>
      </c>
      <c r="B71">
        <v>18.350000000000001</v>
      </c>
      <c r="C71" s="15"/>
      <c r="D71" s="15"/>
      <c r="E71" s="15"/>
      <c r="F71" s="15"/>
      <c r="G71" s="15"/>
      <c r="H71" s="15"/>
      <c r="I71" s="15" t="s">
        <v>2821</v>
      </c>
      <c r="J71" s="15">
        <v>13.51</v>
      </c>
      <c r="K71" s="15">
        <v>18.170000000000002</v>
      </c>
      <c r="L71" s="15">
        <v>18.53</v>
      </c>
      <c r="M71" s="15">
        <v>28.64</v>
      </c>
      <c r="N71" s="15">
        <v>10.11</v>
      </c>
      <c r="O71" s="15">
        <v>15.13</v>
      </c>
      <c r="P71" s="15">
        <v>10.469999999999999</v>
      </c>
      <c r="Q71" s="15">
        <v>1.6750000000000007</v>
      </c>
      <c r="R71" s="15">
        <v>1.8775000000000013</v>
      </c>
      <c r="S71" s="15">
        <v>1.8999999999999986</v>
      </c>
      <c r="T71" s="15">
        <v>0.31316610965603187</v>
      </c>
      <c r="U71" s="15">
        <v>0.27215491578115719</v>
      </c>
      <c r="V71" s="15">
        <v>0.26794336563407356</v>
      </c>
      <c r="W71" s="15"/>
      <c r="X71" s="15"/>
    </row>
    <row r="72" spans="1:24">
      <c r="A72" t="s">
        <v>64</v>
      </c>
      <c r="B72">
        <v>18.23</v>
      </c>
      <c r="C72" s="15"/>
      <c r="D72" s="15"/>
      <c r="E72" s="15"/>
      <c r="F72" s="15"/>
      <c r="G72" s="15"/>
      <c r="H72" s="15"/>
      <c r="I72" s="15" t="s">
        <v>2822</v>
      </c>
      <c r="J72" s="15">
        <v>13.47</v>
      </c>
      <c r="K72" s="15">
        <v>18.05</v>
      </c>
      <c r="L72" s="15">
        <v>18.63</v>
      </c>
      <c r="M72" s="15">
        <v>28.93</v>
      </c>
      <c r="N72" s="15">
        <v>10.3</v>
      </c>
      <c r="O72" s="15">
        <v>15.459999999999999</v>
      </c>
      <c r="P72" s="15">
        <v>10.879999999999999</v>
      </c>
      <c r="Q72" s="15">
        <v>1.865000000000002</v>
      </c>
      <c r="R72" s="15">
        <v>2.2074999999999996</v>
      </c>
      <c r="S72" s="15">
        <v>2.3099999999999987</v>
      </c>
      <c r="T72" s="15">
        <v>0.27452320344676212</v>
      </c>
      <c r="U72" s="15">
        <v>0.21650916473715806</v>
      </c>
      <c r="V72" s="15">
        <v>0.20166043980553175</v>
      </c>
      <c r="W72" s="15"/>
      <c r="X72" s="15"/>
    </row>
    <row r="73" spans="1:24">
      <c r="A73" t="s">
        <v>65</v>
      </c>
      <c r="B73">
        <v>13.78</v>
      </c>
      <c r="C73" s="15"/>
      <c r="D73" s="15"/>
      <c r="E73" s="15"/>
      <c r="F73" s="15"/>
      <c r="G73" s="15"/>
      <c r="H73" s="15"/>
      <c r="I73" s="15" t="s">
        <v>2823</v>
      </c>
      <c r="J73" s="15">
        <v>13.43</v>
      </c>
      <c r="K73" s="15">
        <v>18.100000000000001</v>
      </c>
      <c r="L73" s="15">
        <v>18.93</v>
      </c>
      <c r="M73" s="15">
        <v>28.98</v>
      </c>
      <c r="N73" s="15">
        <v>10.050000000000001</v>
      </c>
      <c r="O73" s="15">
        <v>15.55</v>
      </c>
      <c r="P73" s="15">
        <v>10.879999999999999</v>
      </c>
      <c r="Q73" s="15">
        <v>1.615000000000002</v>
      </c>
      <c r="R73" s="15">
        <v>2.2975000000000012</v>
      </c>
      <c r="S73" s="15">
        <v>2.3099999999999987</v>
      </c>
      <c r="T73" s="15">
        <v>0.32646494677222893</v>
      </c>
      <c r="U73" s="15">
        <v>0.2034152856838839</v>
      </c>
      <c r="V73" s="15">
        <v>0.20166043980553175</v>
      </c>
      <c r="W73" s="15"/>
      <c r="X73" s="15"/>
    </row>
    <row r="74" spans="1:24">
      <c r="A74" t="s">
        <v>66</v>
      </c>
      <c r="B74">
        <v>13.6</v>
      </c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</row>
    <row r="75" spans="1:24">
      <c r="A75" t="s">
        <v>67</v>
      </c>
      <c r="B75">
        <v>18.3</v>
      </c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</row>
    <row r="76" spans="1:24">
      <c r="A76" t="s">
        <v>68</v>
      </c>
      <c r="B76">
        <v>18.149999999999999</v>
      </c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</row>
    <row r="77" spans="1:24">
      <c r="A77" t="s">
        <v>69</v>
      </c>
      <c r="B77">
        <v>12.46</v>
      </c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</row>
    <row r="78" spans="1:24">
      <c r="A78" t="s">
        <v>72</v>
      </c>
      <c r="B78">
        <v>12.52</v>
      </c>
      <c r="C78" s="15"/>
      <c r="D78" s="15"/>
      <c r="E78" s="15" t="s">
        <v>2826</v>
      </c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</row>
    <row r="79" spans="1:24">
      <c r="A79" t="s">
        <v>73</v>
      </c>
      <c r="B79">
        <v>12.4</v>
      </c>
      <c r="C79" s="15"/>
      <c r="D79" s="15"/>
      <c r="E79" s="15"/>
      <c r="F79" s="15" t="s">
        <v>2827</v>
      </c>
      <c r="G79" s="15" t="s">
        <v>2828</v>
      </c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</row>
    <row r="80" spans="1:24">
      <c r="A80" t="s">
        <v>74</v>
      </c>
      <c r="B80">
        <v>13.35</v>
      </c>
      <c r="C80" s="15"/>
      <c r="D80" s="15"/>
      <c r="E80" s="15" t="s">
        <v>248</v>
      </c>
      <c r="F80" s="15">
        <v>18.84</v>
      </c>
      <c r="G80" s="15">
        <v>27</v>
      </c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</row>
    <row r="81" spans="1:24">
      <c r="A81" t="s">
        <v>75</v>
      </c>
      <c r="B81">
        <v>14.23</v>
      </c>
      <c r="C81" s="15"/>
      <c r="D81" s="15"/>
      <c r="E81" s="15" t="s">
        <v>248</v>
      </c>
      <c r="F81" s="15">
        <v>18.91</v>
      </c>
      <c r="G81" s="15">
        <v>27.15</v>
      </c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</row>
    <row r="82" spans="1:24">
      <c r="A82" t="s">
        <v>76</v>
      </c>
      <c r="B82">
        <v>14.24</v>
      </c>
      <c r="C82" s="15"/>
      <c r="D82" s="15"/>
      <c r="E82" s="15" t="s">
        <v>2829</v>
      </c>
      <c r="F82" s="15">
        <v>18.73</v>
      </c>
      <c r="G82" s="15">
        <v>29.02</v>
      </c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</row>
    <row r="83" spans="1:24">
      <c r="A83" t="s">
        <v>77</v>
      </c>
      <c r="B83">
        <v>18.72</v>
      </c>
      <c r="C83" s="15"/>
      <c r="D83" s="15"/>
      <c r="E83" s="15" t="s">
        <v>2829</v>
      </c>
      <c r="F83" s="15">
        <v>18.88</v>
      </c>
      <c r="G83" s="15">
        <v>28.85</v>
      </c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</row>
    <row r="84" spans="1:24">
      <c r="A84" t="s">
        <v>79</v>
      </c>
      <c r="B84">
        <v>18.71</v>
      </c>
      <c r="C84" s="15"/>
      <c r="D84" s="15"/>
      <c r="E84" s="15" t="s">
        <v>2830</v>
      </c>
      <c r="F84" s="15">
        <v>18.89</v>
      </c>
      <c r="G84" s="15">
        <v>29.46</v>
      </c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</row>
    <row r="85" spans="1:24">
      <c r="A85" t="s">
        <v>81</v>
      </c>
      <c r="B85">
        <v>13.54</v>
      </c>
      <c r="C85" s="15"/>
      <c r="D85" s="15"/>
      <c r="E85" s="15" t="s">
        <v>2830</v>
      </c>
      <c r="F85" s="15">
        <v>18.829999999999998</v>
      </c>
      <c r="G85" s="15">
        <v>29.46</v>
      </c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</row>
    <row r="86" spans="1:24">
      <c r="A86" t="s">
        <v>83</v>
      </c>
      <c r="B86">
        <v>13.61</v>
      </c>
      <c r="C86" s="15"/>
      <c r="D86" s="15"/>
      <c r="E86" s="15" t="s">
        <v>2831</v>
      </c>
      <c r="F86" s="15">
        <v>18.989999999999998</v>
      </c>
      <c r="G86" s="15">
        <v>29.29</v>
      </c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</row>
    <row r="87" spans="1:24">
      <c r="A87" t="s">
        <v>84</v>
      </c>
      <c r="B87">
        <v>18.22</v>
      </c>
      <c r="C87" s="15"/>
      <c r="D87" s="15"/>
      <c r="E87" s="15" t="s">
        <v>2831</v>
      </c>
      <c r="F87" s="15">
        <v>18.82</v>
      </c>
      <c r="G87" s="15">
        <v>28.91</v>
      </c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</row>
    <row r="88" spans="1:24">
      <c r="A88" t="s">
        <v>85</v>
      </c>
      <c r="B88">
        <v>18.149999999999999</v>
      </c>
      <c r="C88" s="15"/>
      <c r="D88" s="15"/>
      <c r="E88" s="15" t="s">
        <v>249</v>
      </c>
      <c r="F88" s="15">
        <v>18.52</v>
      </c>
      <c r="G88" s="15">
        <v>27.09</v>
      </c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</row>
    <row r="89" spans="1:24">
      <c r="A89" t="s">
        <v>86</v>
      </c>
      <c r="B89">
        <v>12.51</v>
      </c>
      <c r="C89" s="15"/>
      <c r="D89" s="15"/>
      <c r="E89" s="15" t="s">
        <v>249</v>
      </c>
      <c r="F89" s="15">
        <v>18.52</v>
      </c>
      <c r="G89" s="15">
        <v>27.29</v>
      </c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</row>
    <row r="90" spans="1:24">
      <c r="A90" t="s">
        <v>88</v>
      </c>
      <c r="B90">
        <v>12.6</v>
      </c>
      <c r="C90" s="15"/>
      <c r="D90" s="15"/>
      <c r="E90" s="15" t="s">
        <v>2832</v>
      </c>
      <c r="F90" s="15">
        <v>18.63</v>
      </c>
      <c r="G90" s="15">
        <v>28.44</v>
      </c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</row>
    <row r="91" spans="1:24">
      <c r="A91" t="s">
        <v>89</v>
      </c>
      <c r="B91">
        <v>12.38</v>
      </c>
      <c r="C91" s="15"/>
      <c r="D91" s="15"/>
      <c r="E91" s="15" t="s">
        <v>2832</v>
      </c>
      <c r="F91" s="15">
        <v>18.53</v>
      </c>
      <c r="G91" s="15">
        <v>28.64</v>
      </c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</row>
    <row r="92" spans="1:24">
      <c r="A92" t="s">
        <v>90</v>
      </c>
      <c r="B92">
        <v>13.47</v>
      </c>
      <c r="C92" s="15"/>
      <c r="D92" s="15"/>
      <c r="E92" s="15" t="s">
        <v>2833</v>
      </c>
      <c r="F92" s="15">
        <v>18.829999999999998</v>
      </c>
      <c r="G92" s="15">
        <v>29.25</v>
      </c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</row>
    <row r="93" spans="1:24">
      <c r="A93" t="s">
        <v>91</v>
      </c>
      <c r="B93">
        <v>14.32</v>
      </c>
      <c r="C93" s="15"/>
      <c r="D93" s="15"/>
      <c r="E93" s="15" t="s">
        <v>2833</v>
      </c>
      <c r="F93" s="15">
        <v>18.63</v>
      </c>
      <c r="G93" s="15">
        <v>28.93</v>
      </c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</row>
    <row r="94" spans="1:24">
      <c r="A94" t="s">
        <v>92</v>
      </c>
      <c r="B94">
        <v>14.18</v>
      </c>
      <c r="C94" s="15"/>
      <c r="D94" s="15"/>
      <c r="E94" s="15" t="s">
        <v>2834</v>
      </c>
      <c r="F94" s="15">
        <v>19.05</v>
      </c>
      <c r="G94" s="15">
        <v>29.16</v>
      </c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</row>
    <row r="95" spans="1:24">
      <c r="A95" t="s">
        <v>93</v>
      </c>
      <c r="B95">
        <v>18.77</v>
      </c>
      <c r="C95" s="15"/>
      <c r="D95" s="15"/>
      <c r="E95" s="15" t="s">
        <v>2834</v>
      </c>
      <c r="F95" s="15">
        <v>18.93</v>
      </c>
      <c r="G95" s="15">
        <v>28.98</v>
      </c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</row>
    <row r="96" spans="1:24"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</row>
    <row r="97" spans="2:24"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</row>
    <row r="101" spans="2:24">
      <c r="E101" t="s">
        <v>2803</v>
      </c>
      <c r="R101">
        <v>8.2025000000000006</v>
      </c>
      <c r="S101">
        <v>15.137499999999999</v>
      </c>
      <c r="T101">
        <v>10.075000000000001</v>
      </c>
    </row>
    <row r="102" spans="2:24">
      <c r="O102" t="s">
        <v>10</v>
      </c>
      <c r="R102" t="s">
        <v>11</v>
      </c>
      <c r="U102" t="s">
        <v>2809</v>
      </c>
    </row>
    <row r="103" spans="2:24">
      <c r="B103" t="s">
        <v>44</v>
      </c>
      <c r="C103" t="s">
        <v>3</v>
      </c>
      <c r="J103" t="s">
        <v>2835</v>
      </c>
      <c r="O103" t="s">
        <v>1431</v>
      </c>
      <c r="P103" t="s">
        <v>2811</v>
      </c>
      <c r="Q103" t="s">
        <v>267</v>
      </c>
      <c r="R103" t="s">
        <v>1431</v>
      </c>
      <c r="S103" t="s">
        <v>2811</v>
      </c>
      <c r="T103" t="s">
        <v>267</v>
      </c>
      <c r="U103" t="s">
        <v>1431</v>
      </c>
      <c r="V103" t="s">
        <v>2811</v>
      </c>
      <c r="W103" t="s">
        <v>267</v>
      </c>
    </row>
    <row r="104" spans="2:24">
      <c r="B104" t="s">
        <v>45</v>
      </c>
      <c r="C104">
        <v>14.4</v>
      </c>
      <c r="J104" t="s">
        <v>2812</v>
      </c>
      <c r="K104" t="s">
        <v>2811</v>
      </c>
      <c r="L104" t="s">
        <v>267</v>
      </c>
      <c r="M104" t="s">
        <v>1431</v>
      </c>
      <c r="N104" t="s">
        <v>2813</v>
      </c>
      <c r="O104" t="s">
        <v>2813</v>
      </c>
      <c r="P104" t="s">
        <v>2813</v>
      </c>
      <c r="Q104" t="s">
        <v>2813</v>
      </c>
      <c r="R104" t="s">
        <v>2813</v>
      </c>
      <c r="S104" t="s">
        <v>2813</v>
      </c>
      <c r="T104" t="s">
        <v>2813</v>
      </c>
      <c r="U104" t="s">
        <v>2813</v>
      </c>
      <c r="V104" t="s">
        <v>2813</v>
      </c>
      <c r="W104" t="s">
        <v>2813</v>
      </c>
    </row>
    <row r="105" spans="2:24">
      <c r="B105" t="s">
        <v>46</v>
      </c>
      <c r="C105">
        <v>14.49</v>
      </c>
      <c r="E105" t="s">
        <v>1508</v>
      </c>
      <c r="F105">
        <v>13.58</v>
      </c>
      <c r="G105">
        <v>13.66</v>
      </c>
      <c r="J105" t="s">
        <v>2815</v>
      </c>
      <c r="K105">
        <v>13.58</v>
      </c>
      <c r="L105">
        <v>18.37</v>
      </c>
      <c r="M105">
        <v>20.61</v>
      </c>
      <c r="N105">
        <v>28.74</v>
      </c>
      <c r="O105">
        <v>8.129999999999999</v>
      </c>
      <c r="P105">
        <v>15.159999999999998</v>
      </c>
      <c r="Q105">
        <v>10.369999999999997</v>
      </c>
      <c r="R105">
        <v>-7.2500000000001563E-2</v>
      </c>
      <c r="S105">
        <v>2.2499999999999076E-2</v>
      </c>
      <c r="T105">
        <v>0.29499999999999638</v>
      </c>
      <c r="U105">
        <v>1.051537280994008</v>
      </c>
      <c r="V105">
        <v>0.98452517333741463</v>
      </c>
      <c r="W105">
        <v>0.81507233240262744</v>
      </c>
    </row>
    <row r="106" spans="2:24">
      <c r="B106" t="s">
        <v>47</v>
      </c>
      <c r="C106">
        <v>14.53</v>
      </c>
      <c r="F106">
        <v>13.78</v>
      </c>
      <c r="G106">
        <v>13.6</v>
      </c>
      <c r="J106" t="s">
        <v>2816</v>
      </c>
      <c r="K106">
        <v>13.78</v>
      </c>
      <c r="L106">
        <v>18.3</v>
      </c>
      <c r="M106">
        <v>20.63</v>
      </c>
      <c r="N106">
        <v>29.23</v>
      </c>
      <c r="O106">
        <v>8.6000000000000014</v>
      </c>
      <c r="P106">
        <v>15.450000000000001</v>
      </c>
      <c r="Q106">
        <v>10.93</v>
      </c>
      <c r="R106">
        <v>0.39750000000000085</v>
      </c>
      <c r="S106">
        <v>0.31250000000000178</v>
      </c>
      <c r="T106">
        <v>0.85499999999999865</v>
      </c>
      <c r="U106">
        <v>0.75917269010379418</v>
      </c>
      <c r="V106">
        <v>0.80524516597462614</v>
      </c>
      <c r="W106">
        <v>0.55286532666013488</v>
      </c>
    </row>
    <row r="107" spans="2:24">
      <c r="B107" t="s">
        <v>48</v>
      </c>
      <c r="C107">
        <v>14.32</v>
      </c>
      <c r="F107">
        <v>13.54</v>
      </c>
      <c r="G107">
        <v>13.61</v>
      </c>
      <c r="J107" t="s">
        <v>2817</v>
      </c>
      <c r="K107">
        <v>13.54</v>
      </c>
      <c r="L107">
        <v>18.22</v>
      </c>
      <c r="M107">
        <v>20.45</v>
      </c>
      <c r="N107">
        <v>30.47</v>
      </c>
      <c r="O107">
        <v>10.02</v>
      </c>
      <c r="P107">
        <v>16.93</v>
      </c>
      <c r="Q107">
        <v>12.25</v>
      </c>
      <c r="R107">
        <v>1.817499999999999</v>
      </c>
      <c r="S107">
        <v>1.7925000000000004</v>
      </c>
      <c r="T107">
        <v>2.1749999999999989</v>
      </c>
      <c r="U107">
        <v>0.28371218134645576</v>
      </c>
      <c r="V107">
        <v>0.28867138292217309</v>
      </c>
      <c r="W107">
        <v>0.22144187977559029</v>
      </c>
    </row>
    <row r="108" spans="2:24">
      <c r="B108" t="s">
        <v>49</v>
      </c>
      <c r="C108">
        <v>13.56</v>
      </c>
      <c r="F108">
        <v>13.5</v>
      </c>
      <c r="G108">
        <v>13.49</v>
      </c>
      <c r="J108" t="s">
        <v>2818</v>
      </c>
      <c r="K108">
        <v>13.5</v>
      </c>
      <c r="L108">
        <v>18.66</v>
      </c>
      <c r="M108">
        <v>20.55</v>
      </c>
      <c r="N108">
        <v>29.96</v>
      </c>
      <c r="O108">
        <v>9.41</v>
      </c>
      <c r="P108">
        <v>16.46</v>
      </c>
      <c r="Q108">
        <v>11.3</v>
      </c>
      <c r="R108">
        <v>1.2074999999999996</v>
      </c>
      <c r="S108">
        <v>1.3225000000000016</v>
      </c>
      <c r="T108">
        <v>1.2249999999999996</v>
      </c>
      <c r="U108">
        <v>0.43301832947431612</v>
      </c>
      <c r="V108">
        <v>0.39984146565817591</v>
      </c>
      <c r="W108">
        <v>0.42779751284130119</v>
      </c>
    </row>
    <row r="109" spans="2:24">
      <c r="B109" t="s">
        <v>50</v>
      </c>
      <c r="C109">
        <v>13.44</v>
      </c>
      <c r="F109">
        <v>13.54</v>
      </c>
      <c r="G109">
        <v>13.52</v>
      </c>
    </row>
    <row r="110" spans="2:24">
      <c r="B110" t="s">
        <v>51</v>
      </c>
      <c r="C110">
        <v>18.21</v>
      </c>
      <c r="F110">
        <v>13.53</v>
      </c>
      <c r="G110">
        <v>13.52</v>
      </c>
      <c r="J110" t="s">
        <v>2820</v>
      </c>
      <c r="K110">
        <v>13.54</v>
      </c>
      <c r="L110">
        <v>18.899999999999999</v>
      </c>
      <c r="M110">
        <v>20.47</v>
      </c>
      <c r="N110">
        <v>28.6</v>
      </c>
      <c r="O110">
        <v>8.1300000000000026</v>
      </c>
      <c r="P110">
        <v>15.060000000000002</v>
      </c>
      <c r="Q110">
        <v>9.7000000000000028</v>
      </c>
      <c r="R110">
        <v>-7.249999999999801E-2</v>
      </c>
      <c r="S110">
        <v>-7.7499999999997016E-2</v>
      </c>
      <c r="T110">
        <v>-0.37499999999999822</v>
      </c>
      <c r="U110">
        <v>1.0515372809940053</v>
      </c>
      <c r="V110">
        <v>1.0551879539819822</v>
      </c>
      <c r="W110">
        <v>1.2968395546510081</v>
      </c>
    </row>
    <row r="111" spans="2:24">
      <c r="B111" t="s">
        <v>52</v>
      </c>
      <c r="C111">
        <v>18.23</v>
      </c>
      <c r="F111">
        <v>13.65</v>
      </c>
      <c r="G111">
        <v>13.45</v>
      </c>
      <c r="J111" t="s">
        <v>2821</v>
      </c>
      <c r="K111">
        <v>13.53</v>
      </c>
      <c r="L111">
        <v>18.73</v>
      </c>
      <c r="M111">
        <v>20.75</v>
      </c>
      <c r="N111">
        <v>29.71</v>
      </c>
      <c r="O111">
        <v>8.9600000000000009</v>
      </c>
      <c r="P111">
        <v>16.18</v>
      </c>
      <c r="Q111">
        <v>10.98</v>
      </c>
      <c r="R111">
        <v>0.75750000000000028</v>
      </c>
      <c r="S111">
        <v>1.0425000000000004</v>
      </c>
      <c r="T111">
        <v>0.90499999999999936</v>
      </c>
      <c r="U111">
        <v>0.59152046997445396</v>
      </c>
      <c r="V111">
        <v>0.48548546217117539</v>
      </c>
      <c r="W111">
        <v>0.534032704023926</v>
      </c>
    </row>
    <row r="112" spans="2:24">
      <c r="B112" t="s">
        <v>53</v>
      </c>
      <c r="C112">
        <v>13.58</v>
      </c>
      <c r="F112">
        <v>13.43</v>
      </c>
      <c r="G112">
        <v>13.54</v>
      </c>
      <c r="J112" t="s">
        <v>2822</v>
      </c>
      <c r="K112">
        <v>13.65</v>
      </c>
      <c r="L112">
        <v>18.68</v>
      </c>
      <c r="M112">
        <v>20.57</v>
      </c>
      <c r="N112">
        <v>30.02</v>
      </c>
      <c r="O112">
        <v>9.4499999999999993</v>
      </c>
      <c r="P112">
        <v>16.369999999999997</v>
      </c>
      <c r="Q112">
        <v>11.34</v>
      </c>
      <c r="R112">
        <v>1.2474999999999987</v>
      </c>
      <c r="S112">
        <v>1.2324999999999982</v>
      </c>
      <c r="T112">
        <v>1.2649999999999988</v>
      </c>
      <c r="U112">
        <v>0.4211774204833969</v>
      </c>
      <c r="V112">
        <v>0.4255793337550125</v>
      </c>
      <c r="W112">
        <v>0.41609936735576264</v>
      </c>
    </row>
    <row r="113" spans="2:23">
      <c r="B113" t="s">
        <v>54</v>
      </c>
      <c r="C113">
        <v>13.66</v>
      </c>
      <c r="J113" t="s">
        <v>2823</v>
      </c>
      <c r="K113">
        <v>13.43</v>
      </c>
      <c r="L113">
        <v>18.2</v>
      </c>
      <c r="M113">
        <v>20.71</v>
      </c>
      <c r="N113">
        <v>30.29</v>
      </c>
      <c r="O113">
        <v>9.5799999999999983</v>
      </c>
      <c r="P113">
        <v>16.86</v>
      </c>
      <c r="Q113">
        <v>12.09</v>
      </c>
      <c r="R113">
        <v>1.3774999999999977</v>
      </c>
      <c r="S113">
        <v>1.7225000000000001</v>
      </c>
      <c r="T113">
        <v>2.0149999999999988</v>
      </c>
      <c r="U113">
        <v>0.38488517296422087</v>
      </c>
      <c r="V113">
        <v>0.3030231667379481</v>
      </c>
      <c r="W113">
        <v>0.24741416410380193</v>
      </c>
    </row>
    <row r="114" spans="2:23">
      <c r="B114" t="s">
        <v>55</v>
      </c>
      <c r="C114">
        <v>18.37</v>
      </c>
      <c r="E114" t="s">
        <v>267</v>
      </c>
      <c r="F114">
        <v>18.37</v>
      </c>
      <c r="G114">
        <v>18.579999999999998</v>
      </c>
      <c r="R114">
        <v>-8.2025000000000006</v>
      </c>
      <c r="S114">
        <v>-15.137499999999999</v>
      </c>
      <c r="T114">
        <v>-10.075000000000001</v>
      </c>
    </row>
    <row r="115" spans="2:23">
      <c r="B115" t="s">
        <v>56</v>
      </c>
      <c r="C115">
        <v>18.579999999999998</v>
      </c>
      <c r="F115">
        <v>18.3</v>
      </c>
      <c r="G115">
        <v>18.149999999999999</v>
      </c>
      <c r="R115">
        <v>-8.2025000000000006</v>
      </c>
      <c r="S115">
        <v>-15.137499999999999</v>
      </c>
      <c r="T115">
        <v>-10.075000000000001</v>
      </c>
    </row>
    <row r="116" spans="2:23">
      <c r="B116" t="s">
        <v>57</v>
      </c>
      <c r="C116">
        <v>14.35</v>
      </c>
      <c r="F116">
        <v>18.22</v>
      </c>
      <c r="G116">
        <v>18.149999999999999</v>
      </c>
      <c r="J116" t="s">
        <v>2815</v>
      </c>
      <c r="K116">
        <v>13.66</v>
      </c>
      <c r="L116">
        <v>18.579999999999998</v>
      </c>
      <c r="M116">
        <v>20.46</v>
      </c>
      <c r="N116">
        <v>28.76</v>
      </c>
      <c r="O116">
        <v>8.3000000000000007</v>
      </c>
      <c r="P116">
        <v>15.100000000000001</v>
      </c>
      <c r="Q116">
        <v>10.180000000000003</v>
      </c>
      <c r="R116">
        <v>9.7500000000000142E-2</v>
      </c>
      <c r="S116">
        <v>-3.7499999999997868E-2</v>
      </c>
      <c r="T116">
        <v>0.1050000000000022</v>
      </c>
      <c r="U116">
        <v>0.93465121618531799</v>
      </c>
      <c r="V116">
        <v>1.0263337838904227</v>
      </c>
      <c r="W116">
        <v>0.92980494261316038</v>
      </c>
    </row>
    <row r="117" spans="2:23">
      <c r="B117" t="s">
        <v>58</v>
      </c>
      <c r="C117">
        <v>14.3</v>
      </c>
      <c r="F117">
        <v>18.66</v>
      </c>
      <c r="G117">
        <v>18.54</v>
      </c>
      <c r="J117" t="s">
        <v>2816</v>
      </c>
      <c r="K117">
        <v>13.6</v>
      </c>
      <c r="L117">
        <v>18.149999999999999</v>
      </c>
      <c r="M117">
        <v>20.55</v>
      </c>
      <c r="N117">
        <v>29.07</v>
      </c>
      <c r="O117">
        <v>8.52</v>
      </c>
      <c r="P117">
        <v>15.47</v>
      </c>
      <c r="Q117">
        <v>10.920000000000002</v>
      </c>
      <c r="R117">
        <v>0.31749999999999901</v>
      </c>
      <c r="S117">
        <v>0.33250000000000135</v>
      </c>
      <c r="T117">
        <v>0.84500000000000064</v>
      </c>
      <c r="U117">
        <v>0.8024592293412256</v>
      </c>
      <c r="V117">
        <v>0.79415911781935977</v>
      </c>
      <c r="W117">
        <v>0.55671080911434301</v>
      </c>
    </row>
    <row r="118" spans="2:23">
      <c r="B118" t="s">
        <v>59</v>
      </c>
      <c r="C118">
        <v>14.39</v>
      </c>
      <c r="F118">
        <v>18.899999999999999</v>
      </c>
      <c r="G118">
        <v>18.7</v>
      </c>
      <c r="J118" t="s">
        <v>2817</v>
      </c>
      <c r="K118">
        <v>13.61</v>
      </c>
      <c r="L118">
        <v>18.149999999999999</v>
      </c>
      <c r="M118">
        <v>20.48</v>
      </c>
      <c r="N118">
        <v>30.16</v>
      </c>
      <c r="O118">
        <v>9.68</v>
      </c>
      <c r="P118">
        <v>16.55</v>
      </c>
      <c r="Q118">
        <v>12.010000000000002</v>
      </c>
      <c r="R118">
        <v>1.4774999999999991</v>
      </c>
      <c r="S118">
        <v>1.4125000000000014</v>
      </c>
      <c r="T118">
        <v>1.9350000000000005</v>
      </c>
      <c r="U118">
        <v>0.35911056432896826</v>
      </c>
      <c r="V118">
        <v>0.37566015306492934</v>
      </c>
      <c r="W118">
        <v>0.26152123494813223</v>
      </c>
    </row>
    <row r="119" spans="2:23">
      <c r="B119" t="s">
        <v>60</v>
      </c>
      <c r="C119">
        <v>14.31</v>
      </c>
      <c r="F119">
        <v>18.73</v>
      </c>
      <c r="G119">
        <v>18.53</v>
      </c>
      <c r="J119" t="s">
        <v>2818</v>
      </c>
      <c r="K119">
        <v>13.49</v>
      </c>
      <c r="L119">
        <v>18.54</v>
      </c>
      <c r="M119">
        <v>20.72</v>
      </c>
      <c r="N119">
        <v>29.77</v>
      </c>
      <c r="O119">
        <v>9.0500000000000007</v>
      </c>
      <c r="P119">
        <v>16.28</v>
      </c>
      <c r="Q119">
        <v>11.23</v>
      </c>
      <c r="R119">
        <v>0.84750000000000014</v>
      </c>
      <c r="S119">
        <v>1.1425000000000018</v>
      </c>
      <c r="T119">
        <v>1.1549999999999994</v>
      </c>
      <c r="U119">
        <v>0.55574693816676335</v>
      </c>
      <c r="V119">
        <v>0.45297395311720084</v>
      </c>
      <c r="W119">
        <v>0.44906618644196733</v>
      </c>
    </row>
    <row r="120" spans="2:23">
      <c r="B120" t="s">
        <v>61</v>
      </c>
      <c r="C120">
        <v>13.59</v>
      </c>
      <c r="F120">
        <v>18.68</v>
      </c>
      <c r="G120">
        <v>18.22</v>
      </c>
    </row>
    <row r="121" spans="2:23">
      <c r="B121" t="s">
        <v>62</v>
      </c>
      <c r="C121">
        <v>13.7</v>
      </c>
      <c r="F121">
        <v>18.2</v>
      </c>
      <c r="G121">
        <v>18.32</v>
      </c>
      <c r="J121" t="s">
        <v>2820</v>
      </c>
      <c r="K121">
        <v>13.52</v>
      </c>
      <c r="L121">
        <v>18.7</v>
      </c>
      <c r="M121">
        <v>20.5</v>
      </c>
      <c r="N121">
        <v>28.75</v>
      </c>
      <c r="O121">
        <v>8.25</v>
      </c>
      <c r="P121">
        <v>15.23</v>
      </c>
      <c r="Q121">
        <v>10.050000000000001</v>
      </c>
      <c r="R121">
        <v>4.7499999999999432E-2</v>
      </c>
      <c r="S121">
        <v>9.2500000000001137E-2</v>
      </c>
      <c r="T121">
        <v>-2.5000000000000355E-2</v>
      </c>
      <c r="U121">
        <v>0.9676116201423447</v>
      </c>
      <c r="V121">
        <v>0.93789609015201381</v>
      </c>
      <c r="W121">
        <v>1.0174796921026867</v>
      </c>
    </row>
    <row r="122" spans="2:23">
      <c r="B122" t="s">
        <v>63</v>
      </c>
      <c r="C122">
        <v>18.350000000000001</v>
      </c>
      <c r="J122" t="s">
        <v>2821</v>
      </c>
      <c r="K122">
        <v>13.52</v>
      </c>
      <c r="L122">
        <v>18.53</v>
      </c>
      <c r="M122">
        <v>20.57</v>
      </c>
      <c r="N122">
        <v>29.31</v>
      </c>
      <c r="O122">
        <v>8.7399999999999984</v>
      </c>
      <c r="P122">
        <v>15.79</v>
      </c>
      <c r="Q122">
        <v>10.779999999999998</v>
      </c>
      <c r="R122">
        <v>0.53749999999999787</v>
      </c>
      <c r="S122">
        <v>0.65249999999999986</v>
      </c>
      <c r="T122">
        <v>0.70499999999999652</v>
      </c>
      <c r="U122">
        <v>0.6889637584628534</v>
      </c>
      <c r="V122">
        <v>0.63617694729823737</v>
      </c>
      <c r="W122">
        <v>0.61344248862690354</v>
      </c>
    </row>
    <row r="123" spans="2:23">
      <c r="B123" t="s">
        <v>64</v>
      </c>
      <c r="C123">
        <v>18.23</v>
      </c>
      <c r="J123" t="s">
        <v>2822</v>
      </c>
      <c r="K123">
        <v>13.45</v>
      </c>
      <c r="L123">
        <v>18.22</v>
      </c>
      <c r="M123">
        <v>20.46</v>
      </c>
      <c r="N123">
        <v>29.86</v>
      </c>
      <c r="O123">
        <v>9.3999999999999986</v>
      </c>
      <c r="P123">
        <v>16.41</v>
      </c>
      <c r="Q123">
        <v>11.64</v>
      </c>
      <c r="R123">
        <v>1.197499999999998</v>
      </c>
      <c r="S123">
        <v>1.2725000000000009</v>
      </c>
      <c r="T123">
        <v>1.5649999999999995</v>
      </c>
      <c r="U123">
        <v>0.4360302101404519</v>
      </c>
      <c r="V123">
        <v>0.4139418444932364</v>
      </c>
      <c r="W123">
        <v>0.33797770825703161</v>
      </c>
    </row>
    <row r="124" spans="2:23">
      <c r="B124" t="s">
        <v>65</v>
      </c>
      <c r="C124">
        <v>13.78</v>
      </c>
      <c r="J124" t="s">
        <v>2823</v>
      </c>
      <c r="K124">
        <v>13.54</v>
      </c>
      <c r="L124">
        <v>18.32</v>
      </c>
      <c r="M124">
        <v>20.67</v>
      </c>
      <c r="N124">
        <v>29.84</v>
      </c>
      <c r="O124">
        <v>9.1699999999999982</v>
      </c>
      <c r="P124">
        <v>16.3</v>
      </c>
      <c r="Q124">
        <v>11.52</v>
      </c>
      <c r="R124">
        <v>0.96749999999999758</v>
      </c>
      <c r="S124">
        <v>1.1625000000000014</v>
      </c>
      <c r="T124">
        <v>1.4449999999999985</v>
      </c>
      <c r="U124">
        <v>0.51139146937364255</v>
      </c>
      <c r="V124">
        <v>0.4467377268478252</v>
      </c>
      <c r="W124">
        <v>0.36729215831957768</v>
      </c>
    </row>
    <row r="125" spans="2:23">
      <c r="B125" t="s">
        <v>66</v>
      </c>
      <c r="C125">
        <v>13.6</v>
      </c>
    </row>
    <row r="126" spans="2:23">
      <c r="B126" t="s">
        <v>67</v>
      </c>
      <c r="C126">
        <v>18.3</v>
      </c>
    </row>
    <row r="127" spans="2:23">
      <c r="B127" t="s">
        <v>68</v>
      </c>
      <c r="C127">
        <v>18.149999999999999</v>
      </c>
    </row>
    <row r="128" spans="2:23">
      <c r="B128" t="s">
        <v>69</v>
      </c>
      <c r="C128">
        <v>12.46</v>
      </c>
    </row>
    <row r="129" spans="2:8">
      <c r="B129" t="s">
        <v>72</v>
      </c>
      <c r="C129">
        <v>12.52</v>
      </c>
      <c r="F129" t="s">
        <v>2826</v>
      </c>
    </row>
    <row r="130" spans="2:8">
      <c r="B130" t="s">
        <v>73</v>
      </c>
      <c r="C130">
        <v>12.4</v>
      </c>
      <c r="G130" t="s">
        <v>2827</v>
      </c>
      <c r="H130" t="s">
        <v>2828</v>
      </c>
    </row>
    <row r="131" spans="2:8">
      <c r="B131" t="s">
        <v>74</v>
      </c>
      <c r="C131">
        <v>13.35</v>
      </c>
      <c r="F131" t="s">
        <v>248</v>
      </c>
      <c r="G131">
        <v>20.61</v>
      </c>
      <c r="H131">
        <v>28.74</v>
      </c>
    </row>
    <row r="132" spans="2:8">
      <c r="B132" t="s">
        <v>75</v>
      </c>
      <c r="C132">
        <v>14.23</v>
      </c>
      <c r="F132" t="s">
        <v>248</v>
      </c>
      <c r="G132">
        <v>20.46</v>
      </c>
      <c r="H132">
        <v>28.76</v>
      </c>
    </row>
    <row r="133" spans="2:8">
      <c r="B133" t="s">
        <v>76</v>
      </c>
      <c r="C133">
        <v>14.24</v>
      </c>
      <c r="F133" t="s">
        <v>2829</v>
      </c>
      <c r="G133">
        <v>20.63</v>
      </c>
      <c r="H133">
        <v>29.23</v>
      </c>
    </row>
    <row r="134" spans="2:8">
      <c r="B134" t="s">
        <v>77</v>
      </c>
      <c r="C134">
        <v>18.72</v>
      </c>
      <c r="F134" t="s">
        <v>2829</v>
      </c>
      <c r="G134">
        <v>20.55</v>
      </c>
      <c r="H134">
        <v>29.07</v>
      </c>
    </row>
    <row r="135" spans="2:8">
      <c r="B135" t="s">
        <v>79</v>
      </c>
      <c r="C135">
        <v>18.71</v>
      </c>
      <c r="F135" t="s">
        <v>2830</v>
      </c>
      <c r="G135">
        <v>20.45</v>
      </c>
      <c r="H135">
        <v>30.47</v>
      </c>
    </row>
    <row r="136" spans="2:8">
      <c r="B136" t="s">
        <v>81</v>
      </c>
      <c r="C136">
        <v>13.54</v>
      </c>
      <c r="F136" t="s">
        <v>2830</v>
      </c>
      <c r="G136">
        <v>20.48</v>
      </c>
      <c r="H136">
        <v>30.16</v>
      </c>
    </row>
    <row r="137" spans="2:8">
      <c r="B137" t="s">
        <v>83</v>
      </c>
      <c r="C137">
        <v>13.61</v>
      </c>
      <c r="F137" t="s">
        <v>2831</v>
      </c>
      <c r="G137">
        <v>20.55</v>
      </c>
      <c r="H137">
        <v>29.96</v>
      </c>
    </row>
    <row r="138" spans="2:8">
      <c r="B138" t="s">
        <v>84</v>
      </c>
      <c r="C138">
        <v>18.22</v>
      </c>
      <c r="F138" t="s">
        <v>2831</v>
      </c>
      <c r="G138">
        <v>20.72</v>
      </c>
      <c r="H138">
        <v>29.77</v>
      </c>
    </row>
    <row r="139" spans="2:8">
      <c r="B139" t="s">
        <v>85</v>
      </c>
      <c r="C139">
        <v>18.149999999999999</v>
      </c>
      <c r="F139" t="s">
        <v>249</v>
      </c>
      <c r="G139">
        <v>20.47</v>
      </c>
      <c r="H139">
        <v>28.6</v>
      </c>
    </row>
    <row r="140" spans="2:8">
      <c r="B140" t="s">
        <v>86</v>
      </c>
      <c r="C140">
        <v>12.51</v>
      </c>
      <c r="F140" t="s">
        <v>249</v>
      </c>
      <c r="G140">
        <v>20.5</v>
      </c>
      <c r="H140">
        <v>28.75</v>
      </c>
    </row>
    <row r="141" spans="2:8">
      <c r="B141" t="s">
        <v>88</v>
      </c>
      <c r="C141">
        <v>12.6</v>
      </c>
      <c r="F141" t="s">
        <v>2832</v>
      </c>
      <c r="G141">
        <v>20.75</v>
      </c>
      <c r="H141">
        <v>29.71</v>
      </c>
    </row>
    <row r="142" spans="2:8">
      <c r="B142" t="s">
        <v>89</v>
      </c>
      <c r="C142">
        <v>12.38</v>
      </c>
      <c r="F142" t="s">
        <v>2832</v>
      </c>
      <c r="G142">
        <v>20.57</v>
      </c>
      <c r="H142">
        <v>29.31</v>
      </c>
    </row>
    <row r="143" spans="2:8">
      <c r="B143" t="s">
        <v>90</v>
      </c>
      <c r="C143">
        <v>13.47</v>
      </c>
      <c r="F143" t="s">
        <v>2833</v>
      </c>
      <c r="G143">
        <v>20.57</v>
      </c>
      <c r="H143">
        <v>30.02</v>
      </c>
    </row>
    <row r="144" spans="2:8">
      <c r="B144" t="s">
        <v>91</v>
      </c>
      <c r="C144">
        <v>14.32</v>
      </c>
      <c r="F144" t="s">
        <v>2833</v>
      </c>
      <c r="G144">
        <v>20.46</v>
      </c>
      <c r="H144">
        <v>29.86</v>
      </c>
    </row>
    <row r="145" spans="1:22">
      <c r="B145" t="s">
        <v>92</v>
      </c>
      <c r="C145">
        <v>14.18</v>
      </c>
      <c r="F145" t="s">
        <v>2834</v>
      </c>
      <c r="G145">
        <v>20.71</v>
      </c>
      <c r="H145">
        <v>30.29</v>
      </c>
    </row>
    <row r="146" spans="1:22">
      <c r="B146" t="s">
        <v>93</v>
      </c>
      <c r="C146">
        <v>18.77</v>
      </c>
      <c r="F146" t="s">
        <v>2834</v>
      </c>
      <c r="G146">
        <v>20.67</v>
      </c>
      <c r="H146">
        <v>29.84</v>
      </c>
    </row>
    <row r="149" spans="1:22">
      <c r="D149" t="s">
        <v>2803</v>
      </c>
      <c r="Q149">
        <v>12.79</v>
      </c>
      <c r="R149">
        <v>16.399999999999999</v>
      </c>
      <c r="S149">
        <v>12.17</v>
      </c>
    </row>
    <row r="150" spans="1:22">
      <c r="N150" t="s">
        <v>10</v>
      </c>
      <c r="Q150" t="s">
        <v>11</v>
      </c>
      <c r="T150" t="s">
        <v>2809</v>
      </c>
    </row>
    <row r="151" spans="1:22">
      <c r="A151" t="s">
        <v>44</v>
      </c>
      <c r="B151" t="s">
        <v>3</v>
      </c>
      <c r="I151" t="s">
        <v>1418</v>
      </c>
      <c r="N151" t="s">
        <v>1431</v>
      </c>
      <c r="O151" t="s">
        <v>2811</v>
      </c>
      <c r="P151" t="s">
        <v>267</v>
      </c>
      <c r="Q151" t="s">
        <v>1431</v>
      </c>
      <c r="R151" t="s">
        <v>2811</v>
      </c>
      <c r="S151" t="s">
        <v>267</v>
      </c>
      <c r="T151" t="s">
        <v>1431</v>
      </c>
      <c r="U151" t="s">
        <v>2811</v>
      </c>
      <c r="V151" t="s">
        <v>267</v>
      </c>
    </row>
    <row r="152" spans="1:22">
      <c r="A152" t="s">
        <v>45</v>
      </c>
      <c r="B152">
        <v>19.07</v>
      </c>
      <c r="D152" t="s">
        <v>2813</v>
      </c>
      <c r="E152">
        <v>30.19</v>
      </c>
      <c r="F152">
        <v>30.64</v>
      </c>
      <c r="I152" t="s">
        <v>2812</v>
      </c>
      <c r="J152" t="s">
        <v>2813</v>
      </c>
      <c r="K152" t="s">
        <v>2811</v>
      </c>
      <c r="L152" t="s">
        <v>1431</v>
      </c>
      <c r="M152" t="s">
        <v>267</v>
      </c>
      <c r="N152" t="s">
        <v>2813</v>
      </c>
      <c r="O152" t="s">
        <v>2813</v>
      </c>
      <c r="P152" t="s">
        <v>2813</v>
      </c>
      <c r="Q152" t="s">
        <v>2813</v>
      </c>
      <c r="R152" t="s">
        <v>2813</v>
      </c>
      <c r="S152" t="s">
        <v>2813</v>
      </c>
      <c r="T152" t="s">
        <v>2813</v>
      </c>
      <c r="U152" t="s">
        <v>2813</v>
      </c>
      <c r="V152" t="s">
        <v>2813</v>
      </c>
    </row>
    <row r="153" spans="1:22">
      <c r="A153" t="s">
        <v>46</v>
      </c>
      <c r="B153">
        <v>18.829999999999998</v>
      </c>
      <c r="E153">
        <v>30.09</v>
      </c>
      <c r="F153">
        <v>30.15</v>
      </c>
      <c r="I153" t="s">
        <v>2814</v>
      </c>
      <c r="J153">
        <v>30.19</v>
      </c>
      <c r="K153">
        <v>13.55</v>
      </c>
      <c r="L153">
        <v>16.84</v>
      </c>
      <c r="M153">
        <v>17.86</v>
      </c>
      <c r="N153">
        <v>13.350000000000001</v>
      </c>
      <c r="O153">
        <v>16.64</v>
      </c>
      <c r="P153">
        <v>12.330000000000002</v>
      </c>
      <c r="Q153">
        <v>0.56000000000000227</v>
      </c>
      <c r="R153">
        <v>0.24000000000000199</v>
      </c>
      <c r="S153">
        <v>0.16000000000000192</v>
      </c>
      <c r="T153">
        <v>0.67830216372383489</v>
      </c>
      <c r="U153">
        <v>0.84674531236252593</v>
      </c>
      <c r="V153">
        <v>0.89502507092797134</v>
      </c>
    </row>
    <row r="154" spans="1:22">
      <c r="A154" t="s">
        <v>47</v>
      </c>
      <c r="B154">
        <v>19.239999999999998</v>
      </c>
      <c r="E154">
        <v>30.94</v>
      </c>
      <c r="F154">
        <v>31.76</v>
      </c>
      <c r="I154" t="s">
        <v>2815</v>
      </c>
      <c r="J154">
        <v>30.09</v>
      </c>
      <c r="K154">
        <v>13.74</v>
      </c>
      <c r="L154">
        <v>17.3</v>
      </c>
      <c r="M154">
        <v>18</v>
      </c>
      <c r="N154">
        <v>12.79</v>
      </c>
      <c r="O154">
        <v>16.350000000000001</v>
      </c>
      <c r="P154">
        <v>12.09</v>
      </c>
      <c r="Q154">
        <v>0</v>
      </c>
      <c r="R154">
        <v>-4.9999999999997158E-2</v>
      </c>
      <c r="S154">
        <v>-8.0000000000000071E-2</v>
      </c>
      <c r="T154">
        <v>1</v>
      </c>
      <c r="U154">
        <v>1.0352649238413754</v>
      </c>
      <c r="V154">
        <v>1.0570180405613805</v>
      </c>
    </row>
    <row r="155" spans="1:22">
      <c r="A155" t="s">
        <v>48</v>
      </c>
      <c r="B155">
        <v>18.899999999999999</v>
      </c>
      <c r="E155">
        <v>31.42</v>
      </c>
      <c r="F155">
        <v>31.68</v>
      </c>
      <c r="I155" t="s">
        <v>2816</v>
      </c>
      <c r="J155">
        <v>30.94</v>
      </c>
      <c r="K155">
        <v>14.23</v>
      </c>
      <c r="L155">
        <v>17.72</v>
      </c>
      <c r="M155">
        <v>17.89</v>
      </c>
      <c r="N155">
        <v>13.220000000000002</v>
      </c>
      <c r="O155">
        <v>16.71</v>
      </c>
      <c r="P155">
        <v>13.05</v>
      </c>
      <c r="Q155">
        <v>0.43000000000000327</v>
      </c>
      <c r="R155">
        <v>0.31000000000000227</v>
      </c>
      <c r="S155">
        <v>0.88000000000000078</v>
      </c>
      <c r="T155">
        <v>0.74226178531452291</v>
      </c>
      <c r="U155">
        <v>0.80664175922212511</v>
      </c>
      <c r="V155">
        <v>0.54336743126302878</v>
      </c>
    </row>
    <row r="156" spans="1:22">
      <c r="A156" t="s">
        <v>49</v>
      </c>
      <c r="B156">
        <v>19.5</v>
      </c>
      <c r="E156">
        <v>34.01</v>
      </c>
      <c r="F156">
        <v>33.08</v>
      </c>
      <c r="I156" t="s">
        <v>2817</v>
      </c>
      <c r="J156">
        <v>31.42</v>
      </c>
      <c r="K156">
        <v>13.62</v>
      </c>
      <c r="L156">
        <v>17.23</v>
      </c>
      <c r="M156">
        <v>17.29</v>
      </c>
      <c r="N156">
        <v>14.190000000000001</v>
      </c>
      <c r="O156">
        <v>17.800000000000004</v>
      </c>
      <c r="P156">
        <v>14.130000000000003</v>
      </c>
      <c r="Q156">
        <v>1.4000000000000021</v>
      </c>
      <c r="R156">
        <v>1.4000000000000057</v>
      </c>
      <c r="S156">
        <v>1.9600000000000026</v>
      </c>
      <c r="T156">
        <v>0.37892914162759894</v>
      </c>
      <c r="U156">
        <v>0.37892914162759805</v>
      </c>
      <c r="V156">
        <v>0.25702845666401619</v>
      </c>
    </row>
    <row r="157" spans="1:22">
      <c r="A157" t="s">
        <v>50</v>
      </c>
      <c r="B157">
        <v>19.57</v>
      </c>
      <c r="I157" t="s">
        <v>2818</v>
      </c>
      <c r="J157">
        <v>34.01</v>
      </c>
      <c r="K157">
        <v>13.67</v>
      </c>
      <c r="L157">
        <v>17.75</v>
      </c>
      <c r="M157">
        <v>17.34</v>
      </c>
      <c r="N157">
        <v>16.259999999999998</v>
      </c>
      <c r="O157">
        <v>20.339999999999996</v>
      </c>
      <c r="P157">
        <v>16.669999999999998</v>
      </c>
      <c r="Q157">
        <v>3.4699999999999989</v>
      </c>
      <c r="R157">
        <v>3.9399999999999977</v>
      </c>
      <c r="S157">
        <v>4.4999999999999982</v>
      </c>
      <c r="T157">
        <v>9.0245574720156083E-2</v>
      </c>
      <c r="U157">
        <v>6.5154110052570199E-2</v>
      </c>
      <c r="V157">
        <v>4.4194173824159279E-2</v>
      </c>
    </row>
    <row r="158" spans="1:22">
      <c r="A158" t="s">
        <v>51</v>
      </c>
      <c r="B158">
        <v>19.2</v>
      </c>
      <c r="D158" t="s">
        <v>2811</v>
      </c>
      <c r="E158">
        <v>13.55</v>
      </c>
      <c r="F158">
        <v>14.14</v>
      </c>
      <c r="P158">
        <v>0</v>
      </c>
      <c r="Q158">
        <v>-12.79</v>
      </c>
      <c r="R158">
        <v>-16.399999999999999</v>
      </c>
      <c r="S158">
        <v>-12.17</v>
      </c>
    </row>
    <row r="159" spans="1:22">
      <c r="A159" t="s">
        <v>52</v>
      </c>
      <c r="B159">
        <v>19.12</v>
      </c>
      <c r="E159">
        <v>13.74</v>
      </c>
      <c r="F159">
        <v>13.7</v>
      </c>
      <c r="P159">
        <v>0</v>
      </c>
      <c r="Q159">
        <v>-12.79</v>
      </c>
      <c r="R159">
        <v>-16.399999999999999</v>
      </c>
      <c r="S159">
        <v>-12.17</v>
      </c>
    </row>
    <row r="160" spans="1:22">
      <c r="A160" t="s">
        <v>53</v>
      </c>
      <c r="B160">
        <v>18.850000000000001</v>
      </c>
      <c r="E160">
        <v>14.23</v>
      </c>
      <c r="F160">
        <v>14.23</v>
      </c>
      <c r="I160" t="s">
        <v>2814</v>
      </c>
      <c r="J160">
        <v>30.64</v>
      </c>
      <c r="K160">
        <v>14.14</v>
      </c>
      <c r="L160">
        <v>16.88</v>
      </c>
      <c r="M160">
        <v>17.79</v>
      </c>
      <c r="N160">
        <v>13.760000000000002</v>
      </c>
      <c r="O160">
        <v>16.5</v>
      </c>
      <c r="P160">
        <v>12.850000000000001</v>
      </c>
      <c r="Q160">
        <v>0.97000000000000242</v>
      </c>
      <c r="R160">
        <v>0.10000000000000142</v>
      </c>
      <c r="S160">
        <v>0.68000000000000149</v>
      </c>
      <c r="T160">
        <v>0.51050606285359579</v>
      </c>
      <c r="U160">
        <v>0.93303299153680652</v>
      </c>
      <c r="V160">
        <v>0.62416527445080527</v>
      </c>
    </row>
    <row r="161" spans="1:22">
      <c r="A161" t="s">
        <v>54</v>
      </c>
      <c r="B161">
        <v>18.899999999999999</v>
      </c>
      <c r="E161">
        <v>13.62</v>
      </c>
      <c r="F161">
        <v>13.66</v>
      </c>
      <c r="I161" t="s">
        <v>2815</v>
      </c>
      <c r="J161">
        <v>30.15</v>
      </c>
      <c r="K161">
        <v>13.7</v>
      </c>
      <c r="L161">
        <v>17.36</v>
      </c>
      <c r="M161">
        <v>17.899999999999999</v>
      </c>
      <c r="N161">
        <v>12.79</v>
      </c>
      <c r="O161">
        <v>16.45</v>
      </c>
      <c r="P161">
        <v>12.25</v>
      </c>
      <c r="Q161">
        <v>0</v>
      </c>
      <c r="R161">
        <v>5.0000000000000711E-2</v>
      </c>
      <c r="S161">
        <v>8.0000000000000071E-2</v>
      </c>
      <c r="T161">
        <v>1</v>
      </c>
      <c r="U161">
        <v>0.96593632892484504</v>
      </c>
      <c r="V161">
        <v>0.94605764672559578</v>
      </c>
    </row>
    <row r="162" spans="1:22">
      <c r="A162" t="s">
        <v>55</v>
      </c>
      <c r="B162">
        <v>18.78</v>
      </c>
      <c r="E162">
        <v>13.67</v>
      </c>
      <c r="F162">
        <v>13.75</v>
      </c>
      <c r="I162" t="s">
        <v>2816</v>
      </c>
      <c r="J162">
        <v>31.76</v>
      </c>
      <c r="K162">
        <v>14.23</v>
      </c>
      <c r="L162">
        <v>17.739999999999998</v>
      </c>
      <c r="M162">
        <v>17.79</v>
      </c>
      <c r="N162">
        <v>14.020000000000003</v>
      </c>
      <c r="O162">
        <v>17.53</v>
      </c>
      <c r="P162">
        <v>13.970000000000002</v>
      </c>
      <c r="Q162">
        <v>1.230000000000004</v>
      </c>
      <c r="R162">
        <v>1.1300000000000026</v>
      </c>
      <c r="S162">
        <v>1.8000000000000025</v>
      </c>
      <c r="T162">
        <v>0.42631744588397724</v>
      </c>
      <c r="U162">
        <v>0.45691572511469947</v>
      </c>
      <c r="V162">
        <v>0.28717458874925822</v>
      </c>
    </row>
    <row r="163" spans="1:22">
      <c r="A163" t="s">
        <v>56</v>
      </c>
      <c r="B163">
        <v>18.760000000000002</v>
      </c>
      <c r="I163" t="s">
        <v>2817</v>
      </c>
      <c r="J163">
        <v>31.68</v>
      </c>
      <c r="K163">
        <v>13.66</v>
      </c>
      <c r="L163">
        <v>17.29</v>
      </c>
      <c r="M163">
        <v>17.3</v>
      </c>
      <c r="N163">
        <v>14.39</v>
      </c>
      <c r="O163">
        <v>18.02</v>
      </c>
      <c r="P163">
        <v>14.379999999999999</v>
      </c>
      <c r="Q163">
        <v>1.6000000000000014</v>
      </c>
      <c r="R163">
        <v>1.620000000000001</v>
      </c>
      <c r="S163">
        <v>2.2099999999999991</v>
      </c>
      <c r="T163">
        <v>0.32987697769322327</v>
      </c>
      <c r="U163">
        <v>0.32533546386048318</v>
      </c>
      <c r="V163">
        <v>0.21613430782696644</v>
      </c>
    </row>
    <row r="164" spans="1:22">
      <c r="A164" t="s">
        <v>57</v>
      </c>
      <c r="B164">
        <v>18.809999999999999</v>
      </c>
      <c r="D164" t="s">
        <v>1431</v>
      </c>
      <c r="E164">
        <v>16.84</v>
      </c>
      <c r="F164">
        <v>16.88</v>
      </c>
      <c r="I164" t="s">
        <v>2818</v>
      </c>
      <c r="J164">
        <v>33.08</v>
      </c>
      <c r="K164">
        <v>13.75</v>
      </c>
      <c r="L164">
        <v>17.43</v>
      </c>
      <c r="M164">
        <v>17.34</v>
      </c>
      <c r="N164">
        <v>15.649999999999999</v>
      </c>
      <c r="O164">
        <v>19.329999999999998</v>
      </c>
      <c r="P164">
        <v>15.739999999999998</v>
      </c>
      <c r="Q164">
        <v>2.8599999999999994</v>
      </c>
      <c r="R164">
        <v>2.9299999999999997</v>
      </c>
      <c r="S164">
        <v>3.5699999999999985</v>
      </c>
      <c r="T164">
        <v>0.13773813948457639</v>
      </c>
      <c r="U164">
        <v>0.13121458545288345</v>
      </c>
      <c r="V164">
        <v>8.4202098554105709E-2</v>
      </c>
    </row>
    <row r="165" spans="1:22">
      <c r="A165" t="s">
        <v>58</v>
      </c>
      <c r="B165">
        <v>18.66</v>
      </c>
      <c r="E165">
        <v>17.3</v>
      </c>
      <c r="F165">
        <v>17.36</v>
      </c>
    </row>
    <row r="166" spans="1:22">
      <c r="A166" t="s">
        <v>59</v>
      </c>
      <c r="B166">
        <v>18.739999999999998</v>
      </c>
      <c r="E166">
        <v>17.72</v>
      </c>
      <c r="F166">
        <v>17.739999999999998</v>
      </c>
    </row>
    <row r="167" spans="1:22">
      <c r="A167" t="s">
        <v>60</v>
      </c>
      <c r="B167">
        <v>18.71</v>
      </c>
      <c r="E167">
        <v>17.23</v>
      </c>
      <c r="F167">
        <v>17.29</v>
      </c>
    </row>
    <row r="168" spans="1:22">
      <c r="A168" t="s">
        <v>61</v>
      </c>
      <c r="B168">
        <v>19.34</v>
      </c>
      <c r="E168">
        <v>17.75</v>
      </c>
      <c r="F168">
        <v>17.43</v>
      </c>
    </row>
    <row r="169" spans="1:22">
      <c r="A169" t="s">
        <v>62</v>
      </c>
      <c r="B169">
        <v>19.399999999999999</v>
      </c>
    </row>
    <row r="170" spans="1:22">
      <c r="A170" t="s">
        <v>63</v>
      </c>
      <c r="B170">
        <v>19.05</v>
      </c>
      <c r="D170" t="s">
        <v>267</v>
      </c>
      <c r="E170">
        <v>17.86</v>
      </c>
      <c r="F170">
        <v>17.79</v>
      </c>
    </row>
    <row r="171" spans="1:22">
      <c r="A171" t="s">
        <v>64</v>
      </c>
      <c r="B171">
        <v>19.05</v>
      </c>
      <c r="E171">
        <v>18</v>
      </c>
      <c r="F171">
        <v>17.899999999999999</v>
      </c>
    </row>
    <row r="172" spans="1:22">
      <c r="A172" t="s">
        <v>65</v>
      </c>
      <c r="B172">
        <v>18.71</v>
      </c>
      <c r="E172">
        <v>17.89</v>
      </c>
      <c r="F172">
        <v>17.79</v>
      </c>
    </row>
    <row r="173" spans="1:22">
      <c r="A173" t="s">
        <v>66</v>
      </c>
      <c r="B173">
        <v>18.71</v>
      </c>
      <c r="E173">
        <v>17.29</v>
      </c>
      <c r="F173">
        <v>17.3</v>
      </c>
    </row>
    <row r="174" spans="1:22">
      <c r="A174" t="s">
        <v>67</v>
      </c>
      <c r="B174">
        <v>18.63</v>
      </c>
      <c r="E174">
        <v>17.34</v>
      </c>
      <c r="F174">
        <v>39.590000000000003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zoomScale="110" zoomScaleNormal="110" workbookViewId="0">
      <selection activeCell="N30" sqref="N30"/>
    </sheetView>
  </sheetViews>
  <sheetFormatPr defaultRowHeight="15"/>
  <cols>
    <col min="1" max="1" width="14.140625" customWidth="1"/>
  </cols>
  <sheetData>
    <row r="1" spans="1:5">
      <c r="A1" t="s">
        <v>2836</v>
      </c>
      <c r="B1" t="s">
        <v>1419</v>
      </c>
      <c r="C1" t="s">
        <v>1267</v>
      </c>
    </row>
    <row r="2" spans="1:5">
      <c r="A2">
        <v>0</v>
      </c>
      <c r="B2">
        <v>5588.8230000000003</v>
      </c>
      <c r="C2">
        <v>16416.735000000001</v>
      </c>
      <c r="D2">
        <f>B2/C2</f>
        <v>0.34043450174471357</v>
      </c>
      <c r="E2">
        <f>D2/0.340435</f>
        <v>0.99999853641580205</v>
      </c>
    </row>
    <row r="3" spans="1:5">
      <c r="A3" t="s">
        <v>2837</v>
      </c>
      <c r="B3">
        <v>4640.5810000000001</v>
      </c>
      <c r="C3">
        <v>26460.463</v>
      </c>
      <c r="D3">
        <f t="shared" ref="D3:D20" si="0">B3/C3</f>
        <v>0.17537792139162495</v>
      </c>
      <c r="E3">
        <f>D3/0.340435</f>
        <v>0.51515831624722763</v>
      </c>
    </row>
    <row r="4" spans="1:5">
      <c r="A4" t="s">
        <v>2278</v>
      </c>
      <c r="B4">
        <v>3841.7820000000002</v>
      </c>
      <c r="C4">
        <v>40329.576000000001</v>
      </c>
      <c r="D4">
        <f t="shared" si="0"/>
        <v>9.5259667495636455E-2</v>
      </c>
      <c r="E4">
        <f>D4/0.340435</f>
        <v>0.279817490844468</v>
      </c>
    </row>
    <row r="5" spans="1:5">
      <c r="A5" t="s">
        <v>2838</v>
      </c>
      <c r="B5">
        <v>3020.9029999999998</v>
      </c>
      <c r="C5">
        <v>45233.404000000002</v>
      </c>
      <c r="D5">
        <f t="shared" si="0"/>
        <v>6.6784781441608945E-2</v>
      </c>
      <c r="E5">
        <f>D5/0.340435</f>
        <v>0.19617483937200625</v>
      </c>
    </row>
    <row r="6" spans="1:5">
      <c r="A6" t="s">
        <v>2839</v>
      </c>
      <c r="B6">
        <v>4602.2879999999996</v>
      </c>
      <c r="C6">
        <v>38469.697</v>
      </c>
      <c r="D6">
        <f t="shared" si="0"/>
        <v>0.11963411097311215</v>
      </c>
      <c r="E6">
        <f>D6/0.340435</f>
        <v>0.3514154272419468</v>
      </c>
    </row>
    <row r="9" spans="1:5">
      <c r="A9">
        <v>0</v>
      </c>
      <c r="B9">
        <v>5957.3590000000004</v>
      </c>
      <c r="C9">
        <v>16902.714</v>
      </c>
      <c r="D9">
        <f t="shared" si="0"/>
        <v>0.35244984917806693</v>
      </c>
      <c r="E9">
        <f>D9/0.35245</f>
        <v>0.99999957207566159</v>
      </c>
    </row>
    <row r="10" spans="1:5">
      <c r="A10" t="s">
        <v>2837</v>
      </c>
      <c r="B10">
        <v>3724.4679999999998</v>
      </c>
      <c r="C10">
        <v>20714.3</v>
      </c>
      <c r="D10">
        <f t="shared" si="0"/>
        <v>0.17980177944704864</v>
      </c>
      <c r="E10">
        <f>D10/0.35245</f>
        <v>0.51014833152801431</v>
      </c>
    </row>
    <row r="11" spans="1:5">
      <c r="A11" t="s">
        <v>2278</v>
      </c>
      <c r="B11">
        <v>2151.9740000000002</v>
      </c>
      <c r="C11">
        <v>13199.43</v>
      </c>
      <c r="D11">
        <f t="shared" si="0"/>
        <v>0.16303537349718891</v>
      </c>
      <c r="E11">
        <f>D11/0.35245</f>
        <v>0.46257731166743915</v>
      </c>
    </row>
    <row r="12" spans="1:5">
      <c r="A12" t="s">
        <v>2838</v>
      </c>
      <c r="B12">
        <v>4131.3379999999997</v>
      </c>
      <c r="C12">
        <v>11697.237999999999</v>
      </c>
      <c r="D12">
        <f t="shared" si="0"/>
        <v>0.35318918876404842</v>
      </c>
      <c r="E12">
        <f>D12/0.35245</f>
        <v>1.0020972868890579</v>
      </c>
    </row>
    <row r="13" spans="1:5">
      <c r="A13" t="s">
        <v>2839</v>
      </c>
      <c r="B13">
        <v>5450.9030000000002</v>
      </c>
      <c r="C13">
        <v>18575.865000000002</v>
      </c>
      <c r="D13">
        <f t="shared" si="0"/>
        <v>0.29344006322182037</v>
      </c>
      <c r="E13">
        <f>D13/0.35245</f>
        <v>0.83257217540593098</v>
      </c>
    </row>
    <row r="16" spans="1:5">
      <c r="A16">
        <v>0</v>
      </c>
      <c r="B16">
        <v>8992.0159999999996</v>
      </c>
      <c r="C16">
        <v>19799.037</v>
      </c>
      <c r="D16">
        <f t="shared" si="0"/>
        <v>0.45416431112280864</v>
      </c>
      <c r="E16">
        <f>D16/0.454164</f>
        <v>1.0000006850450689</v>
      </c>
    </row>
    <row r="17" spans="1:5">
      <c r="A17" t="s">
        <v>2837</v>
      </c>
      <c r="B17">
        <v>6590.1670000000004</v>
      </c>
      <c r="C17">
        <v>21134.401000000002</v>
      </c>
      <c r="D17">
        <f t="shared" si="0"/>
        <v>0.31182180181023345</v>
      </c>
      <c r="E17">
        <f>D17/0.454164</f>
        <v>0.68658414539733104</v>
      </c>
    </row>
    <row r="18" spans="1:5">
      <c r="A18" t="s">
        <v>2278</v>
      </c>
      <c r="B18">
        <v>5736.317</v>
      </c>
      <c r="C18">
        <v>15823.602000000001</v>
      </c>
      <c r="D18">
        <f t="shared" si="0"/>
        <v>0.36251651172722871</v>
      </c>
      <c r="E18">
        <f>D18/0.454164</f>
        <v>0.79820618042651703</v>
      </c>
    </row>
    <row r="19" spans="1:5">
      <c r="A19" t="s">
        <v>2838</v>
      </c>
      <c r="B19">
        <v>13020.915000000001</v>
      </c>
      <c r="C19">
        <v>18705.207999999999</v>
      </c>
      <c r="D19">
        <f t="shared" si="0"/>
        <v>0.69611174599074233</v>
      </c>
      <c r="E19">
        <f>D19/0.454164</f>
        <v>1.5327321099663167</v>
      </c>
    </row>
    <row r="20" spans="1:5">
      <c r="A20" t="s">
        <v>2839</v>
      </c>
      <c r="B20">
        <v>14154.087</v>
      </c>
      <c r="C20">
        <v>16698.550999999999</v>
      </c>
      <c r="D20">
        <f t="shared" si="0"/>
        <v>0.84762366507129872</v>
      </c>
      <c r="E20">
        <f>D20/0.454164</f>
        <v>1.8663382942533946</v>
      </c>
    </row>
  </sheetData>
  <pageMargins left="0.7" right="0.7" top="0.75" bottom="0.75" header="0.3" footer="0.3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3"/>
  <sheetViews>
    <sheetView zoomScale="60" zoomScaleNormal="60" workbookViewId="0">
      <selection activeCell="Z60" sqref="Z60"/>
    </sheetView>
  </sheetViews>
  <sheetFormatPr defaultRowHeight="15"/>
  <sheetData>
    <row r="1" spans="1:45">
      <c r="A1" s="223" t="s">
        <v>2842</v>
      </c>
      <c r="B1" s="223" t="s">
        <v>2843</v>
      </c>
      <c r="C1" s="223" t="s">
        <v>2844</v>
      </c>
      <c r="D1" s="223" t="s">
        <v>2845</v>
      </c>
      <c r="E1" s="223" t="s">
        <v>2846</v>
      </c>
      <c r="F1" s="223" t="s">
        <v>2847</v>
      </c>
      <c r="G1" s="223" t="s">
        <v>2848</v>
      </c>
      <c r="H1" s="223" t="s">
        <v>2849</v>
      </c>
      <c r="I1" s="223" t="s">
        <v>2850</v>
      </c>
      <c r="J1" s="223" t="s">
        <v>2851</v>
      </c>
      <c r="K1" s="223" t="s">
        <v>2852</v>
      </c>
      <c r="L1" s="223" t="s">
        <v>2853</v>
      </c>
      <c r="M1" s="223" t="s">
        <v>2854</v>
      </c>
      <c r="N1" s="223" t="s">
        <v>2855</v>
      </c>
      <c r="O1" s="223" t="s">
        <v>2856</v>
      </c>
      <c r="P1" s="223" t="s">
        <v>2857</v>
      </c>
      <c r="Q1" s="223" t="s">
        <v>2858</v>
      </c>
      <c r="R1" s="223" t="s">
        <v>2859</v>
      </c>
      <c r="S1" s="223" t="s">
        <v>2860</v>
      </c>
      <c r="T1" s="223" t="s">
        <v>2861</v>
      </c>
      <c r="U1" s="223" t="s">
        <v>2862</v>
      </c>
      <c r="V1" s="223" t="s">
        <v>2863</v>
      </c>
      <c r="W1" s="223" t="s">
        <v>2864</v>
      </c>
      <c r="X1" s="223" t="s">
        <v>2865</v>
      </c>
      <c r="Y1" s="223" t="s">
        <v>2866</v>
      </c>
      <c r="Z1" s="223" t="s">
        <v>2867</v>
      </c>
      <c r="AA1" s="223" t="s">
        <v>2868</v>
      </c>
      <c r="AB1" s="223" t="s">
        <v>2869</v>
      </c>
      <c r="AC1" s="223" t="s">
        <v>2870</v>
      </c>
      <c r="AD1" s="223" t="s">
        <v>2871</v>
      </c>
      <c r="AE1" s="223" t="s">
        <v>2872</v>
      </c>
      <c r="AF1" s="223" t="s">
        <v>2873</v>
      </c>
      <c r="AG1" s="223" t="s">
        <v>2874</v>
      </c>
      <c r="AH1" s="223" t="s">
        <v>2875</v>
      </c>
      <c r="AI1" s="223" t="s">
        <v>2876</v>
      </c>
      <c r="AJ1" s="223" t="s">
        <v>2877</v>
      </c>
      <c r="AK1" s="223" t="s">
        <v>2878</v>
      </c>
      <c r="AL1" s="223" t="s">
        <v>2879</v>
      </c>
      <c r="AM1" s="223" t="s">
        <v>2880</v>
      </c>
      <c r="AN1" s="223" t="s">
        <v>2881</v>
      </c>
      <c r="AO1" s="223" t="s">
        <v>2882</v>
      </c>
      <c r="AP1" s="223" t="s">
        <v>2883</v>
      </c>
      <c r="AQ1" s="223" t="s">
        <v>2884</v>
      </c>
      <c r="AR1" s="223" t="s">
        <v>2885</v>
      </c>
      <c r="AS1" s="223" t="s">
        <v>2886</v>
      </c>
    </row>
    <row r="2" spans="1:45">
      <c r="A2" t="s">
        <v>2887</v>
      </c>
      <c r="B2" t="s">
        <v>2888</v>
      </c>
      <c r="C2" t="s">
        <v>2889</v>
      </c>
      <c r="D2" t="s">
        <v>2890</v>
      </c>
      <c r="E2" t="s">
        <v>2890</v>
      </c>
      <c r="F2" t="s">
        <v>2891</v>
      </c>
      <c r="G2">
        <v>0.4718</v>
      </c>
      <c r="H2">
        <v>3040</v>
      </c>
      <c r="I2" t="s">
        <v>2892</v>
      </c>
      <c r="J2" t="s">
        <v>2893</v>
      </c>
      <c r="K2" t="s">
        <v>2894</v>
      </c>
      <c r="L2" t="b">
        <v>1</v>
      </c>
      <c r="M2">
        <v>2.1732394749425499</v>
      </c>
      <c r="N2">
        <v>3.8366432056584711E-79</v>
      </c>
      <c r="O2">
        <v>1.126417228721204E-77</v>
      </c>
      <c r="P2" t="s">
        <v>2895</v>
      </c>
      <c r="Q2">
        <v>51454250</v>
      </c>
      <c r="R2">
        <v>51567726</v>
      </c>
      <c r="S2">
        <v>113477</v>
      </c>
      <c r="T2" t="s">
        <v>2896</v>
      </c>
      <c r="U2" s="43">
        <v>85.491083141276064</v>
      </c>
      <c r="V2" s="43">
        <v>86.145571135153361</v>
      </c>
      <c r="W2" s="43">
        <v>89.290919973154047</v>
      </c>
      <c r="X2">
        <v>79.941606117109444</v>
      </c>
      <c r="Y2">
        <v>44.45650265701375</v>
      </c>
      <c r="Z2">
        <v>79.3170384622086</v>
      </c>
      <c r="AA2" s="43">
        <v>395.58434182724108</v>
      </c>
      <c r="AB2" s="43">
        <v>416.82618722868938</v>
      </c>
      <c r="AC2" s="43">
        <v>465.25861343458399</v>
      </c>
      <c r="AD2">
        <v>561.02342057004819</v>
      </c>
      <c r="AE2">
        <v>595.99081599733904</v>
      </c>
      <c r="AF2">
        <v>567.78282617379125</v>
      </c>
      <c r="AG2">
        <v>1.498172815117591</v>
      </c>
      <c r="AH2">
        <v>1.528904828173113</v>
      </c>
      <c r="AI2">
        <v>1.6326512884710871</v>
      </c>
      <c r="AJ2">
        <v>1.4307768430035741</v>
      </c>
      <c r="AK2">
        <v>0.78331792744924811</v>
      </c>
      <c r="AL2">
        <v>1.4186646282687989</v>
      </c>
      <c r="AM2">
        <v>7.6280955574581721</v>
      </c>
      <c r="AN2">
        <v>7.9736232454240001</v>
      </c>
      <c r="AO2">
        <v>8.9154591781552739</v>
      </c>
      <c r="AP2">
        <v>11.30144438364548</v>
      </c>
      <c r="AQ2">
        <v>11.870107124797309</v>
      </c>
      <c r="AR2">
        <v>11.36767707384951</v>
      </c>
      <c r="AS2">
        <v>3</v>
      </c>
    </row>
    <row r="3" spans="1:45">
      <c r="A3" t="s">
        <v>2898</v>
      </c>
      <c r="B3" t="s">
        <v>2899</v>
      </c>
      <c r="C3" t="s">
        <v>1430</v>
      </c>
      <c r="D3" t="s">
        <v>2890</v>
      </c>
      <c r="E3" t="s">
        <v>2890</v>
      </c>
      <c r="F3" t="s">
        <v>2900</v>
      </c>
      <c r="G3">
        <v>0.43630000000000002</v>
      </c>
      <c r="H3">
        <v>1383</v>
      </c>
      <c r="I3" t="s">
        <v>2901</v>
      </c>
      <c r="J3" t="s">
        <v>2902</v>
      </c>
      <c r="K3" t="s">
        <v>2903</v>
      </c>
      <c r="L3" t="b">
        <v>1</v>
      </c>
      <c r="M3">
        <v>0.48841459853109431</v>
      </c>
      <c r="N3">
        <v>6.5706965235467713E-9</v>
      </c>
      <c r="O3">
        <v>2.433124530747834E-8</v>
      </c>
      <c r="P3" t="s">
        <v>2904</v>
      </c>
      <c r="Q3">
        <v>71225464</v>
      </c>
      <c r="R3">
        <v>71238280</v>
      </c>
      <c r="S3">
        <v>12817</v>
      </c>
      <c r="T3" t="s">
        <v>2896</v>
      </c>
      <c r="U3" s="43">
        <v>421.12274288110058</v>
      </c>
      <c r="V3" s="43">
        <v>484.42899092884937</v>
      </c>
      <c r="W3" s="43">
        <v>497.01692804333942</v>
      </c>
      <c r="X3">
        <v>501.91185612767453</v>
      </c>
      <c r="Y3">
        <v>416.65047839015222</v>
      </c>
      <c r="Z3">
        <v>433.97751044322712</v>
      </c>
      <c r="AA3" s="43">
        <v>601.70460414775084</v>
      </c>
      <c r="AB3" s="43">
        <v>673.11142995630598</v>
      </c>
      <c r="AC3" s="43">
        <v>692.14398665268368</v>
      </c>
      <c r="AD3">
        <v>653.76959382474013</v>
      </c>
      <c r="AE3">
        <v>648.89861689527504</v>
      </c>
      <c r="AF3">
        <v>657.38148828011845</v>
      </c>
      <c r="AG3">
        <v>16.221880308731539</v>
      </c>
      <c r="AH3">
        <v>18.898573620501569</v>
      </c>
      <c r="AI3">
        <v>19.97600886523859</v>
      </c>
      <c r="AJ3">
        <v>19.745943554687649</v>
      </c>
      <c r="AK3">
        <v>16.137121177027069</v>
      </c>
      <c r="AL3">
        <v>17.062076231648881</v>
      </c>
      <c r="AM3">
        <v>25.50420380165335</v>
      </c>
      <c r="AN3">
        <v>28.303430968351051</v>
      </c>
      <c r="AO3">
        <v>29.153932729366652</v>
      </c>
      <c r="AP3">
        <v>28.948701090220268</v>
      </c>
      <c r="AQ3">
        <v>28.40817423046931</v>
      </c>
      <c r="AR3">
        <v>28.93066053925974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84"/>
  <sheetViews>
    <sheetView topLeftCell="A6" zoomScale="50" zoomScaleNormal="50" workbookViewId="0">
      <selection activeCell="AC50" sqref="AC50"/>
    </sheetView>
  </sheetViews>
  <sheetFormatPr defaultRowHeight="15"/>
  <cols>
    <col min="25" max="25" width="11" customWidth="1"/>
  </cols>
  <sheetData>
    <row r="1" spans="1:47">
      <c r="AC1" t="s">
        <v>1420</v>
      </c>
      <c r="AD1">
        <f>AVERAGE(V9,V21)</f>
        <v>9.4549999999999983</v>
      </c>
      <c r="AE1">
        <f>AVERAGE(W9,W21)</f>
        <v>4.3</v>
      </c>
      <c r="AF1" t="e">
        <f>AVERAGE(#REF!,#REF!)</f>
        <v>#REF!</v>
      </c>
      <c r="AG1">
        <f t="shared" ref="AG1:AL1" si="0">AVERAGE(X9,X21)</f>
        <v>11.549999999999999</v>
      </c>
      <c r="AH1">
        <f t="shared" si="0"/>
        <v>6.3949999999999996</v>
      </c>
      <c r="AI1" t="e">
        <f t="shared" si="0"/>
        <v>#REF!</v>
      </c>
      <c r="AJ1">
        <f t="shared" si="0"/>
        <v>7.4149999999999991</v>
      </c>
      <c r="AK1">
        <f t="shared" si="0"/>
        <v>2.2599999999999998</v>
      </c>
      <c r="AL1" t="e">
        <f t="shared" si="0"/>
        <v>#REF!</v>
      </c>
    </row>
    <row r="2" spans="1:47">
      <c r="AC2" t="s">
        <v>1421</v>
      </c>
      <c r="AD2">
        <f>AVERAGE(V11,V23)</f>
        <v>10.925000000000001</v>
      </c>
      <c r="AE2">
        <f>AVERAGE(W11,W23)</f>
        <v>4.7349999999999985</v>
      </c>
      <c r="AF2" t="e">
        <f>AVERAGE(#REF!,#REF!)</f>
        <v>#REF!</v>
      </c>
      <c r="AG2">
        <f t="shared" ref="AG2:AL2" si="1">AVERAGE(X11,X23)</f>
        <v>13.64</v>
      </c>
      <c r="AH2">
        <f t="shared" si="1"/>
        <v>7.4499999999999984</v>
      </c>
      <c r="AI2" t="e">
        <f t="shared" si="1"/>
        <v>#REF!</v>
      </c>
      <c r="AJ2">
        <f t="shared" si="1"/>
        <v>9.745000000000001</v>
      </c>
      <c r="AK2">
        <f t="shared" si="1"/>
        <v>3.5549999999999988</v>
      </c>
      <c r="AL2" t="e">
        <f t="shared" si="1"/>
        <v>#REF!</v>
      </c>
    </row>
    <row r="3" spans="1:47">
      <c r="A3" t="s">
        <v>44</v>
      </c>
      <c r="B3" t="s">
        <v>0</v>
      </c>
      <c r="C3" t="s">
        <v>1</v>
      </c>
      <c r="D3" t="s">
        <v>2</v>
      </c>
      <c r="E3" t="s">
        <v>3</v>
      </c>
      <c r="F3" t="s">
        <v>4</v>
      </c>
      <c r="AC3" t="s">
        <v>1422</v>
      </c>
      <c r="AD3">
        <f>AVERAGE(V13:V16,V25:V28)</f>
        <v>10.700000000000001</v>
      </c>
      <c r="AE3">
        <f>AVERAGE(W13:W16,W25:W28)</f>
        <v>4.1749999999999998</v>
      </c>
      <c r="AF3" t="e">
        <f>AVERAGE(#REF!,#REF!)</f>
        <v>#REF!</v>
      </c>
      <c r="AG3">
        <f t="shared" ref="AG3:AL3" si="2">AVERAGE(X13:X16,X25:X28)</f>
        <v>13.072500000000002</v>
      </c>
      <c r="AH3">
        <f t="shared" si="2"/>
        <v>6.5474999999999994</v>
      </c>
      <c r="AI3" t="e">
        <f t="shared" si="2"/>
        <v>#REF!</v>
      </c>
      <c r="AJ3">
        <f t="shared" si="2"/>
        <v>9.4387500000000006</v>
      </c>
      <c r="AK3">
        <f t="shared" si="2"/>
        <v>2.9137500000000003</v>
      </c>
      <c r="AL3" t="e">
        <f t="shared" si="2"/>
        <v>#REF!</v>
      </c>
    </row>
    <row r="4" spans="1:47" ht="30">
      <c r="A4" s="1" t="s">
        <v>45</v>
      </c>
      <c r="B4" s="1" t="s">
        <v>5</v>
      </c>
      <c r="C4" s="1" t="s">
        <v>6</v>
      </c>
      <c r="D4" s="1" t="s">
        <v>7</v>
      </c>
      <c r="E4" s="1">
        <v>24.11</v>
      </c>
      <c r="F4" s="129" t="s">
        <v>1423</v>
      </c>
      <c r="G4" s="254" t="s">
        <v>1424</v>
      </c>
      <c r="AC4" t="s">
        <v>1425</v>
      </c>
      <c r="AD4">
        <f>AVERAGE(V33,V35)</f>
        <v>12.925000000000001</v>
      </c>
      <c r="AE4">
        <f>AVERAGE(W33,W35)</f>
        <v>4.2450000000000001</v>
      </c>
      <c r="AF4" t="e">
        <f>AVERAGE(#REF!,#REF!)</f>
        <v>#REF!</v>
      </c>
      <c r="AG4">
        <f t="shared" ref="AG4:AL4" si="3">AVERAGE(X33,X35)</f>
        <v>15.945</v>
      </c>
      <c r="AH4">
        <f t="shared" si="3"/>
        <v>7.2649999999999997</v>
      </c>
      <c r="AI4" t="e">
        <f t="shared" si="3"/>
        <v>#REF!</v>
      </c>
      <c r="AJ4">
        <f t="shared" si="3"/>
        <v>12.17</v>
      </c>
      <c r="AK4">
        <f t="shared" si="3"/>
        <v>3.49</v>
      </c>
      <c r="AL4" t="e">
        <f t="shared" si="3"/>
        <v>#REF!</v>
      </c>
    </row>
    <row r="5" spans="1:47" ht="30">
      <c r="A5" s="1" t="s">
        <v>46</v>
      </c>
      <c r="B5" s="1" t="s">
        <v>5</v>
      </c>
      <c r="C5" s="1" t="s">
        <v>6</v>
      </c>
      <c r="D5" s="1" t="s">
        <v>7</v>
      </c>
      <c r="E5" s="1">
        <v>22.97</v>
      </c>
      <c r="F5" s="129" t="s">
        <v>1426</v>
      </c>
      <c r="G5" s="254"/>
    </row>
    <row r="6" spans="1:47" ht="30">
      <c r="A6" s="1" t="s">
        <v>47</v>
      </c>
      <c r="B6" s="1" t="s">
        <v>5</v>
      </c>
      <c r="C6" s="1" t="s">
        <v>6</v>
      </c>
      <c r="D6" s="1" t="s">
        <v>7</v>
      </c>
      <c r="E6" s="1">
        <v>25</v>
      </c>
      <c r="F6" s="129" t="s">
        <v>1427</v>
      </c>
      <c r="G6" s="254"/>
    </row>
    <row r="7" spans="1:47" ht="30">
      <c r="A7" s="1" t="s">
        <v>48</v>
      </c>
      <c r="B7" s="1" t="s">
        <v>5</v>
      </c>
      <c r="C7" s="1" t="s">
        <v>6</v>
      </c>
      <c r="D7" s="1" t="s">
        <v>7</v>
      </c>
      <c r="E7" s="1">
        <v>23.38</v>
      </c>
      <c r="F7" s="129" t="s">
        <v>1428</v>
      </c>
      <c r="G7" s="254"/>
      <c r="V7" s="297" t="s">
        <v>10</v>
      </c>
      <c r="W7" s="297"/>
      <c r="X7" s="297"/>
      <c r="Y7" s="297"/>
      <c r="Z7" s="297"/>
      <c r="AA7" s="297"/>
      <c r="AB7" s="297"/>
      <c r="AC7" s="297"/>
      <c r="AD7" s="297" t="s">
        <v>11</v>
      </c>
      <c r="AE7" s="297"/>
      <c r="AF7" s="297"/>
      <c r="AG7" s="297"/>
      <c r="AH7" s="297"/>
      <c r="AI7" s="297"/>
      <c r="AJ7" s="297"/>
      <c r="AK7" s="297"/>
      <c r="AL7" s="297"/>
      <c r="AM7" s="297" t="s">
        <v>12</v>
      </c>
      <c r="AN7" s="297"/>
      <c r="AO7" s="297"/>
      <c r="AP7" s="297"/>
      <c r="AQ7" s="297"/>
      <c r="AR7" s="297"/>
      <c r="AS7" s="297"/>
      <c r="AT7" s="297"/>
      <c r="AU7" s="297"/>
    </row>
    <row r="8" spans="1:47" ht="30">
      <c r="A8" s="1" t="s">
        <v>49</v>
      </c>
      <c r="B8" s="1" t="s">
        <v>5</v>
      </c>
      <c r="C8" s="1" t="s">
        <v>6</v>
      </c>
      <c r="D8" s="1" t="s">
        <v>7</v>
      </c>
      <c r="E8" s="1">
        <v>25.61</v>
      </c>
      <c r="F8" s="129" t="s">
        <v>1429</v>
      </c>
      <c r="G8" s="254"/>
      <c r="P8" s="4" t="s">
        <v>15</v>
      </c>
      <c r="Q8" s="5" t="s">
        <v>1419</v>
      </c>
      <c r="R8" s="5" t="s">
        <v>1430</v>
      </c>
      <c r="S8" s="5" t="s">
        <v>1431</v>
      </c>
      <c r="T8" s="5" t="s">
        <v>1432</v>
      </c>
      <c r="U8" s="5" t="s">
        <v>267</v>
      </c>
      <c r="V8" s="6" t="s">
        <v>1433</v>
      </c>
      <c r="W8" s="6" t="s">
        <v>1434</v>
      </c>
      <c r="X8" s="6" t="s">
        <v>1435</v>
      </c>
      <c r="Y8" s="6" t="s">
        <v>1436</v>
      </c>
      <c r="Z8" s="6"/>
      <c r="AA8" s="6" t="s">
        <v>1437</v>
      </c>
      <c r="AB8" s="6" t="s">
        <v>1438</v>
      </c>
      <c r="AC8" s="6"/>
      <c r="AD8" s="7" t="s">
        <v>1433</v>
      </c>
      <c r="AE8" s="7" t="s">
        <v>1439</v>
      </c>
      <c r="AF8" s="7"/>
      <c r="AG8" s="7" t="s">
        <v>1440</v>
      </c>
      <c r="AH8" s="7" t="s">
        <v>1441</v>
      </c>
      <c r="AI8" s="7"/>
      <c r="AJ8" s="7" t="s">
        <v>1437</v>
      </c>
      <c r="AK8" s="7" t="s">
        <v>1442</v>
      </c>
      <c r="AL8" s="7"/>
      <c r="AM8" s="5" t="s">
        <v>1443</v>
      </c>
      <c r="AN8" s="5" t="s">
        <v>1439</v>
      </c>
      <c r="AO8" s="5"/>
      <c r="AP8" s="5" t="s">
        <v>1444</v>
      </c>
      <c r="AQ8" s="5" t="s">
        <v>1441</v>
      </c>
      <c r="AR8" s="5"/>
      <c r="AS8" s="5" t="s">
        <v>1437</v>
      </c>
      <c r="AT8" s="5" t="s">
        <v>1442</v>
      </c>
      <c r="AU8" s="5"/>
    </row>
    <row r="9" spans="1:47" ht="30">
      <c r="A9" s="1" t="s">
        <v>50</v>
      </c>
      <c r="B9" s="1" t="s">
        <v>5</v>
      </c>
      <c r="C9" s="1" t="s">
        <v>6</v>
      </c>
      <c r="D9" s="1" t="s">
        <v>7</v>
      </c>
      <c r="E9" s="1">
        <v>25.41</v>
      </c>
      <c r="F9" s="129" t="s">
        <v>1445</v>
      </c>
      <c r="G9" s="254"/>
      <c r="I9" s="43" t="s">
        <v>1417</v>
      </c>
      <c r="P9" s="130" t="s">
        <v>1423</v>
      </c>
      <c r="Q9" s="8">
        <v>24.11</v>
      </c>
      <c r="R9" s="8">
        <v>19.07</v>
      </c>
      <c r="S9" s="8">
        <v>14.37</v>
      </c>
      <c r="T9" s="8">
        <v>12.59</v>
      </c>
      <c r="U9" s="8">
        <v>17.38</v>
      </c>
      <c r="V9" s="8">
        <f t="shared" ref="V9:V36" si="4">(Q9-S9)</f>
        <v>9.74</v>
      </c>
      <c r="W9" s="8">
        <f t="shared" ref="W9:W36" si="5">(R9-S9)</f>
        <v>4.7000000000000011</v>
      </c>
      <c r="X9" s="8">
        <f t="shared" ref="X9:X36" si="6">(Q9-T9)</f>
        <v>11.52</v>
      </c>
      <c r="Y9" s="8">
        <f t="shared" ref="Y9:Y36" si="7">(R9-T9)</f>
        <v>6.48</v>
      </c>
      <c r="Z9" s="8" t="e">
        <f>(#REF!-T9)</f>
        <v>#REF!</v>
      </c>
      <c r="AA9" s="8">
        <f t="shared" ref="AA9:AA36" si="8">(Q9-U9)</f>
        <v>6.73</v>
      </c>
      <c r="AB9" s="8">
        <f t="shared" ref="AB9:AB36" si="9">(R9-U9)</f>
        <v>1.6900000000000013</v>
      </c>
      <c r="AC9" s="8" t="e">
        <f>(#REF!-U9)</f>
        <v>#REF!</v>
      </c>
      <c r="AD9" s="8">
        <f>(V9-AD$2)</f>
        <v>-1.1850000000000005</v>
      </c>
      <c r="AE9" s="8">
        <f>(W9-AE$2)</f>
        <v>-3.4999999999997478E-2</v>
      </c>
      <c r="AF9" s="8" t="e">
        <f>(#REF!-AF$2)</f>
        <v>#REF!</v>
      </c>
      <c r="AG9" s="8">
        <f t="shared" ref="AG9:AL10" si="10">(X9-AG$2)</f>
        <v>-2.120000000000001</v>
      </c>
      <c r="AH9" s="8">
        <f t="shared" si="10"/>
        <v>-0.96999999999999797</v>
      </c>
      <c r="AI9" s="8" t="e">
        <f t="shared" si="10"/>
        <v>#REF!</v>
      </c>
      <c r="AJ9" s="8">
        <f t="shared" si="10"/>
        <v>-3.0150000000000006</v>
      </c>
      <c r="AK9" s="8">
        <f t="shared" si="10"/>
        <v>-1.8649999999999975</v>
      </c>
      <c r="AL9" s="8" t="e">
        <f t="shared" si="10"/>
        <v>#REF!</v>
      </c>
      <c r="AM9" s="8">
        <f>2^(-AD9)</f>
        <v>2.273633946472029</v>
      </c>
      <c r="AN9" s="8">
        <f t="shared" ref="AN9:AU24" si="11">2^(-AE9)</f>
        <v>1.0245568230327997</v>
      </c>
      <c r="AO9" s="8" t="e">
        <f t="shared" si="11"/>
        <v>#REF!</v>
      </c>
      <c r="AP9" s="8">
        <f t="shared" si="11"/>
        <v>4.3469394501042355</v>
      </c>
      <c r="AQ9" s="8">
        <f t="shared" si="11"/>
        <v>1.958840595173851</v>
      </c>
      <c r="AR9" s="8" t="e">
        <f t="shared" si="11"/>
        <v>#REF!</v>
      </c>
      <c r="AS9" s="8">
        <f t="shared" si="11"/>
        <v>8.0836115718941119</v>
      </c>
      <c r="AT9" s="8">
        <f t="shared" si="11"/>
        <v>3.6426793343679078</v>
      </c>
      <c r="AU9" s="8" t="e">
        <f t="shared" si="11"/>
        <v>#REF!</v>
      </c>
    </row>
    <row r="10" spans="1:47" ht="30">
      <c r="A10" s="1" t="s">
        <v>51</v>
      </c>
      <c r="B10" s="1" t="s">
        <v>5</v>
      </c>
      <c r="C10" s="1" t="s">
        <v>6</v>
      </c>
      <c r="D10" s="1" t="s">
        <v>7</v>
      </c>
      <c r="E10" s="1">
        <v>25.44</v>
      </c>
      <c r="F10" s="129" t="s">
        <v>1446</v>
      </c>
      <c r="G10" s="254"/>
      <c r="K10" s="298" t="s">
        <v>169</v>
      </c>
      <c r="L10" s="298"/>
      <c r="M10" s="298" t="s">
        <v>113</v>
      </c>
      <c r="N10" s="298"/>
      <c r="P10" s="130" t="s">
        <v>1426</v>
      </c>
      <c r="Q10" s="8">
        <v>22.97</v>
      </c>
      <c r="R10" s="8">
        <v>18.829999999999998</v>
      </c>
      <c r="S10" s="8">
        <v>14.24</v>
      </c>
      <c r="T10" s="8">
        <v>12.45</v>
      </c>
      <c r="U10" s="8">
        <v>16.21</v>
      </c>
      <c r="V10" s="8">
        <f t="shared" si="4"/>
        <v>8.7299999999999986</v>
      </c>
      <c r="W10" s="8">
        <f t="shared" si="5"/>
        <v>4.5899999999999981</v>
      </c>
      <c r="X10" s="8">
        <f t="shared" si="6"/>
        <v>10.52</v>
      </c>
      <c r="Y10" s="8">
        <f t="shared" si="7"/>
        <v>6.379999999999999</v>
      </c>
      <c r="Z10" s="8" t="e">
        <f>(#REF!-T10)</f>
        <v>#REF!</v>
      </c>
      <c r="AA10" s="8">
        <f t="shared" si="8"/>
        <v>6.759999999999998</v>
      </c>
      <c r="AB10" s="8">
        <f t="shared" si="9"/>
        <v>2.6199999999999974</v>
      </c>
      <c r="AC10" s="8" t="e">
        <f>(#REF!-U10)</f>
        <v>#REF!</v>
      </c>
      <c r="AD10" s="8">
        <f>(V10-AD$2)</f>
        <v>-2.1950000000000021</v>
      </c>
      <c r="AE10" s="8">
        <f>(W10-AE$2)</f>
        <v>-0.14500000000000046</v>
      </c>
      <c r="AF10" s="8" t="e">
        <f>(#REF!-AF$2)</f>
        <v>#REF!</v>
      </c>
      <c r="AG10" s="8">
        <f t="shared" si="10"/>
        <v>-3.120000000000001</v>
      </c>
      <c r="AH10" s="8">
        <f t="shared" si="10"/>
        <v>-1.0699999999999994</v>
      </c>
      <c r="AI10" s="8" t="e">
        <f t="shared" si="10"/>
        <v>#REF!</v>
      </c>
      <c r="AJ10" s="8">
        <f t="shared" si="10"/>
        <v>-2.985000000000003</v>
      </c>
      <c r="AK10" s="8">
        <f t="shared" si="10"/>
        <v>-0.93500000000000139</v>
      </c>
      <c r="AL10" s="8" t="e">
        <f t="shared" si="10"/>
        <v>#REF!</v>
      </c>
      <c r="AM10" s="8">
        <f t="shared" ref="AM10:AU36" si="12">2^(-AD10)</f>
        <v>4.5788966423947448</v>
      </c>
      <c r="AN10" s="8">
        <f t="shared" si="11"/>
        <v>1.1057306533202691</v>
      </c>
      <c r="AO10" s="8" t="e">
        <f t="shared" si="11"/>
        <v>#REF!</v>
      </c>
      <c r="AP10" s="8">
        <f t="shared" si="11"/>
        <v>8.6938789002084711</v>
      </c>
      <c r="AQ10" s="8">
        <f t="shared" si="11"/>
        <v>2.0994333672461334</v>
      </c>
      <c r="AR10" s="8" t="e">
        <f t="shared" si="11"/>
        <v>#REF!</v>
      </c>
      <c r="AS10" s="8">
        <f t="shared" si="11"/>
        <v>7.9172532513216716</v>
      </c>
      <c r="AT10" s="8">
        <f t="shared" si="11"/>
        <v>1.911890635187486</v>
      </c>
      <c r="AU10" s="8" t="e">
        <f t="shared" si="11"/>
        <v>#REF!</v>
      </c>
    </row>
    <row r="11" spans="1:47" ht="30">
      <c r="A11" s="1" t="s">
        <v>52</v>
      </c>
      <c r="B11" s="1" t="s">
        <v>5</v>
      </c>
      <c r="C11" s="1" t="s">
        <v>6</v>
      </c>
      <c r="D11" s="1" t="s">
        <v>7</v>
      </c>
      <c r="E11" s="1">
        <v>25.65</v>
      </c>
      <c r="F11" s="129" t="s">
        <v>1447</v>
      </c>
      <c r="G11" s="254"/>
      <c r="J11" s="131" t="s">
        <v>1448</v>
      </c>
      <c r="K11" s="126">
        <v>0.79004099999999999</v>
      </c>
      <c r="L11" s="126">
        <v>1.265757</v>
      </c>
      <c r="M11" s="126">
        <v>0.200267</v>
      </c>
      <c r="N11" s="126">
        <v>11.15795</v>
      </c>
      <c r="P11" s="132" t="s">
        <v>1427</v>
      </c>
      <c r="Q11" s="11">
        <v>25</v>
      </c>
      <c r="R11" s="11">
        <v>19.239999999999998</v>
      </c>
      <c r="S11" s="11">
        <v>14.31</v>
      </c>
      <c r="T11" s="11">
        <v>11.63</v>
      </c>
      <c r="U11" s="11">
        <v>15.53</v>
      </c>
      <c r="V11" s="11">
        <f t="shared" si="4"/>
        <v>10.69</v>
      </c>
      <c r="W11" s="11">
        <f t="shared" si="5"/>
        <v>4.9299999999999979</v>
      </c>
      <c r="X11" s="11">
        <f t="shared" si="6"/>
        <v>13.37</v>
      </c>
      <c r="Y11" s="11">
        <f t="shared" si="7"/>
        <v>7.6099999999999977</v>
      </c>
      <c r="Z11" s="11" t="e">
        <f>(#REF!-T11)</f>
        <v>#REF!</v>
      </c>
      <c r="AA11" s="11">
        <f t="shared" si="8"/>
        <v>9.4700000000000006</v>
      </c>
      <c r="AB11" s="11">
        <f t="shared" si="9"/>
        <v>3.7099999999999991</v>
      </c>
      <c r="AC11" s="11" t="e">
        <f>(#REF!-U11)</f>
        <v>#REF!</v>
      </c>
      <c r="AD11" s="11">
        <f>(V11-AD$3)</f>
        <v>-1.0000000000001563E-2</v>
      </c>
      <c r="AE11" s="11">
        <f>(W11-AE$3)</f>
        <v>0.75499999999999812</v>
      </c>
      <c r="AF11" s="11" t="e">
        <f>(#REF!-AF$3)</f>
        <v>#REF!</v>
      </c>
      <c r="AG11" s="11">
        <f t="shared" ref="AG11:AL12" si="13">(X11-AG$3)</f>
        <v>0.29749999999999766</v>
      </c>
      <c r="AH11" s="11">
        <f t="shared" si="13"/>
        <v>1.0624999999999982</v>
      </c>
      <c r="AI11" s="11" t="e">
        <f t="shared" si="13"/>
        <v>#REF!</v>
      </c>
      <c r="AJ11" s="11">
        <f t="shared" si="13"/>
        <v>3.125E-2</v>
      </c>
      <c r="AK11" s="11">
        <f t="shared" si="13"/>
        <v>0.79624999999999879</v>
      </c>
      <c r="AL11" s="11" t="e">
        <f t="shared" si="13"/>
        <v>#REF!</v>
      </c>
      <c r="AM11" s="11">
        <f t="shared" si="12"/>
        <v>1.00695555005672</v>
      </c>
      <c r="AN11" s="11">
        <f t="shared" si="11"/>
        <v>0.59254638547079186</v>
      </c>
      <c r="AO11" s="11" t="e">
        <f t="shared" si="11"/>
        <v>#REF!</v>
      </c>
      <c r="AP11" s="11">
        <f t="shared" si="11"/>
        <v>0.81366114273553747</v>
      </c>
      <c r="AQ11" s="11">
        <f t="shared" si="11"/>
        <v>0.47880164034928735</v>
      </c>
      <c r="AR11" s="11" t="e">
        <f t="shared" si="11"/>
        <v>#REF!</v>
      </c>
      <c r="AS11" s="11">
        <f t="shared" si="11"/>
        <v>0.9785720620877002</v>
      </c>
      <c r="AT11" s="11">
        <f t="shared" si="11"/>
        <v>0.57584402636253862</v>
      </c>
      <c r="AU11" s="11" t="e">
        <f t="shared" si="11"/>
        <v>#REF!</v>
      </c>
    </row>
    <row r="12" spans="1:47" ht="30">
      <c r="A12" s="1" t="s">
        <v>53</v>
      </c>
      <c r="B12" s="1" t="s">
        <v>5</v>
      </c>
      <c r="C12" s="1" t="s">
        <v>6</v>
      </c>
      <c r="D12" s="1" t="s">
        <v>7</v>
      </c>
      <c r="E12" s="1">
        <v>24.34</v>
      </c>
      <c r="F12" s="129" t="s">
        <v>1449</v>
      </c>
      <c r="G12" s="254"/>
      <c r="J12" s="128" t="s">
        <v>1450</v>
      </c>
      <c r="K12" s="126">
        <v>1.607702</v>
      </c>
      <c r="L12" s="126">
        <v>0.62200599999999995</v>
      </c>
      <c r="M12" s="126">
        <v>1.574616</v>
      </c>
      <c r="N12" s="126">
        <v>1.399586</v>
      </c>
      <c r="P12" s="132" t="s">
        <v>1428</v>
      </c>
      <c r="Q12" s="11">
        <v>23.38</v>
      </c>
      <c r="R12" s="11">
        <v>18.899999999999999</v>
      </c>
      <c r="S12" s="11">
        <v>14.94</v>
      </c>
      <c r="T12" s="11">
        <v>12.5</v>
      </c>
      <c r="U12" s="11">
        <v>16.07</v>
      </c>
      <c r="V12" s="11">
        <f t="shared" si="4"/>
        <v>8.44</v>
      </c>
      <c r="W12" s="11">
        <f t="shared" si="5"/>
        <v>3.9599999999999991</v>
      </c>
      <c r="X12" s="11">
        <f t="shared" si="6"/>
        <v>10.879999999999999</v>
      </c>
      <c r="Y12" s="11">
        <f t="shared" si="7"/>
        <v>6.3999999999999986</v>
      </c>
      <c r="Z12" s="11" t="e">
        <f>(#REF!-T12)</f>
        <v>#REF!</v>
      </c>
      <c r="AA12" s="11">
        <f t="shared" si="8"/>
        <v>7.3099999999999987</v>
      </c>
      <c r="AB12" s="11">
        <f t="shared" si="9"/>
        <v>2.8299999999999983</v>
      </c>
      <c r="AC12" s="11" t="e">
        <f>(#REF!-U12)</f>
        <v>#REF!</v>
      </c>
      <c r="AD12" s="11">
        <f>(V12-AD$3)</f>
        <v>-2.2600000000000016</v>
      </c>
      <c r="AE12" s="11">
        <f>(W12-AE$3)</f>
        <v>-0.21500000000000075</v>
      </c>
      <c r="AF12" s="11" t="e">
        <f>(#REF!-AF$3)</f>
        <v>#REF!</v>
      </c>
      <c r="AG12" s="11">
        <f t="shared" si="13"/>
        <v>-2.1925000000000026</v>
      </c>
      <c r="AH12" s="11">
        <f t="shared" si="13"/>
        <v>-0.14750000000000085</v>
      </c>
      <c r="AI12" s="11" t="e">
        <f t="shared" si="13"/>
        <v>#REF!</v>
      </c>
      <c r="AJ12" s="11">
        <f t="shared" si="13"/>
        <v>-2.1287500000000019</v>
      </c>
      <c r="AK12" s="11">
        <f t="shared" si="13"/>
        <v>-8.375000000000199E-2</v>
      </c>
      <c r="AL12" s="11" t="e">
        <f t="shared" si="13"/>
        <v>#REF!</v>
      </c>
      <c r="AM12" s="11">
        <f t="shared" si="12"/>
        <v>4.7899148184757196</v>
      </c>
      <c r="AN12" s="11">
        <f t="shared" si="11"/>
        <v>1.1607039143837208</v>
      </c>
      <c r="AO12" s="11" t="e">
        <f t="shared" si="11"/>
        <v>#REF!</v>
      </c>
      <c r="AP12" s="11">
        <f t="shared" si="11"/>
        <v>4.5709688900081957</v>
      </c>
      <c r="AQ12" s="11">
        <f t="shared" si="11"/>
        <v>1.1076483996529789</v>
      </c>
      <c r="AR12" s="11" t="e">
        <f t="shared" si="11"/>
        <v>#REF!</v>
      </c>
      <c r="AS12" s="11">
        <f t="shared" si="11"/>
        <v>4.3733839145895947</v>
      </c>
      <c r="AT12" s="11">
        <f t="shared" si="11"/>
        <v>1.0597691234898265</v>
      </c>
      <c r="AU12" s="11" t="e">
        <f t="shared" si="11"/>
        <v>#REF!</v>
      </c>
    </row>
    <row r="13" spans="1:47" ht="30">
      <c r="A13" s="1" t="s">
        <v>54</v>
      </c>
      <c r="B13" s="1" t="s">
        <v>5</v>
      </c>
      <c r="C13" s="1" t="s">
        <v>6</v>
      </c>
      <c r="D13" s="1" t="s">
        <v>7</v>
      </c>
      <c r="E13" s="1">
        <v>24.19</v>
      </c>
      <c r="F13" s="129" t="s">
        <v>1451</v>
      </c>
      <c r="G13" s="254"/>
      <c r="I13" s="13"/>
      <c r="J13" s="131" t="s">
        <v>1452</v>
      </c>
      <c r="K13" s="133">
        <v>1.209994</v>
      </c>
      <c r="L13" s="133">
        <v>0.82645000000000002</v>
      </c>
      <c r="M13" s="133">
        <v>5.4076430000000002</v>
      </c>
      <c r="N13" s="133">
        <v>3.2377690000000001</v>
      </c>
      <c r="P13" s="134" t="s">
        <v>1429</v>
      </c>
      <c r="Q13" s="135">
        <v>25.61</v>
      </c>
      <c r="R13" s="135">
        <v>19.5</v>
      </c>
      <c r="S13" s="135">
        <v>15</v>
      </c>
      <c r="T13" s="135">
        <v>12.7</v>
      </c>
      <c r="U13" s="135">
        <v>16.52</v>
      </c>
      <c r="V13" s="135">
        <f t="shared" si="4"/>
        <v>10.61</v>
      </c>
      <c r="W13" s="135">
        <f t="shared" si="5"/>
        <v>4.5</v>
      </c>
      <c r="X13" s="135">
        <f t="shared" si="6"/>
        <v>12.91</v>
      </c>
      <c r="Y13" s="135">
        <f t="shared" si="7"/>
        <v>6.8000000000000007</v>
      </c>
      <c r="Z13" s="135" t="e">
        <f>(#REF!-T13)</f>
        <v>#REF!</v>
      </c>
      <c r="AA13" s="135">
        <f t="shared" si="8"/>
        <v>9.09</v>
      </c>
      <c r="AB13" s="135">
        <f t="shared" si="9"/>
        <v>2.9800000000000004</v>
      </c>
      <c r="AC13" s="135" t="e">
        <f>(#REF!-U13)</f>
        <v>#REF!</v>
      </c>
      <c r="AD13" s="135">
        <f t="shared" ref="AD13:AE20" si="14">(V13-AD$4)</f>
        <v>-2.3150000000000013</v>
      </c>
      <c r="AE13" s="135">
        <f t="shared" si="14"/>
        <v>0.25499999999999989</v>
      </c>
      <c r="AF13" s="135" t="e">
        <f>(#REF!-AF$4)</f>
        <v>#REF!</v>
      </c>
      <c r="AG13" s="135">
        <f t="shared" ref="AG13:AL20" si="15">(X13-AG$4)</f>
        <v>-3.0350000000000001</v>
      </c>
      <c r="AH13" s="135">
        <f t="shared" si="15"/>
        <v>-0.46499999999999897</v>
      </c>
      <c r="AI13" s="135" t="e">
        <f t="shared" si="15"/>
        <v>#REF!</v>
      </c>
      <c r="AJ13" s="135">
        <f t="shared" si="15"/>
        <v>-3.08</v>
      </c>
      <c r="AK13" s="135">
        <f t="shared" si="15"/>
        <v>-0.50999999999999979</v>
      </c>
      <c r="AL13" s="135" t="e">
        <f t="shared" si="15"/>
        <v>#REF!</v>
      </c>
      <c r="AM13" s="135">
        <f t="shared" si="12"/>
        <v>4.9760466131938799</v>
      </c>
      <c r="AN13" s="135">
        <f t="shared" si="11"/>
        <v>0.83798713466794872</v>
      </c>
      <c r="AO13" s="135" t="e">
        <f t="shared" si="11"/>
        <v>#REF!</v>
      </c>
      <c r="AP13" s="135">
        <f t="shared" si="11"/>
        <v>8.1964545842624101</v>
      </c>
      <c r="AQ13" s="135">
        <f t="shared" si="11"/>
        <v>1.3803173533966282</v>
      </c>
      <c r="AR13" s="135" t="e">
        <f t="shared" si="11"/>
        <v>#REF!</v>
      </c>
      <c r="AS13" s="135">
        <f t="shared" si="11"/>
        <v>8.4561443244910439</v>
      </c>
      <c r="AT13" s="135">
        <f t="shared" si="11"/>
        <v>1.4240501955970715</v>
      </c>
      <c r="AU13" s="135" t="e">
        <f t="shared" si="11"/>
        <v>#REF!</v>
      </c>
    </row>
    <row r="14" spans="1:47" ht="30">
      <c r="A14" s="1" t="s">
        <v>55</v>
      </c>
      <c r="B14" s="1" t="s">
        <v>5</v>
      </c>
      <c r="C14" s="1" t="s">
        <v>6</v>
      </c>
      <c r="D14" s="1" t="s">
        <v>7</v>
      </c>
      <c r="E14" s="1">
        <v>23.44</v>
      </c>
      <c r="F14" s="129" t="s">
        <v>1453</v>
      </c>
      <c r="G14" s="254"/>
      <c r="I14" s="13"/>
      <c r="J14" s="131" t="s">
        <v>1454</v>
      </c>
      <c r="K14" s="133">
        <v>1.2734570000000001</v>
      </c>
      <c r="L14" s="133">
        <v>0.55047500000000005</v>
      </c>
      <c r="M14" s="133">
        <v>2.2326389999999998</v>
      </c>
      <c r="N14" s="133">
        <v>1.4527129999999999</v>
      </c>
      <c r="P14" s="134" t="s">
        <v>1445</v>
      </c>
      <c r="Q14" s="135">
        <v>25.41</v>
      </c>
      <c r="R14" s="135">
        <v>19.57</v>
      </c>
      <c r="S14" s="135">
        <v>15.07</v>
      </c>
      <c r="T14" s="135">
        <v>12.69</v>
      </c>
      <c r="U14" s="135">
        <v>16.63</v>
      </c>
      <c r="V14" s="135">
        <f t="shared" si="4"/>
        <v>10.34</v>
      </c>
      <c r="W14" s="135">
        <f t="shared" si="5"/>
        <v>4.5</v>
      </c>
      <c r="X14" s="135">
        <f t="shared" si="6"/>
        <v>12.72</v>
      </c>
      <c r="Y14" s="135">
        <f t="shared" si="7"/>
        <v>6.8800000000000008</v>
      </c>
      <c r="Z14" s="135" t="e">
        <f>(#REF!-T14)</f>
        <v>#REF!</v>
      </c>
      <c r="AA14" s="135">
        <f t="shared" si="8"/>
        <v>8.7800000000000011</v>
      </c>
      <c r="AB14" s="135">
        <f t="shared" si="9"/>
        <v>2.9400000000000013</v>
      </c>
      <c r="AC14" s="135" t="e">
        <f>(#REF!-U14)</f>
        <v>#REF!</v>
      </c>
      <c r="AD14" s="135">
        <f t="shared" si="14"/>
        <v>-2.5850000000000009</v>
      </c>
      <c r="AE14" s="135">
        <f t="shared" si="14"/>
        <v>0.25499999999999989</v>
      </c>
      <c r="AF14" s="135" t="e">
        <f>(#REF!-AF$4)</f>
        <v>#REF!</v>
      </c>
      <c r="AG14" s="135">
        <f t="shared" si="15"/>
        <v>-3.2249999999999996</v>
      </c>
      <c r="AH14" s="135">
        <f t="shared" si="15"/>
        <v>-0.3849999999999989</v>
      </c>
      <c r="AI14" s="135" t="e">
        <f t="shared" si="15"/>
        <v>#REF!</v>
      </c>
      <c r="AJ14" s="135">
        <f t="shared" si="15"/>
        <v>-3.3899999999999988</v>
      </c>
      <c r="AK14" s="135">
        <f t="shared" si="15"/>
        <v>-0.54999999999999893</v>
      </c>
      <c r="AL14" s="135" t="e">
        <f t="shared" si="15"/>
        <v>#REF!</v>
      </c>
      <c r="AM14" s="135">
        <f t="shared" si="12"/>
        <v>6.0001559571432752</v>
      </c>
      <c r="AN14" s="135">
        <f t="shared" si="11"/>
        <v>0.83798713466794872</v>
      </c>
      <c r="AO14" s="135" t="e">
        <f t="shared" si="11"/>
        <v>#REF!</v>
      </c>
      <c r="AP14" s="135">
        <f t="shared" si="11"/>
        <v>9.3502179884899608</v>
      </c>
      <c r="AQ14" s="135">
        <f t="shared" si="11"/>
        <v>1.3058597870889168</v>
      </c>
      <c r="AR14" s="135" t="e">
        <f t="shared" si="11"/>
        <v>#REF!</v>
      </c>
      <c r="AS14" s="135">
        <f t="shared" si="11"/>
        <v>10.483147230866898</v>
      </c>
      <c r="AT14" s="135">
        <f t="shared" si="11"/>
        <v>1.4640856959456243</v>
      </c>
      <c r="AU14" s="135" t="e">
        <f t="shared" si="11"/>
        <v>#REF!</v>
      </c>
    </row>
    <row r="15" spans="1:47" ht="30">
      <c r="A15" s="1" t="s">
        <v>56</v>
      </c>
      <c r="B15" s="1" t="s">
        <v>5</v>
      </c>
      <c r="C15" s="1" t="s">
        <v>6</v>
      </c>
      <c r="D15" s="1" t="s">
        <v>7</v>
      </c>
      <c r="E15" s="1">
        <v>23.35</v>
      </c>
      <c r="F15" s="129" t="s">
        <v>1455</v>
      </c>
      <c r="G15" s="254"/>
      <c r="I15" s="13"/>
      <c r="J15" s="131" t="s">
        <v>1454</v>
      </c>
      <c r="K15" s="133">
        <v>1.578714</v>
      </c>
      <c r="L15" s="133">
        <v>0.75720200000000004</v>
      </c>
      <c r="M15" s="133">
        <v>3.552292</v>
      </c>
      <c r="N15" s="133">
        <v>2.3113730000000001</v>
      </c>
      <c r="P15" s="134" t="s">
        <v>1446</v>
      </c>
      <c r="Q15" s="135">
        <v>25.44</v>
      </c>
      <c r="R15" s="135">
        <v>19.2</v>
      </c>
      <c r="S15" s="135">
        <v>15.07</v>
      </c>
      <c r="T15" s="135">
        <v>12.67</v>
      </c>
      <c r="U15" s="135">
        <v>16.57</v>
      </c>
      <c r="V15" s="135">
        <f t="shared" si="4"/>
        <v>10.370000000000001</v>
      </c>
      <c r="W15" s="135">
        <f t="shared" si="5"/>
        <v>4.129999999999999</v>
      </c>
      <c r="X15" s="135">
        <f t="shared" si="6"/>
        <v>12.770000000000001</v>
      </c>
      <c r="Y15" s="135">
        <f t="shared" si="7"/>
        <v>6.5299999999999994</v>
      </c>
      <c r="Z15" s="135" t="e">
        <f>(#REF!-T15)</f>
        <v>#REF!</v>
      </c>
      <c r="AA15" s="135">
        <f t="shared" si="8"/>
        <v>8.870000000000001</v>
      </c>
      <c r="AB15" s="135">
        <f t="shared" si="9"/>
        <v>2.629999999999999</v>
      </c>
      <c r="AC15" s="135" t="e">
        <f>(#REF!-U15)</f>
        <v>#REF!</v>
      </c>
      <c r="AD15" s="135">
        <f t="shared" si="14"/>
        <v>-2.5549999999999997</v>
      </c>
      <c r="AE15" s="135">
        <f t="shared" si="14"/>
        <v>-0.1150000000000011</v>
      </c>
      <c r="AF15" s="135" t="e">
        <f>(#REF!-AF$4)</f>
        <v>#REF!</v>
      </c>
      <c r="AG15" s="135">
        <f t="shared" si="15"/>
        <v>-3.1749999999999989</v>
      </c>
      <c r="AH15" s="135">
        <f t="shared" si="15"/>
        <v>-0.73500000000000032</v>
      </c>
      <c r="AI15" s="135" t="e">
        <f t="shared" si="15"/>
        <v>#REF!</v>
      </c>
      <c r="AJ15" s="135">
        <f t="shared" si="15"/>
        <v>-3.2999999999999989</v>
      </c>
      <c r="AK15" s="135">
        <f t="shared" si="15"/>
        <v>-0.86000000000000121</v>
      </c>
      <c r="AL15" s="135" t="e">
        <f t="shared" si="15"/>
        <v>#REF!</v>
      </c>
      <c r="AM15" s="135">
        <f t="shared" si="12"/>
        <v>5.876674533113234</v>
      </c>
      <c r="AN15" s="135">
        <f t="shared" si="11"/>
        <v>1.0829750455259255</v>
      </c>
      <c r="AO15" s="135" t="e">
        <f t="shared" si="11"/>
        <v>#REF!</v>
      </c>
      <c r="AP15" s="135">
        <f t="shared" si="11"/>
        <v>9.031715238449042</v>
      </c>
      <c r="AQ15" s="135">
        <f t="shared" si="11"/>
        <v>1.6643974694230494</v>
      </c>
      <c r="AR15" s="135" t="e">
        <f t="shared" si="11"/>
        <v>#REF!</v>
      </c>
      <c r="AS15" s="135">
        <f t="shared" si="11"/>
        <v>9.8491553067593252</v>
      </c>
      <c r="AT15" s="135">
        <f t="shared" si="11"/>
        <v>1.8150383106343231</v>
      </c>
      <c r="AU15" s="135" t="e">
        <f t="shared" si="11"/>
        <v>#REF!</v>
      </c>
    </row>
    <row r="16" spans="1:47" ht="30">
      <c r="A16" s="1" t="s">
        <v>57</v>
      </c>
      <c r="B16" s="1" t="s">
        <v>5</v>
      </c>
      <c r="C16" s="1" t="s">
        <v>6</v>
      </c>
      <c r="D16" s="1" t="s">
        <v>7</v>
      </c>
      <c r="E16" s="1">
        <v>24.08</v>
      </c>
      <c r="F16" s="1" t="s">
        <v>1456</v>
      </c>
      <c r="G16" s="254"/>
      <c r="I16" s="13"/>
      <c r="J16" s="131" t="s">
        <v>1454</v>
      </c>
      <c r="K16" s="133">
        <v>1.4832380000000001</v>
      </c>
      <c r="L16" s="133">
        <v>0.70649399999999996</v>
      </c>
      <c r="M16" s="133">
        <v>5.770715</v>
      </c>
      <c r="N16" s="133">
        <v>3.0924489999999998</v>
      </c>
      <c r="P16" s="134" t="s">
        <v>1447</v>
      </c>
      <c r="Q16" s="135">
        <v>25.65</v>
      </c>
      <c r="R16" s="135">
        <v>19.12</v>
      </c>
      <c r="S16" s="135">
        <v>15.08</v>
      </c>
      <c r="T16" s="135">
        <v>13.23</v>
      </c>
      <c r="U16" s="135">
        <v>16.71</v>
      </c>
      <c r="V16" s="135">
        <f t="shared" si="4"/>
        <v>10.569999999999999</v>
      </c>
      <c r="W16" s="135">
        <f t="shared" si="5"/>
        <v>4.0400000000000009</v>
      </c>
      <c r="X16" s="135">
        <f t="shared" si="6"/>
        <v>12.419999999999998</v>
      </c>
      <c r="Y16" s="135">
        <f t="shared" si="7"/>
        <v>5.8900000000000006</v>
      </c>
      <c r="Z16" s="135" t="e">
        <f>(#REF!-T16)</f>
        <v>#REF!</v>
      </c>
      <c r="AA16" s="135">
        <f t="shared" si="8"/>
        <v>8.9399999999999977</v>
      </c>
      <c r="AB16" s="135">
        <f t="shared" si="9"/>
        <v>2.41</v>
      </c>
      <c r="AC16" s="135" t="e">
        <f>(#REF!-U16)</f>
        <v>#REF!</v>
      </c>
      <c r="AD16" s="135">
        <f t="shared" si="14"/>
        <v>-2.3550000000000022</v>
      </c>
      <c r="AE16" s="135">
        <f t="shared" si="14"/>
        <v>-0.20499999999999918</v>
      </c>
      <c r="AF16" s="135" t="e">
        <f>(#REF!-AF$4)</f>
        <v>#REF!</v>
      </c>
      <c r="AG16" s="135">
        <f t="shared" si="15"/>
        <v>-3.5250000000000021</v>
      </c>
      <c r="AH16" s="135">
        <f t="shared" si="15"/>
        <v>-1.3749999999999991</v>
      </c>
      <c r="AI16" s="135" t="e">
        <f t="shared" si="15"/>
        <v>#REF!</v>
      </c>
      <c r="AJ16" s="135">
        <f t="shared" si="15"/>
        <v>-3.2300000000000022</v>
      </c>
      <c r="AK16" s="135">
        <f t="shared" si="15"/>
        <v>-1.08</v>
      </c>
      <c r="AL16" s="135" t="e">
        <f t="shared" si="15"/>
        <v>#REF!</v>
      </c>
      <c r="AM16" s="135">
        <f t="shared" si="12"/>
        <v>5.1159423251097227</v>
      </c>
      <c r="AN16" s="135">
        <f t="shared" si="11"/>
        <v>1.1526863467988635</v>
      </c>
      <c r="AO16" s="135" t="e">
        <f t="shared" si="11"/>
        <v>#REF!</v>
      </c>
      <c r="AP16" s="135">
        <f t="shared" si="11"/>
        <v>11.511468640086576</v>
      </c>
      <c r="AQ16" s="135">
        <f t="shared" si="11"/>
        <v>2.5936791093020175</v>
      </c>
      <c r="AR16" s="135" t="e">
        <f t="shared" si="11"/>
        <v>#REF!</v>
      </c>
      <c r="AS16" s="135">
        <f t="shared" si="11"/>
        <v>9.3826795938550447</v>
      </c>
      <c r="AT16" s="135">
        <f t="shared" si="11"/>
        <v>2.114036081122761</v>
      </c>
      <c r="AU16" s="135" t="e">
        <f t="shared" si="11"/>
        <v>#REF!</v>
      </c>
    </row>
    <row r="17" spans="1:47" ht="30">
      <c r="A17" s="1" t="s">
        <v>58</v>
      </c>
      <c r="B17" s="1" t="s">
        <v>5</v>
      </c>
      <c r="C17" s="1" t="s">
        <v>6</v>
      </c>
      <c r="D17" s="1" t="s">
        <v>7</v>
      </c>
      <c r="E17" s="1">
        <v>23.37</v>
      </c>
      <c r="F17" s="129" t="s">
        <v>1457</v>
      </c>
      <c r="G17" s="254"/>
      <c r="I17" s="13"/>
      <c r="J17" s="131" t="s">
        <v>1454</v>
      </c>
      <c r="K17" s="133">
        <v>1.4129890000000001</v>
      </c>
      <c r="L17" s="133">
        <v>0.80594299999999996</v>
      </c>
      <c r="M17" s="133">
        <v>4.4038029999999999</v>
      </c>
      <c r="N17" s="133">
        <v>3.8872499999999999</v>
      </c>
      <c r="P17" s="134" t="s">
        <v>1449</v>
      </c>
      <c r="Q17" s="135">
        <v>24.34</v>
      </c>
      <c r="R17" s="135">
        <v>18.850000000000001</v>
      </c>
      <c r="S17" s="135">
        <v>14.92</v>
      </c>
      <c r="T17" s="135">
        <v>12.63</v>
      </c>
      <c r="U17" s="135">
        <v>16.059999999999999</v>
      </c>
      <c r="V17" s="135">
        <f t="shared" si="4"/>
        <v>9.42</v>
      </c>
      <c r="W17" s="135">
        <f t="shared" si="5"/>
        <v>3.9300000000000015</v>
      </c>
      <c r="X17" s="135">
        <f t="shared" si="6"/>
        <v>11.709999999999999</v>
      </c>
      <c r="Y17" s="135">
        <f t="shared" si="7"/>
        <v>6.2200000000000006</v>
      </c>
      <c r="Z17" s="135" t="e">
        <f>(#REF!-T17)</f>
        <v>#REF!</v>
      </c>
      <c r="AA17" s="135">
        <f t="shared" si="8"/>
        <v>8.2800000000000011</v>
      </c>
      <c r="AB17" s="135">
        <f t="shared" si="9"/>
        <v>2.7900000000000027</v>
      </c>
      <c r="AC17" s="135" t="e">
        <f>(#REF!-U17)</f>
        <v>#REF!</v>
      </c>
      <c r="AD17" s="135">
        <f t="shared" si="14"/>
        <v>-3.5050000000000008</v>
      </c>
      <c r="AE17" s="135">
        <f t="shared" si="14"/>
        <v>-0.31499999999999861</v>
      </c>
      <c r="AF17" s="135" t="e">
        <f>(#REF!-AF$4)</f>
        <v>#REF!</v>
      </c>
      <c r="AG17" s="135">
        <f t="shared" si="15"/>
        <v>-4.2350000000000012</v>
      </c>
      <c r="AH17" s="135">
        <f t="shared" si="15"/>
        <v>-1.044999999999999</v>
      </c>
      <c r="AI17" s="135" t="e">
        <f t="shared" si="15"/>
        <v>#REF!</v>
      </c>
      <c r="AJ17" s="135">
        <f t="shared" si="15"/>
        <v>-3.8899999999999988</v>
      </c>
      <c r="AK17" s="135">
        <f t="shared" si="15"/>
        <v>-0.69999999999999751</v>
      </c>
      <c r="AL17" s="135" t="e">
        <f t="shared" si="15"/>
        <v>#REF!</v>
      </c>
      <c r="AM17" s="135">
        <f t="shared" si="12"/>
        <v>11.352986849603065</v>
      </c>
      <c r="AN17" s="135">
        <f t="shared" si="11"/>
        <v>1.2440116532984677</v>
      </c>
      <c r="AO17" s="135" t="e">
        <f t="shared" si="11"/>
        <v>#REF!</v>
      </c>
      <c r="AP17" s="135">
        <f t="shared" si="11"/>
        <v>18.830507795500292</v>
      </c>
      <c r="AQ17" s="135">
        <f t="shared" si="11"/>
        <v>2.0633663586027162</v>
      </c>
      <c r="AR17" s="135" t="e">
        <f t="shared" si="11"/>
        <v>#REF!</v>
      </c>
      <c r="AS17" s="135">
        <f t="shared" si="11"/>
        <v>14.825408990245922</v>
      </c>
      <c r="AT17" s="135">
        <f t="shared" si="11"/>
        <v>1.6245047927124683</v>
      </c>
      <c r="AU17" s="135" t="e">
        <f t="shared" si="11"/>
        <v>#REF!</v>
      </c>
    </row>
    <row r="18" spans="1:47" ht="30">
      <c r="A18" s="1" t="s">
        <v>59</v>
      </c>
      <c r="B18" s="1" t="s">
        <v>5</v>
      </c>
      <c r="C18" s="1" t="s">
        <v>6</v>
      </c>
      <c r="D18" s="1" t="s">
        <v>7</v>
      </c>
      <c r="E18" s="1">
        <v>25.36</v>
      </c>
      <c r="F18" s="129" t="s">
        <v>1458</v>
      </c>
      <c r="G18" s="254"/>
      <c r="J18" s="128" t="s">
        <v>1459</v>
      </c>
      <c r="K18" s="126">
        <v>0.33</v>
      </c>
      <c r="L18" s="126">
        <v>0.36</v>
      </c>
      <c r="M18" s="126">
        <v>1.2</v>
      </c>
      <c r="N18" s="126">
        <v>1.06</v>
      </c>
      <c r="P18" s="134" t="s">
        <v>1451</v>
      </c>
      <c r="Q18" s="135">
        <v>24.19</v>
      </c>
      <c r="R18" s="135">
        <v>18.899999999999999</v>
      </c>
      <c r="S18" s="135">
        <v>14.88</v>
      </c>
      <c r="T18" s="135">
        <v>12.52</v>
      </c>
      <c r="U18" s="135">
        <v>16.579999999999998</v>
      </c>
      <c r="V18" s="135">
        <f t="shared" si="4"/>
        <v>9.31</v>
      </c>
      <c r="W18" s="135">
        <f t="shared" si="5"/>
        <v>4.0199999999999978</v>
      </c>
      <c r="X18" s="135">
        <f t="shared" si="6"/>
        <v>11.670000000000002</v>
      </c>
      <c r="Y18" s="135">
        <f t="shared" si="7"/>
        <v>6.379999999999999</v>
      </c>
      <c r="Z18" s="135" t="e">
        <f>(#REF!-T18)</f>
        <v>#REF!</v>
      </c>
      <c r="AA18" s="135">
        <f t="shared" si="8"/>
        <v>7.610000000000003</v>
      </c>
      <c r="AB18" s="135">
        <f t="shared" si="9"/>
        <v>2.3200000000000003</v>
      </c>
      <c r="AC18" s="135" t="e">
        <f>(#REF!-U18)</f>
        <v>#REF!</v>
      </c>
      <c r="AD18" s="135">
        <f t="shared" si="14"/>
        <v>-3.6150000000000002</v>
      </c>
      <c r="AE18" s="135">
        <f t="shared" si="14"/>
        <v>-0.22500000000000231</v>
      </c>
      <c r="AF18" s="135" t="e">
        <f>(#REF!-AF$4)</f>
        <v>#REF!</v>
      </c>
      <c r="AG18" s="135">
        <f t="shared" si="15"/>
        <v>-4.2749999999999986</v>
      </c>
      <c r="AH18" s="135">
        <f t="shared" si="15"/>
        <v>-0.88500000000000068</v>
      </c>
      <c r="AI18" s="135" t="e">
        <f t="shared" si="15"/>
        <v>#REF!</v>
      </c>
      <c r="AJ18" s="135">
        <f t="shared" si="15"/>
        <v>-4.5599999999999969</v>
      </c>
      <c r="AK18" s="135">
        <f t="shared" si="15"/>
        <v>-1.17</v>
      </c>
      <c r="AL18" s="135" t="e">
        <f t="shared" si="15"/>
        <v>#REF!</v>
      </c>
      <c r="AM18" s="135">
        <f t="shared" si="12"/>
        <v>12.252463976755067</v>
      </c>
      <c r="AN18" s="135">
        <f t="shared" si="11"/>
        <v>1.1687772485612473</v>
      </c>
      <c r="AO18" s="135" t="e">
        <f t="shared" si="11"/>
        <v>#REF!</v>
      </c>
      <c r="AP18" s="135">
        <f t="shared" si="11"/>
        <v>19.359905427508657</v>
      </c>
      <c r="AQ18" s="135">
        <f t="shared" si="11"/>
        <v>1.8467646214587905</v>
      </c>
      <c r="AR18" s="135" t="e">
        <f t="shared" si="11"/>
        <v>#REF!</v>
      </c>
      <c r="AS18" s="135">
        <f t="shared" si="11"/>
        <v>23.588307476657562</v>
      </c>
      <c r="AT18" s="135">
        <f t="shared" si="11"/>
        <v>2.2501169693776188</v>
      </c>
      <c r="AU18" s="135" t="e">
        <f t="shared" si="11"/>
        <v>#REF!</v>
      </c>
    </row>
    <row r="19" spans="1:47" ht="30">
      <c r="A19" s="1" t="s">
        <v>60</v>
      </c>
      <c r="B19" s="1" t="s">
        <v>5</v>
      </c>
      <c r="C19" s="1" t="s">
        <v>6</v>
      </c>
      <c r="D19" s="1" t="s">
        <v>7</v>
      </c>
      <c r="E19" s="1">
        <v>24.02</v>
      </c>
      <c r="F19" s="129" t="s">
        <v>1460</v>
      </c>
      <c r="G19" s="254"/>
      <c r="J19" s="128" t="s">
        <v>1461</v>
      </c>
      <c r="K19" s="126">
        <v>0.15</v>
      </c>
      <c r="L19" s="126">
        <v>0.28000000000000003</v>
      </c>
      <c r="M19" s="126">
        <v>0.9</v>
      </c>
      <c r="N19" s="126">
        <v>0.84</v>
      </c>
      <c r="P19" s="134" t="s">
        <v>1453</v>
      </c>
      <c r="Q19" s="135">
        <v>23.44</v>
      </c>
      <c r="R19" s="135">
        <v>18.78</v>
      </c>
      <c r="S19" s="135">
        <v>14.92</v>
      </c>
      <c r="T19" s="135">
        <v>12.67</v>
      </c>
      <c r="U19" s="135">
        <v>16.53</v>
      </c>
      <c r="V19" s="135">
        <f t="shared" si="4"/>
        <v>8.5200000000000014</v>
      </c>
      <c r="W19" s="135">
        <f t="shared" si="5"/>
        <v>3.8600000000000012</v>
      </c>
      <c r="X19" s="135">
        <f t="shared" si="6"/>
        <v>10.770000000000001</v>
      </c>
      <c r="Y19" s="135">
        <f t="shared" si="7"/>
        <v>6.1100000000000012</v>
      </c>
      <c r="Z19" s="135" t="e">
        <f>(#REF!-T19)</f>
        <v>#REF!</v>
      </c>
      <c r="AA19" s="135">
        <f t="shared" si="8"/>
        <v>6.91</v>
      </c>
      <c r="AB19" s="135">
        <f t="shared" si="9"/>
        <v>2.25</v>
      </c>
      <c r="AC19" s="135" t="e">
        <f>(#REF!-U19)</f>
        <v>#REF!</v>
      </c>
      <c r="AD19" s="135">
        <f t="shared" si="14"/>
        <v>-4.4049999999999994</v>
      </c>
      <c r="AE19" s="135">
        <f t="shared" si="14"/>
        <v>-0.3849999999999989</v>
      </c>
      <c r="AF19" s="135" t="e">
        <f>(#REF!-AF$4)</f>
        <v>#REF!</v>
      </c>
      <c r="AG19" s="135">
        <f t="shared" si="15"/>
        <v>-5.1749999999999989</v>
      </c>
      <c r="AH19" s="135">
        <f t="shared" si="15"/>
        <v>-1.1549999999999985</v>
      </c>
      <c r="AI19" s="135" t="e">
        <f t="shared" si="15"/>
        <v>#REF!</v>
      </c>
      <c r="AJ19" s="135">
        <f t="shared" si="15"/>
        <v>-5.26</v>
      </c>
      <c r="AK19" s="135">
        <f t="shared" si="15"/>
        <v>-1.2400000000000002</v>
      </c>
      <c r="AL19" s="135" t="e">
        <f t="shared" si="15"/>
        <v>#REF!</v>
      </c>
      <c r="AM19" s="135">
        <f t="shared" si="12"/>
        <v>21.185422566326348</v>
      </c>
      <c r="AN19" s="135">
        <f t="shared" si="11"/>
        <v>1.3058597870889168</v>
      </c>
      <c r="AO19" s="135" t="e">
        <f t="shared" si="11"/>
        <v>#REF!</v>
      </c>
      <c r="AP19" s="135">
        <f t="shared" si="11"/>
        <v>36.126860953796175</v>
      </c>
      <c r="AQ19" s="135">
        <f t="shared" si="11"/>
        <v>2.2268432364573703</v>
      </c>
      <c r="AR19" s="135" t="e">
        <f t="shared" si="11"/>
        <v>#REF!</v>
      </c>
      <c r="AS19" s="135">
        <f t="shared" si="11"/>
        <v>38.319318547805707</v>
      </c>
      <c r="AT19" s="135">
        <f t="shared" si="11"/>
        <v>2.361985322859061</v>
      </c>
      <c r="AU19" s="135" t="e">
        <f t="shared" si="11"/>
        <v>#REF!</v>
      </c>
    </row>
    <row r="20" spans="1:47" ht="30">
      <c r="A20" s="1" t="s">
        <v>61</v>
      </c>
      <c r="B20" s="1" t="s">
        <v>5</v>
      </c>
      <c r="C20" s="1" t="s">
        <v>6</v>
      </c>
      <c r="D20" s="1" t="s">
        <v>7</v>
      </c>
      <c r="E20" s="1">
        <v>26.35</v>
      </c>
      <c r="F20" s="129" t="s">
        <v>1462</v>
      </c>
      <c r="G20" s="254"/>
      <c r="P20" s="134" t="s">
        <v>1455</v>
      </c>
      <c r="Q20" s="135">
        <v>23.35</v>
      </c>
      <c r="R20" s="135">
        <v>18.760000000000002</v>
      </c>
      <c r="S20" s="135">
        <v>14.26</v>
      </c>
      <c r="T20" s="135">
        <v>12.56</v>
      </c>
      <c r="U20" s="135">
        <v>16.05</v>
      </c>
      <c r="V20" s="135">
        <f t="shared" si="4"/>
        <v>9.0900000000000016</v>
      </c>
      <c r="W20" s="135">
        <f t="shared" si="5"/>
        <v>4.5000000000000018</v>
      </c>
      <c r="X20" s="135">
        <f t="shared" si="6"/>
        <v>10.790000000000001</v>
      </c>
      <c r="Y20" s="135">
        <f t="shared" si="7"/>
        <v>6.2000000000000011</v>
      </c>
      <c r="Z20" s="135" t="e">
        <f>(#REF!-T20)</f>
        <v>#REF!</v>
      </c>
      <c r="AA20" s="135">
        <f t="shared" si="8"/>
        <v>7.3000000000000007</v>
      </c>
      <c r="AB20" s="135">
        <f t="shared" si="9"/>
        <v>2.7100000000000009</v>
      </c>
      <c r="AC20" s="135" t="e">
        <f>(#REF!-U20)</f>
        <v>#REF!</v>
      </c>
      <c r="AD20" s="135">
        <f t="shared" si="14"/>
        <v>-3.8349999999999991</v>
      </c>
      <c r="AE20" s="135">
        <f t="shared" si="14"/>
        <v>0.25500000000000167</v>
      </c>
      <c r="AF20" s="135" t="e">
        <f>(#REF!-AF$4)</f>
        <v>#REF!</v>
      </c>
      <c r="AG20" s="135">
        <f t="shared" si="15"/>
        <v>-5.1549999999999994</v>
      </c>
      <c r="AH20" s="135">
        <f t="shared" si="15"/>
        <v>-1.0649999999999986</v>
      </c>
      <c r="AI20" s="135" t="e">
        <f t="shared" si="15"/>
        <v>#REF!</v>
      </c>
      <c r="AJ20" s="135">
        <f t="shared" si="15"/>
        <v>-4.8699999999999992</v>
      </c>
      <c r="AK20" s="135">
        <f t="shared" si="15"/>
        <v>-0.77999999999999936</v>
      </c>
      <c r="AL20" s="135" t="e">
        <f t="shared" si="15"/>
        <v>#REF!</v>
      </c>
      <c r="AM20" s="135">
        <f t="shared" si="12"/>
        <v>14.27085631072147</v>
      </c>
      <c r="AN20" s="135">
        <f t="shared" si="11"/>
        <v>0.83798713466794761</v>
      </c>
      <c r="AO20" s="135" t="e">
        <f t="shared" si="11"/>
        <v>#REF!</v>
      </c>
      <c r="AP20" s="135">
        <f t="shared" si="11"/>
        <v>35.629491783317938</v>
      </c>
      <c r="AQ20" s="135">
        <f t="shared" si="11"/>
        <v>2.0921698795850565</v>
      </c>
      <c r="AR20" s="135" t="e">
        <f t="shared" si="11"/>
        <v>#REF!</v>
      </c>
      <c r="AS20" s="135">
        <f t="shared" si="11"/>
        <v>29.242606407340794</v>
      </c>
      <c r="AT20" s="135">
        <f t="shared" si="11"/>
        <v>1.7171308728755068</v>
      </c>
      <c r="AU20" s="135" t="e">
        <f t="shared" si="11"/>
        <v>#REF!</v>
      </c>
    </row>
    <row r="21" spans="1:47" ht="30">
      <c r="A21" s="1" t="s">
        <v>62</v>
      </c>
      <c r="B21" s="1" t="s">
        <v>5</v>
      </c>
      <c r="C21" s="1" t="s">
        <v>6</v>
      </c>
      <c r="D21" s="1" t="s">
        <v>7</v>
      </c>
      <c r="E21" s="1">
        <v>25.99</v>
      </c>
      <c r="F21" s="129" t="s">
        <v>1463</v>
      </c>
      <c r="G21" s="254"/>
      <c r="P21" s="8" t="s">
        <v>1456</v>
      </c>
      <c r="Q21" s="8">
        <v>24.08</v>
      </c>
      <c r="R21" s="8">
        <v>18.809999999999999</v>
      </c>
      <c r="S21" s="8">
        <v>14.91</v>
      </c>
      <c r="T21" s="8">
        <v>12.5</v>
      </c>
      <c r="U21" s="8">
        <v>15.98</v>
      </c>
      <c r="V21" s="8">
        <f t="shared" si="4"/>
        <v>9.1699999999999982</v>
      </c>
      <c r="W21" s="8">
        <f t="shared" si="5"/>
        <v>3.8999999999999986</v>
      </c>
      <c r="X21" s="8">
        <f t="shared" si="6"/>
        <v>11.579999999999998</v>
      </c>
      <c r="Y21" s="8">
        <f t="shared" si="7"/>
        <v>6.3099999999999987</v>
      </c>
      <c r="Z21" s="8" t="e">
        <f>(#REF!-T21)</f>
        <v>#REF!</v>
      </c>
      <c r="AA21" s="8">
        <f t="shared" si="8"/>
        <v>8.0999999999999979</v>
      </c>
      <c r="AB21" s="8">
        <f t="shared" si="9"/>
        <v>2.8299999999999983</v>
      </c>
      <c r="AC21" s="8" t="e">
        <f>(#REF!-U21)</f>
        <v>#REF!</v>
      </c>
      <c r="AD21" s="8">
        <f>(V21-AD$2)</f>
        <v>-1.7550000000000026</v>
      </c>
      <c r="AE21" s="8">
        <f>(W21-AE$2)</f>
        <v>-0.83499999999999996</v>
      </c>
      <c r="AF21" s="8" t="e">
        <f>(#REF!-AF$2)</f>
        <v>#REF!</v>
      </c>
      <c r="AG21" s="8">
        <f t="shared" ref="AG21:AL22" si="16">(X21-AG$2)</f>
        <v>-2.0600000000000023</v>
      </c>
      <c r="AH21" s="8">
        <f t="shared" si="16"/>
        <v>-1.1399999999999997</v>
      </c>
      <c r="AI21" s="8" t="e">
        <f t="shared" si="16"/>
        <v>#REF!</v>
      </c>
      <c r="AJ21" s="8">
        <f t="shared" si="16"/>
        <v>-1.6450000000000031</v>
      </c>
      <c r="AK21" s="8">
        <f t="shared" si="16"/>
        <v>-0.72500000000000053</v>
      </c>
      <c r="AL21" s="8" t="e">
        <f t="shared" si="16"/>
        <v>#REF!</v>
      </c>
      <c r="AM21" s="8">
        <f t="shared" si="12"/>
        <v>3.3752631845200778</v>
      </c>
      <c r="AN21" s="8">
        <f t="shared" si="11"/>
        <v>1.7838570388401853</v>
      </c>
      <c r="AO21" s="8" t="e">
        <f t="shared" si="11"/>
        <v>#REF!</v>
      </c>
      <c r="AP21" s="8">
        <f t="shared" si="11"/>
        <v>4.1698630433644919</v>
      </c>
      <c r="AQ21" s="8">
        <f t="shared" si="11"/>
        <v>2.2038102317532209</v>
      </c>
      <c r="AR21" s="8" t="e">
        <f t="shared" si="11"/>
        <v>#REF!</v>
      </c>
      <c r="AS21" s="8">
        <f t="shared" si="11"/>
        <v>3.1274785725143812</v>
      </c>
      <c r="AT21" s="8">
        <f t="shared" si="11"/>
        <v>1.652900636308424</v>
      </c>
      <c r="AU21" s="8" t="e">
        <f t="shared" si="11"/>
        <v>#REF!</v>
      </c>
    </row>
    <row r="22" spans="1:47" ht="30">
      <c r="A22" s="1" t="s">
        <v>63</v>
      </c>
      <c r="B22" s="1" t="s">
        <v>5</v>
      </c>
      <c r="C22" s="1" t="s">
        <v>6</v>
      </c>
      <c r="D22" s="1" t="s">
        <v>7</v>
      </c>
      <c r="E22" s="1">
        <v>26.05</v>
      </c>
      <c r="F22" s="129" t="s">
        <v>1464</v>
      </c>
      <c r="G22" s="254"/>
      <c r="I22" s="43" t="s">
        <v>2840</v>
      </c>
      <c r="P22" s="130" t="s">
        <v>1457</v>
      </c>
      <c r="Q22" s="8">
        <v>23.37</v>
      </c>
      <c r="R22" s="8">
        <v>18.66</v>
      </c>
      <c r="S22" s="8">
        <v>14.28</v>
      </c>
      <c r="T22" s="8">
        <v>12.47</v>
      </c>
      <c r="U22" s="8">
        <v>16.440000000000001</v>
      </c>
      <c r="V22" s="8">
        <f t="shared" si="4"/>
        <v>9.0900000000000016</v>
      </c>
      <c r="W22" s="8">
        <f t="shared" si="5"/>
        <v>4.3800000000000008</v>
      </c>
      <c r="X22" s="8">
        <f t="shared" si="6"/>
        <v>10.9</v>
      </c>
      <c r="Y22" s="8">
        <f t="shared" si="7"/>
        <v>6.1899999999999995</v>
      </c>
      <c r="Z22" s="8" t="e">
        <f>(#REF!-T22)</f>
        <v>#REF!</v>
      </c>
      <c r="AA22" s="8">
        <f t="shared" si="8"/>
        <v>6.93</v>
      </c>
      <c r="AB22" s="8">
        <f t="shared" si="9"/>
        <v>2.2199999999999989</v>
      </c>
      <c r="AC22" s="8" t="e">
        <f>(#REF!-U22)</f>
        <v>#REF!</v>
      </c>
      <c r="AD22" s="8">
        <f>(V22-AD$2)</f>
        <v>-1.8349999999999991</v>
      </c>
      <c r="AE22" s="8">
        <f>(W22-AE$2)</f>
        <v>-0.35499999999999776</v>
      </c>
      <c r="AF22" s="8" t="e">
        <f>(#REF!-AF$2)</f>
        <v>#REF!</v>
      </c>
      <c r="AG22" s="8">
        <f t="shared" si="16"/>
        <v>-2.74</v>
      </c>
      <c r="AH22" s="8">
        <f t="shared" si="16"/>
        <v>-1.2599999999999989</v>
      </c>
      <c r="AI22" s="8" t="e">
        <f t="shared" si="16"/>
        <v>#REF!</v>
      </c>
      <c r="AJ22" s="8">
        <f t="shared" si="16"/>
        <v>-2.8150000000000013</v>
      </c>
      <c r="AK22" s="8">
        <f t="shared" si="16"/>
        <v>-1.335</v>
      </c>
      <c r="AL22" s="8" t="e">
        <f t="shared" si="16"/>
        <v>#REF!</v>
      </c>
      <c r="AM22" s="8">
        <f t="shared" si="12"/>
        <v>3.5677140776803684</v>
      </c>
      <c r="AN22" s="8">
        <f t="shared" si="11"/>
        <v>1.2789855812774267</v>
      </c>
      <c r="AO22" s="8" t="e">
        <f t="shared" si="11"/>
        <v>#REF!</v>
      </c>
      <c r="AP22" s="8">
        <f t="shared" si="11"/>
        <v>6.6807033554269548</v>
      </c>
      <c r="AQ22" s="8">
        <f t="shared" si="11"/>
        <v>2.3949574092378554</v>
      </c>
      <c r="AR22" s="8" t="e">
        <f t="shared" si="11"/>
        <v>#REF!</v>
      </c>
      <c r="AS22" s="8">
        <f t="shared" si="11"/>
        <v>7.0371926073794917</v>
      </c>
      <c r="AT22" s="8">
        <f t="shared" si="11"/>
        <v>2.522754817662499</v>
      </c>
      <c r="AU22" s="8" t="e">
        <f t="shared" si="11"/>
        <v>#REF!</v>
      </c>
    </row>
    <row r="23" spans="1:47" ht="30">
      <c r="A23" s="1" t="s">
        <v>64</v>
      </c>
      <c r="B23" s="1" t="s">
        <v>5</v>
      </c>
      <c r="C23" s="1" t="s">
        <v>6</v>
      </c>
      <c r="D23" s="1" t="s">
        <v>7</v>
      </c>
      <c r="E23" s="1">
        <v>25.93</v>
      </c>
      <c r="F23" s="129" t="s">
        <v>1465</v>
      </c>
      <c r="G23" s="254"/>
      <c r="K23" s="298" t="s">
        <v>169</v>
      </c>
      <c r="L23" s="298"/>
      <c r="M23" s="298" t="s">
        <v>113</v>
      </c>
      <c r="N23" s="298"/>
      <c r="P23" s="132" t="s">
        <v>1458</v>
      </c>
      <c r="Q23" s="11">
        <v>25.36</v>
      </c>
      <c r="R23" s="11">
        <v>18.739999999999998</v>
      </c>
      <c r="S23" s="11">
        <v>14.2</v>
      </c>
      <c r="T23" s="11">
        <v>11.45</v>
      </c>
      <c r="U23" s="11">
        <v>15.34</v>
      </c>
      <c r="V23" s="11">
        <f t="shared" si="4"/>
        <v>11.16</v>
      </c>
      <c r="W23" s="11">
        <f t="shared" si="5"/>
        <v>4.5399999999999991</v>
      </c>
      <c r="X23" s="11">
        <f t="shared" si="6"/>
        <v>13.91</v>
      </c>
      <c r="Y23" s="11">
        <f t="shared" si="7"/>
        <v>7.2899999999999991</v>
      </c>
      <c r="Z23" s="11" t="e">
        <f>(#REF!-T23)</f>
        <v>#REF!</v>
      </c>
      <c r="AA23" s="11">
        <f t="shared" si="8"/>
        <v>10.02</v>
      </c>
      <c r="AB23" s="11">
        <f t="shared" si="9"/>
        <v>3.3999999999999986</v>
      </c>
      <c r="AC23" s="11" t="e">
        <f>(#REF!-U23)</f>
        <v>#REF!</v>
      </c>
      <c r="AD23" s="11">
        <f>(V23-AD$3)</f>
        <v>0.45999999999999908</v>
      </c>
      <c r="AE23" s="11">
        <f>(W23-AE$3)</f>
        <v>0.36499999999999932</v>
      </c>
      <c r="AF23" s="11" t="e">
        <f>(#REF!-AF$3)</f>
        <v>#REF!</v>
      </c>
      <c r="AG23" s="11">
        <f t="shared" ref="AG23:AL24" si="17">(X23-AG$3)</f>
        <v>0.83749999999999858</v>
      </c>
      <c r="AH23" s="11">
        <f t="shared" si="17"/>
        <v>0.74249999999999972</v>
      </c>
      <c r="AI23" s="11" t="e">
        <f t="shared" si="17"/>
        <v>#REF!</v>
      </c>
      <c r="AJ23" s="11">
        <f t="shared" si="17"/>
        <v>0.58124999999999893</v>
      </c>
      <c r="AK23" s="11">
        <f t="shared" si="17"/>
        <v>0.48624999999999829</v>
      </c>
      <c r="AL23" s="11" t="e">
        <f t="shared" si="17"/>
        <v>#REF!</v>
      </c>
      <c r="AM23" s="11">
        <f t="shared" si="12"/>
        <v>0.72698625866015576</v>
      </c>
      <c r="AN23" s="11">
        <f t="shared" si="11"/>
        <v>0.77646887500104</v>
      </c>
      <c r="AO23" s="11" t="e">
        <f t="shared" si="11"/>
        <v>#REF!</v>
      </c>
      <c r="AP23" s="11">
        <f t="shared" si="11"/>
        <v>0.55961246381405105</v>
      </c>
      <c r="AQ23" s="11">
        <f t="shared" si="11"/>
        <v>0.59770271451221757</v>
      </c>
      <c r="AR23" s="11" t="e">
        <f t="shared" si="11"/>
        <v>#REF!</v>
      </c>
      <c r="AS23" s="11">
        <f t="shared" si="11"/>
        <v>0.6683844154734806</v>
      </c>
      <c r="AT23" s="11">
        <f t="shared" si="11"/>
        <v>0.71387827344550803</v>
      </c>
      <c r="AU23" s="11" t="e">
        <f t="shared" si="11"/>
        <v>#REF!</v>
      </c>
    </row>
    <row r="24" spans="1:47" ht="30">
      <c r="A24" s="1" t="s">
        <v>65</v>
      </c>
      <c r="B24" s="1" t="s">
        <v>5</v>
      </c>
      <c r="C24" s="1" t="s">
        <v>6</v>
      </c>
      <c r="D24" s="1" t="s">
        <v>7</v>
      </c>
      <c r="E24" s="1">
        <v>24.88</v>
      </c>
      <c r="F24" s="129" t="s">
        <v>1466</v>
      </c>
      <c r="G24" s="254"/>
      <c r="J24" s="230" t="s">
        <v>1448</v>
      </c>
      <c r="K24" s="231">
        <v>0.97265500000000005</v>
      </c>
      <c r="L24" s="231">
        <v>1.4339550000000001</v>
      </c>
      <c r="M24" s="231">
        <v>1.028114</v>
      </c>
      <c r="N24" s="231">
        <v>1.7532110000000001</v>
      </c>
      <c r="P24" s="132" t="s">
        <v>1460</v>
      </c>
      <c r="Q24" s="11">
        <v>24.02</v>
      </c>
      <c r="R24" s="11">
        <v>18.71</v>
      </c>
      <c r="S24" s="11">
        <v>14.97</v>
      </c>
      <c r="T24" s="11">
        <v>12.69</v>
      </c>
      <c r="U24" s="11">
        <v>15.97</v>
      </c>
      <c r="V24" s="11">
        <f t="shared" si="4"/>
        <v>9.0499999999999989</v>
      </c>
      <c r="W24" s="11">
        <f t="shared" si="5"/>
        <v>3.74</v>
      </c>
      <c r="X24" s="11">
        <f t="shared" si="6"/>
        <v>11.33</v>
      </c>
      <c r="Y24" s="11">
        <f t="shared" si="7"/>
        <v>6.0200000000000014</v>
      </c>
      <c r="Z24" s="11" t="e">
        <f>(#REF!-T24)</f>
        <v>#REF!</v>
      </c>
      <c r="AA24" s="11">
        <f t="shared" si="8"/>
        <v>8.0499999999999989</v>
      </c>
      <c r="AB24" s="11">
        <f t="shared" si="9"/>
        <v>2.74</v>
      </c>
      <c r="AC24" s="11" t="e">
        <f>(#REF!-U24)</f>
        <v>#REF!</v>
      </c>
      <c r="AD24" s="11">
        <f>(V24-AD$3)</f>
        <v>-1.6500000000000021</v>
      </c>
      <c r="AE24" s="11">
        <f>(W24-AE$3)</f>
        <v>-0.43499999999999961</v>
      </c>
      <c r="AF24" s="11" t="e">
        <f>(#REF!-AF$3)</f>
        <v>#REF!</v>
      </c>
      <c r="AG24" s="11">
        <f t="shared" si="17"/>
        <v>-1.7425000000000015</v>
      </c>
      <c r="AH24" s="11">
        <f t="shared" si="17"/>
        <v>-0.52749999999999808</v>
      </c>
      <c r="AI24" s="11" t="e">
        <f t="shared" si="17"/>
        <v>#REF!</v>
      </c>
      <c r="AJ24" s="11">
        <f t="shared" si="17"/>
        <v>-1.3887500000000017</v>
      </c>
      <c r="AK24" s="11">
        <f t="shared" si="17"/>
        <v>-0.17375000000000007</v>
      </c>
      <c r="AL24" s="11" t="e">
        <f t="shared" si="17"/>
        <v>#REF!</v>
      </c>
      <c r="AM24" s="11">
        <f t="shared" si="12"/>
        <v>3.1383363915870075</v>
      </c>
      <c r="AN24" s="11">
        <f t="shared" si="11"/>
        <v>1.3519108330281253</v>
      </c>
      <c r="AO24" s="11" t="e">
        <f t="shared" si="11"/>
        <v>#REF!</v>
      </c>
      <c r="AP24" s="11">
        <f t="shared" si="11"/>
        <v>3.3461450842367237</v>
      </c>
      <c r="AQ24" s="11">
        <f t="shared" si="11"/>
        <v>1.4414292235816932</v>
      </c>
      <c r="AR24" s="11" t="e">
        <f t="shared" si="11"/>
        <v>#REF!</v>
      </c>
      <c r="AS24" s="11">
        <f t="shared" si="11"/>
        <v>2.6185170524220029</v>
      </c>
      <c r="AT24" s="11">
        <f t="shared" si="11"/>
        <v>1.1279866553273026</v>
      </c>
      <c r="AU24" s="11" t="e">
        <f t="shared" si="11"/>
        <v>#REF!</v>
      </c>
    </row>
    <row r="25" spans="1:47" ht="30">
      <c r="A25" s="1" t="s">
        <v>66</v>
      </c>
      <c r="B25" s="1" t="s">
        <v>5</v>
      </c>
      <c r="C25" s="1" t="s">
        <v>6</v>
      </c>
      <c r="D25" s="1" t="s">
        <v>7</v>
      </c>
      <c r="E25" s="1">
        <v>24.31</v>
      </c>
      <c r="F25" s="129" t="s">
        <v>1467</v>
      </c>
      <c r="G25" s="254"/>
      <c r="J25" s="232" t="s">
        <v>1450</v>
      </c>
      <c r="K25" s="231">
        <v>1.484524</v>
      </c>
      <c r="L25" s="231">
        <v>0.67361700000000002</v>
      </c>
      <c r="M25" s="231">
        <v>0.779165</v>
      </c>
      <c r="N25" s="231">
        <v>1.028114</v>
      </c>
      <c r="P25" s="134" t="s">
        <v>1462</v>
      </c>
      <c r="Q25" s="135">
        <v>26.35</v>
      </c>
      <c r="R25" s="135">
        <v>19.34</v>
      </c>
      <c r="S25" s="135">
        <v>15.01</v>
      </c>
      <c r="T25" s="135">
        <v>12.35</v>
      </c>
      <c r="U25" s="135">
        <v>16.05</v>
      </c>
      <c r="V25" s="135">
        <f t="shared" si="4"/>
        <v>11.340000000000002</v>
      </c>
      <c r="W25" s="135">
        <f t="shared" si="5"/>
        <v>4.33</v>
      </c>
      <c r="X25" s="135">
        <f t="shared" si="6"/>
        <v>14.000000000000002</v>
      </c>
      <c r="Y25" s="135">
        <f t="shared" si="7"/>
        <v>6.99</v>
      </c>
      <c r="Z25" s="135" t="e">
        <f>(#REF!-T25)</f>
        <v>#REF!</v>
      </c>
      <c r="AA25" s="135">
        <f t="shared" si="8"/>
        <v>10.3</v>
      </c>
      <c r="AB25" s="135">
        <f t="shared" si="9"/>
        <v>3.2899999999999991</v>
      </c>
      <c r="AC25" s="135" t="e">
        <f>(#REF!-U25)</f>
        <v>#REF!</v>
      </c>
      <c r="AD25" s="135">
        <f t="shared" ref="AD25:AE32" si="18">(V25-AD$4)</f>
        <v>-1.5849999999999991</v>
      </c>
      <c r="AE25" s="135">
        <f t="shared" si="18"/>
        <v>8.4999999999999964E-2</v>
      </c>
      <c r="AF25" s="135" t="e">
        <f>(#REF!-AF$4)</f>
        <v>#REF!</v>
      </c>
      <c r="AG25" s="135">
        <f t="shared" ref="AG25:AL32" si="19">(X25-AG$4)</f>
        <v>-1.9449999999999985</v>
      </c>
      <c r="AH25" s="135">
        <f t="shared" si="19"/>
        <v>-0.27499999999999947</v>
      </c>
      <c r="AI25" s="135" t="e">
        <f t="shared" si="19"/>
        <v>#REF!</v>
      </c>
      <c r="AJ25" s="135">
        <f t="shared" si="19"/>
        <v>-1.8699999999999992</v>
      </c>
      <c r="AK25" s="135">
        <f t="shared" si="19"/>
        <v>-0.20000000000000107</v>
      </c>
      <c r="AL25" s="135" t="e">
        <f t="shared" si="19"/>
        <v>#REF!</v>
      </c>
      <c r="AM25" s="135">
        <f t="shared" si="12"/>
        <v>3.0000779785716341</v>
      </c>
      <c r="AN25" s="135">
        <f t="shared" si="12"/>
        <v>0.94278453591823941</v>
      </c>
      <c r="AO25" s="135" t="e">
        <f t="shared" si="12"/>
        <v>#REF!</v>
      </c>
      <c r="AP25" s="135">
        <f t="shared" si="12"/>
        <v>3.8503777724070014</v>
      </c>
      <c r="AQ25" s="135">
        <f t="shared" si="12"/>
        <v>1.2099940892192922</v>
      </c>
      <c r="AR25" s="135" t="e">
        <f t="shared" si="12"/>
        <v>#REF!</v>
      </c>
      <c r="AS25" s="135">
        <f t="shared" si="12"/>
        <v>3.6553258009175997</v>
      </c>
      <c r="AT25" s="135">
        <f t="shared" si="12"/>
        <v>1.1486983549970358</v>
      </c>
      <c r="AU25" s="135" t="e">
        <f t="shared" si="12"/>
        <v>#REF!</v>
      </c>
    </row>
    <row r="26" spans="1:47" ht="30">
      <c r="A26" s="1" t="s">
        <v>67</v>
      </c>
      <c r="B26" s="1" t="s">
        <v>5</v>
      </c>
      <c r="C26" s="1" t="s">
        <v>6</v>
      </c>
      <c r="D26" s="1" t="s">
        <v>7</v>
      </c>
      <c r="E26" s="1">
        <v>23.93</v>
      </c>
      <c r="F26" s="129" t="s">
        <v>1468</v>
      </c>
      <c r="G26" s="254"/>
      <c r="J26" s="230" t="s">
        <v>1452</v>
      </c>
      <c r="K26" s="231">
        <v>0.89813200000000004</v>
      </c>
      <c r="L26" s="231">
        <v>1.1134219999999999</v>
      </c>
      <c r="M26" s="231">
        <v>1.652901</v>
      </c>
      <c r="N26" s="231">
        <v>1.759298</v>
      </c>
      <c r="P26" s="134" t="s">
        <v>1463</v>
      </c>
      <c r="Q26" s="135">
        <v>25.99</v>
      </c>
      <c r="R26" s="135">
        <v>19.399999999999999</v>
      </c>
      <c r="S26" s="135">
        <v>15.34</v>
      </c>
      <c r="T26" s="135">
        <v>12.55</v>
      </c>
      <c r="U26" s="135">
        <v>16.149999999999999</v>
      </c>
      <c r="V26" s="135">
        <f t="shared" si="4"/>
        <v>10.649999999999999</v>
      </c>
      <c r="W26" s="135">
        <f t="shared" si="5"/>
        <v>4.0599999999999987</v>
      </c>
      <c r="X26" s="135">
        <f t="shared" si="6"/>
        <v>13.439999999999998</v>
      </c>
      <c r="Y26" s="135">
        <f t="shared" si="7"/>
        <v>6.8499999999999979</v>
      </c>
      <c r="Z26" s="135" t="e">
        <f>(#REF!-T26)</f>
        <v>#REF!</v>
      </c>
      <c r="AA26" s="135">
        <f t="shared" si="8"/>
        <v>9.84</v>
      </c>
      <c r="AB26" s="135">
        <f t="shared" si="9"/>
        <v>3.25</v>
      </c>
      <c r="AC26" s="135" t="e">
        <f>(#REF!-U26)</f>
        <v>#REF!</v>
      </c>
      <c r="AD26" s="135">
        <f t="shared" si="18"/>
        <v>-2.2750000000000021</v>
      </c>
      <c r="AE26" s="135">
        <f t="shared" si="18"/>
        <v>-0.18500000000000139</v>
      </c>
      <c r="AF26" s="135" t="e">
        <f>(#REF!-AF$4)</f>
        <v>#REF!</v>
      </c>
      <c r="AG26" s="135">
        <f t="shared" si="19"/>
        <v>-2.5050000000000026</v>
      </c>
      <c r="AH26" s="135">
        <f t="shared" si="19"/>
        <v>-0.41500000000000181</v>
      </c>
      <c r="AI26" s="135" t="e">
        <f t="shared" si="19"/>
        <v>#REF!</v>
      </c>
      <c r="AJ26" s="135">
        <f t="shared" si="19"/>
        <v>-2.33</v>
      </c>
      <c r="AK26" s="135">
        <f t="shared" si="19"/>
        <v>-0.24000000000000021</v>
      </c>
      <c r="AL26" s="135" t="e">
        <f t="shared" si="19"/>
        <v>#REF!</v>
      </c>
      <c r="AM26" s="135">
        <f t="shared" si="12"/>
        <v>4.8399763568771776</v>
      </c>
      <c r="AN26" s="135">
        <f t="shared" si="12"/>
        <v>1.1368169732360152</v>
      </c>
      <c r="AO26" s="135" t="e">
        <f t="shared" si="12"/>
        <v>#REF!</v>
      </c>
      <c r="AP26" s="135">
        <f t="shared" si="12"/>
        <v>5.6764934248015395</v>
      </c>
      <c r="AQ26" s="135">
        <f t="shared" si="12"/>
        <v>1.3332986770912003</v>
      </c>
      <c r="AR26" s="135" t="e">
        <f t="shared" si="12"/>
        <v>#REF!</v>
      </c>
      <c r="AS26" s="135">
        <f t="shared" si="12"/>
        <v>5.0280534980873126</v>
      </c>
      <c r="AT26" s="135">
        <f t="shared" si="12"/>
        <v>1.1809926614295305</v>
      </c>
      <c r="AU26" s="135" t="e">
        <f t="shared" si="12"/>
        <v>#REF!</v>
      </c>
    </row>
    <row r="27" spans="1:47" ht="30">
      <c r="A27" s="1" t="s">
        <v>68</v>
      </c>
      <c r="B27" s="1" t="s">
        <v>5</v>
      </c>
      <c r="C27" s="1" t="s">
        <v>6</v>
      </c>
      <c r="D27" s="1" t="s">
        <v>7</v>
      </c>
      <c r="E27" s="1">
        <v>23.77</v>
      </c>
      <c r="F27" s="129" t="s">
        <v>1469</v>
      </c>
      <c r="G27" s="254"/>
      <c r="J27" s="230" t="s">
        <v>1454</v>
      </c>
      <c r="K27" s="231">
        <v>0.95511699999999999</v>
      </c>
      <c r="L27" s="231">
        <v>0.77043799999999996</v>
      </c>
      <c r="M27" s="231">
        <v>1.0895630000000001</v>
      </c>
      <c r="N27" s="231">
        <v>1.135832</v>
      </c>
      <c r="P27" s="134" t="s">
        <v>1464</v>
      </c>
      <c r="Q27" s="135">
        <v>26.05</v>
      </c>
      <c r="R27" s="135">
        <v>19.05</v>
      </c>
      <c r="S27" s="135">
        <v>15.11</v>
      </c>
      <c r="T27" s="135">
        <v>12.37</v>
      </c>
      <c r="U27" s="135">
        <v>16.11</v>
      </c>
      <c r="V27" s="135">
        <f t="shared" si="4"/>
        <v>10.940000000000001</v>
      </c>
      <c r="W27" s="135">
        <f t="shared" si="5"/>
        <v>3.9400000000000013</v>
      </c>
      <c r="X27" s="135">
        <f t="shared" si="6"/>
        <v>13.680000000000001</v>
      </c>
      <c r="Y27" s="135">
        <f t="shared" si="7"/>
        <v>6.6800000000000015</v>
      </c>
      <c r="Z27" s="135" t="e">
        <f>(#REF!-T27)</f>
        <v>#REF!</v>
      </c>
      <c r="AA27" s="135">
        <f t="shared" si="8"/>
        <v>9.9400000000000013</v>
      </c>
      <c r="AB27" s="135">
        <f t="shared" si="9"/>
        <v>2.9400000000000013</v>
      </c>
      <c r="AC27" s="135" t="e">
        <f>(#REF!-U27)</f>
        <v>#REF!</v>
      </c>
      <c r="AD27" s="135">
        <f t="shared" si="18"/>
        <v>-1.9849999999999994</v>
      </c>
      <c r="AE27" s="135">
        <f t="shared" si="18"/>
        <v>-0.30499999999999883</v>
      </c>
      <c r="AF27" s="135" t="e">
        <f>(#REF!-AF$4)</f>
        <v>#REF!</v>
      </c>
      <c r="AG27" s="135">
        <f t="shared" si="19"/>
        <v>-2.2649999999999988</v>
      </c>
      <c r="AH27" s="135">
        <f t="shared" si="19"/>
        <v>-0.58499999999999819</v>
      </c>
      <c r="AI27" s="135" t="e">
        <f t="shared" si="19"/>
        <v>#REF!</v>
      </c>
      <c r="AJ27" s="135">
        <f t="shared" si="19"/>
        <v>-2.2299999999999986</v>
      </c>
      <c r="AK27" s="135">
        <f t="shared" si="19"/>
        <v>-0.54999999999999893</v>
      </c>
      <c r="AL27" s="135" t="e">
        <f t="shared" si="19"/>
        <v>#REF!</v>
      </c>
      <c r="AM27" s="135">
        <f t="shared" si="12"/>
        <v>3.958626625660826</v>
      </c>
      <c r="AN27" s="135">
        <f t="shared" si="12"/>
        <v>1.2354186371269282</v>
      </c>
      <c r="AO27" s="135" t="e">
        <f t="shared" si="12"/>
        <v>#REF!</v>
      </c>
      <c r="AP27" s="135">
        <f t="shared" si="12"/>
        <v>4.8065441981073986</v>
      </c>
      <c r="AQ27" s="135">
        <f t="shared" si="12"/>
        <v>1.5000389892858161</v>
      </c>
      <c r="AR27" s="135" t="e">
        <f t="shared" si="12"/>
        <v>#REF!</v>
      </c>
      <c r="AS27" s="135">
        <f t="shared" si="12"/>
        <v>4.6913397969275108</v>
      </c>
      <c r="AT27" s="135">
        <f t="shared" si="12"/>
        <v>1.4640856959456243</v>
      </c>
      <c r="AU27" s="135" t="e">
        <f t="shared" si="12"/>
        <v>#REF!</v>
      </c>
    </row>
    <row r="28" spans="1:47" ht="30">
      <c r="A28" s="10"/>
      <c r="B28" s="10"/>
      <c r="C28" s="10"/>
      <c r="D28" s="10"/>
      <c r="E28" s="10"/>
      <c r="F28" s="136"/>
      <c r="G28" s="255"/>
      <c r="J28" s="230" t="s">
        <v>1454</v>
      </c>
      <c r="K28" s="231">
        <v>0.98196899999999998</v>
      </c>
      <c r="L28" s="231">
        <v>0.79209799999999997</v>
      </c>
      <c r="M28" s="231">
        <v>1.5091639999999999</v>
      </c>
      <c r="N28" s="231">
        <v>1.217355</v>
      </c>
      <c r="P28" s="134" t="s">
        <v>1465</v>
      </c>
      <c r="Q28" s="135">
        <v>25.93</v>
      </c>
      <c r="R28" s="135">
        <v>19.05</v>
      </c>
      <c r="S28" s="135">
        <v>15.15</v>
      </c>
      <c r="T28" s="135">
        <v>13.29</v>
      </c>
      <c r="U28" s="135">
        <v>16.18</v>
      </c>
      <c r="V28" s="135">
        <f t="shared" si="4"/>
        <v>10.78</v>
      </c>
      <c r="W28" s="135">
        <f t="shared" si="5"/>
        <v>3.9000000000000004</v>
      </c>
      <c r="X28" s="135">
        <f t="shared" si="6"/>
        <v>12.64</v>
      </c>
      <c r="Y28" s="135">
        <f t="shared" si="7"/>
        <v>5.7600000000000016</v>
      </c>
      <c r="Z28" s="135" t="e">
        <f>(#REF!-T28)</f>
        <v>#REF!</v>
      </c>
      <c r="AA28" s="135">
        <f t="shared" si="8"/>
        <v>9.75</v>
      </c>
      <c r="AB28" s="135">
        <f t="shared" si="9"/>
        <v>2.870000000000001</v>
      </c>
      <c r="AC28" s="135" t="e">
        <f>(#REF!-U28)</f>
        <v>#REF!</v>
      </c>
      <c r="AD28" s="135">
        <f t="shared" si="18"/>
        <v>-2.1450000000000014</v>
      </c>
      <c r="AE28" s="135">
        <f t="shared" si="18"/>
        <v>-0.34499999999999975</v>
      </c>
      <c r="AF28" s="135" t="e">
        <f>(#REF!-AF$4)</f>
        <v>#REF!</v>
      </c>
      <c r="AG28" s="135">
        <f t="shared" si="19"/>
        <v>-3.3049999999999997</v>
      </c>
      <c r="AH28" s="135">
        <f t="shared" si="19"/>
        <v>-1.5049999999999981</v>
      </c>
      <c r="AI28" s="135" t="e">
        <f t="shared" si="19"/>
        <v>#REF!</v>
      </c>
      <c r="AJ28" s="135">
        <f t="shared" si="19"/>
        <v>-2.42</v>
      </c>
      <c r="AK28" s="135">
        <f t="shared" si="19"/>
        <v>-0.61999999999999922</v>
      </c>
      <c r="AL28" s="135" t="e">
        <f t="shared" si="19"/>
        <v>#REF!</v>
      </c>
      <c r="AM28" s="135">
        <f t="shared" si="12"/>
        <v>4.4229226132810791</v>
      </c>
      <c r="AN28" s="135">
        <f t="shared" si="12"/>
        <v>1.2701509825387893</v>
      </c>
      <c r="AO28" s="135" t="e">
        <f t="shared" si="12"/>
        <v>#REF!</v>
      </c>
      <c r="AP28" s="135">
        <f t="shared" si="12"/>
        <v>9.8833490970154294</v>
      </c>
      <c r="AQ28" s="135">
        <f t="shared" si="12"/>
        <v>2.8382467124007613</v>
      </c>
      <c r="AR28" s="135" t="e">
        <f t="shared" si="12"/>
        <v>#REF!</v>
      </c>
      <c r="AS28" s="135">
        <f t="shared" si="12"/>
        <v>5.3517102191444472</v>
      </c>
      <c r="AT28" s="135">
        <f t="shared" si="12"/>
        <v>1.5368751812880115</v>
      </c>
      <c r="AU28" s="135" t="e">
        <f t="shared" si="12"/>
        <v>#REF!</v>
      </c>
    </row>
    <row r="29" spans="1:47" ht="30">
      <c r="A29" s="10"/>
      <c r="B29" s="10"/>
      <c r="C29" s="10"/>
      <c r="D29" s="10"/>
      <c r="E29" s="10"/>
      <c r="F29" s="136"/>
      <c r="G29" s="255"/>
      <c r="J29" s="233" t="s">
        <v>1454</v>
      </c>
      <c r="K29" s="231">
        <v>1.217355</v>
      </c>
      <c r="L29" s="231">
        <v>0.98196899999999998</v>
      </c>
      <c r="M29" s="231">
        <v>1.584195</v>
      </c>
      <c r="N29" s="231">
        <v>1.3229420000000001</v>
      </c>
      <c r="P29" s="134" t="s">
        <v>1466</v>
      </c>
      <c r="Q29" s="135">
        <v>24.88</v>
      </c>
      <c r="R29" s="135">
        <v>18.71</v>
      </c>
      <c r="S29" s="135">
        <v>14.86</v>
      </c>
      <c r="T29" s="135">
        <v>12.52</v>
      </c>
      <c r="U29" s="135">
        <v>15.98</v>
      </c>
      <c r="V29" s="135">
        <f t="shared" si="4"/>
        <v>10.02</v>
      </c>
      <c r="W29" s="135">
        <f t="shared" si="5"/>
        <v>3.8500000000000014</v>
      </c>
      <c r="X29" s="135">
        <f t="shared" si="6"/>
        <v>12.36</v>
      </c>
      <c r="Y29" s="135">
        <f t="shared" si="7"/>
        <v>6.1900000000000013</v>
      </c>
      <c r="Z29" s="135" t="e">
        <f>(#REF!-T29)</f>
        <v>#REF!</v>
      </c>
      <c r="AA29" s="135">
        <f t="shared" si="8"/>
        <v>8.8999999999999986</v>
      </c>
      <c r="AB29" s="135">
        <f t="shared" si="9"/>
        <v>2.7300000000000004</v>
      </c>
      <c r="AC29" s="135" t="e">
        <f>(#REF!-U29)</f>
        <v>#REF!</v>
      </c>
      <c r="AD29" s="135">
        <f t="shared" si="18"/>
        <v>-2.9050000000000011</v>
      </c>
      <c r="AE29" s="135">
        <f t="shared" si="18"/>
        <v>-0.39499999999999869</v>
      </c>
      <c r="AF29" s="135" t="e">
        <f>(#REF!-AF$4)</f>
        <v>#REF!</v>
      </c>
      <c r="AG29" s="135">
        <f t="shared" si="19"/>
        <v>-3.5850000000000009</v>
      </c>
      <c r="AH29" s="135">
        <f t="shared" si="19"/>
        <v>-1.0749999999999984</v>
      </c>
      <c r="AI29" s="135" t="e">
        <f t="shared" si="19"/>
        <v>#REF!</v>
      </c>
      <c r="AJ29" s="135">
        <f t="shared" si="19"/>
        <v>-3.2700000000000014</v>
      </c>
      <c r="AK29" s="135">
        <f t="shared" si="19"/>
        <v>-0.75999999999999979</v>
      </c>
      <c r="AL29" s="135" t="e">
        <f t="shared" si="19"/>
        <v>#REF!</v>
      </c>
      <c r="AM29" s="135">
        <f t="shared" si="12"/>
        <v>7.490177979475944</v>
      </c>
      <c r="AN29" s="135">
        <f t="shared" si="12"/>
        <v>1.3149427602050696</v>
      </c>
      <c r="AO29" s="135" t="e">
        <f t="shared" si="12"/>
        <v>#REF!</v>
      </c>
      <c r="AP29" s="135">
        <f t="shared" si="12"/>
        <v>12.000311914286549</v>
      </c>
      <c r="AQ29" s="135">
        <f t="shared" si="12"/>
        <v>2.1067220719096693</v>
      </c>
      <c r="AR29" s="135" t="e">
        <f t="shared" si="12"/>
        <v>#REF!</v>
      </c>
      <c r="AS29" s="135">
        <f t="shared" si="12"/>
        <v>9.6464626215260907</v>
      </c>
      <c r="AT29" s="135">
        <f t="shared" si="12"/>
        <v>1.6934906247250541</v>
      </c>
      <c r="AU29" s="135" t="e">
        <f t="shared" si="12"/>
        <v>#REF!</v>
      </c>
    </row>
    <row r="30" spans="1:47" ht="30">
      <c r="A30" s="10"/>
      <c r="B30" s="10"/>
      <c r="C30" s="10"/>
      <c r="D30" s="10"/>
      <c r="E30" s="10"/>
      <c r="F30" s="136"/>
      <c r="G30" s="255"/>
      <c r="J30" s="230" t="s">
        <v>1454</v>
      </c>
      <c r="K30" s="231">
        <v>1.417894</v>
      </c>
      <c r="L30" s="231">
        <v>1.0307900000000001</v>
      </c>
      <c r="M30" s="231">
        <v>1.151688</v>
      </c>
      <c r="N30" s="231">
        <v>1.4883869999999999</v>
      </c>
      <c r="P30" s="134" t="s">
        <v>1467</v>
      </c>
      <c r="Q30" s="135">
        <v>24.31</v>
      </c>
      <c r="R30" s="135">
        <v>18.71</v>
      </c>
      <c r="S30" s="135">
        <v>14.86</v>
      </c>
      <c r="T30" s="135">
        <v>12.44</v>
      </c>
      <c r="U30" s="135">
        <v>16.079999999999998</v>
      </c>
      <c r="V30" s="135">
        <f t="shared" si="4"/>
        <v>9.4499999999999993</v>
      </c>
      <c r="W30" s="135">
        <f t="shared" si="5"/>
        <v>3.8500000000000014</v>
      </c>
      <c r="X30" s="135">
        <f t="shared" si="6"/>
        <v>11.87</v>
      </c>
      <c r="Y30" s="135">
        <f t="shared" si="7"/>
        <v>6.2700000000000014</v>
      </c>
      <c r="Z30" s="135" t="e">
        <f>(#REF!-T30)</f>
        <v>#REF!</v>
      </c>
      <c r="AA30" s="135">
        <f t="shared" si="8"/>
        <v>8.23</v>
      </c>
      <c r="AB30" s="135">
        <f t="shared" si="9"/>
        <v>2.6300000000000026</v>
      </c>
      <c r="AC30" s="135" t="e">
        <f>(#REF!-U30)</f>
        <v>#REF!</v>
      </c>
      <c r="AD30" s="135">
        <f t="shared" si="18"/>
        <v>-3.4750000000000014</v>
      </c>
      <c r="AE30" s="135">
        <f t="shared" si="18"/>
        <v>-0.39499999999999869</v>
      </c>
      <c r="AF30" s="135" t="e">
        <f>(#REF!-AF$4)</f>
        <v>#REF!</v>
      </c>
      <c r="AG30" s="135">
        <f t="shared" si="19"/>
        <v>-4.0750000000000011</v>
      </c>
      <c r="AH30" s="135">
        <f t="shared" si="19"/>
        <v>-0.99499999999999833</v>
      </c>
      <c r="AI30" s="135" t="e">
        <f t="shared" si="19"/>
        <v>#REF!</v>
      </c>
      <c r="AJ30" s="135">
        <f t="shared" si="19"/>
        <v>-3.9399999999999995</v>
      </c>
      <c r="AK30" s="135">
        <f t="shared" si="19"/>
        <v>-0.85999999999999766</v>
      </c>
      <c r="AL30" s="135" t="e">
        <f t="shared" si="19"/>
        <v>#REF!</v>
      </c>
      <c r="AM30" s="135">
        <f t="shared" si="12"/>
        <v>11.119345758738707</v>
      </c>
      <c r="AN30" s="135">
        <f t="shared" si="12"/>
        <v>1.3149427602050696</v>
      </c>
      <c r="AO30" s="135" t="e">
        <f t="shared" si="12"/>
        <v>#REF!</v>
      </c>
      <c r="AP30" s="135">
        <f t="shared" si="12"/>
        <v>16.853776575277383</v>
      </c>
      <c r="AQ30" s="135">
        <f t="shared" si="12"/>
        <v>1.9930805256557333</v>
      </c>
      <c r="AR30" s="135" t="e">
        <f t="shared" si="12"/>
        <v>#REF!</v>
      </c>
      <c r="AS30" s="135">
        <f t="shared" si="12"/>
        <v>15.348225909204224</v>
      </c>
      <c r="AT30" s="135">
        <f t="shared" si="12"/>
        <v>1.8150383106343186</v>
      </c>
      <c r="AU30" s="135" t="e">
        <f t="shared" si="12"/>
        <v>#REF!</v>
      </c>
    </row>
    <row r="31" spans="1:47" ht="30">
      <c r="A31" s="10"/>
      <c r="B31" s="10"/>
      <c r="C31" s="10"/>
      <c r="D31" s="10"/>
      <c r="E31" s="10"/>
      <c r="F31" s="136"/>
      <c r="G31" s="255"/>
      <c r="P31" s="134" t="s">
        <v>1468</v>
      </c>
      <c r="Q31" s="135">
        <v>23.93</v>
      </c>
      <c r="R31" s="135">
        <v>18.63</v>
      </c>
      <c r="S31" s="135">
        <v>14.84</v>
      </c>
      <c r="T31" s="135">
        <v>12.59</v>
      </c>
      <c r="U31" s="135">
        <v>16.12</v>
      </c>
      <c r="V31" s="135">
        <f t="shared" si="4"/>
        <v>9.09</v>
      </c>
      <c r="W31" s="135">
        <f t="shared" si="5"/>
        <v>3.7899999999999991</v>
      </c>
      <c r="X31" s="135">
        <f t="shared" si="6"/>
        <v>11.34</v>
      </c>
      <c r="Y31" s="135">
        <f t="shared" si="7"/>
        <v>6.0399999999999991</v>
      </c>
      <c r="Z31" s="135" t="e">
        <f>(#REF!-T31)</f>
        <v>#REF!</v>
      </c>
      <c r="AA31" s="135">
        <f t="shared" si="8"/>
        <v>7.8099999999999987</v>
      </c>
      <c r="AB31" s="135">
        <f t="shared" si="9"/>
        <v>2.509999999999998</v>
      </c>
      <c r="AC31" s="135" t="e">
        <f>(#REF!-U31)</f>
        <v>#REF!</v>
      </c>
      <c r="AD31" s="135">
        <f t="shared" si="18"/>
        <v>-3.8350000000000009</v>
      </c>
      <c r="AE31" s="135">
        <f t="shared" si="18"/>
        <v>-0.45500000000000096</v>
      </c>
      <c r="AF31" s="135" t="e">
        <f>(#REF!-AF$4)</f>
        <v>#REF!</v>
      </c>
      <c r="AG31" s="135">
        <f t="shared" si="19"/>
        <v>-4.6050000000000004</v>
      </c>
      <c r="AH31" s="135">
        <f t="shared" si="19"/>
        <v>-1.2250000000000005</v>
      </c>
      <c r="AI31" s="135" t="e">
        <f t="shared" si="19"/>
        <v>#REF!</v>
      </c>
      <c r="AJ31" s="135">
        <f t="shared" si="19"/>
        <v>-4.3600000000000012</v>
      </c>
      <c r="AK31" s="135">
        <f t="shared" si="19"/>
        <v>-0.9800000000000022</v>
      </c>
      <c r="AL31" s="135" t="e">
        <f t="shared" si="19"/>
        <v>#REF!</v>
      </c>
      <c r="AM31" s="135">
        <f t="shared" si="12"/>
        <v>14.270856310721488</v>
      </c>
      <c r="AN31" s="135">
        <f t="shared" si="12"/>
        <v>1.3707828049797044</v>
      </c>
      <c r="AO31" s="135" t="e">
        <f t="shared" si="12"/>
        <v>#REF!</v>
      </c>
      <c r="AP31" s="135">
        <f t="shared" si="12"/>
        <v>24.335660051856149</v>
      </c>
      <c r="AQ31" s="135">
        <f t="shared" si="12"/>
        <v>2.337554497122492</v>
      </c>
      <c r="AR31" s="135" t="e">
        <f t="shared" si="12"/>
        <v>#REF!</v>
      </c>
      <c r="AS31" s="135">
        <f t="shared" si="12"/>
        <v>20.534814361006479</v>
      </c>
      <c r="AT31" s="135">
        <f t="shared" si="12"/>
        <v>1.9724654089867215</v>
      </c>
      <c r="AU31" s="135" t="e">
        <f t="shared" si="12"/>
        <v>#REF!</v>
      </c>
    </row>
    <row r="32" spans="1:47" ht="30">
      <c r="A32" s="10"/>
      <c r="B32" s="10"/>
      <c r="C32" s="10"/>
      <c r="D32" s="10"/>
      <c r="E32" s="10"/>
      <c r="F32" s="136"/>
      <c r="G32" s="255"/>
      <c r="P32" s="134" t="s">
        <v>1469</v>
      </c>
      <c r="Q32" s="135">
        <v>23.77</v>
      </c>
      <c r="R32" s="135">
        <v>18.63</v>
      </c>
      <c r="S32" s="135">
        <v>14.08</v>
      </c>
      <c r="T32" s="135">
        <v>12.67</v>
      </c>
      <c r="U32" s="135">
        <v>16.29</v>
      </c>
      <c r="V32" s="135">
        <f t="shared" si="4"/>
        <v>9.69</v>
      </c>
      <c r="W32" s="135">
        <f t="shared" si="5"/>
        <v>4.5499999999999989</v>
      </c>
      <c r="X32" s="135">
        <f t="shared" si="6"/>
        <v>11.1</v>
      </c>
      <c r="Y32" s="135">
        <f t="shared" si="7"/>
        <v>5.9599999999999991</v>
      </c>
      <c r="Z32" s="135" t="e">
        <f>(#REF!-T32)</f>
        <v>#REF!</v>
      </c>
      <c r="AA32" s="135">
        <f t="shared" si="8"/>
        <v>7.48</v>
      </c>
      <c r="AB32" s="135">
        <f t="shared" si="9"/>
        <v>2.34</v>
      </c>
      <c r="AC32" s="135" t="e">
        <f>(#REF!-U32)</f>
        <v>#REF!</v>
      </c>
      <c r="AD32" s="135">
        <f t="shared" si="18"/>
        <v>-3.2350000000000012</v>
      </c>
      <c r="AE32" s="135">
        <f t="shared" si="18"/>
        <v>0.30499999999999883</v>
      </c>
      <c r="AF32" s="135" t="e">
        <f>(#REF!-AF$4)</f>
        <v>#REF!</v>
      </c>
      <c r="AG32" s="135">
        <f t="shared" si="19"/>
        <v>-4.8450000000000006</v>
      </c>
      <c r="AH32" s="135">
        <f t="shared" si="19"/>
        <v>-1.3050000000000006</v>
      </c>
      <c r="AI32" s="135" t="e">
        <f t="shared" si="19"/>
        <v>#REF!</v>
      </c>
      <c r="AJ32" s="135">
        <f t="shared" si="19"/>
        <v>-4.6899999999999995</v>
      </c>
      <c r="AK32" s="135">
        <f t="shared" si="19"/>
        <v>-1.1500000000000004</v>
      </c>
      <c r="AL32" s="135" t="e">
        <f t="shared" si="19"/>
        <v>#REF!</v>
      </c>
      <c r="AM32" s="135">
        <f t="shared" si="12"/>
        <v>9.4152538977501461</v>
      </c>
      <c r="AN32" s="135">
        <f t="shared" si="12"/>
        <v>0.809442216547409</v>
      </c>
      <c r="AO32" s="135" t="e">
        <f t="shared" si="12"/>
        <v>#REF!</v>
      </c>
      <c r="AP32" s="135">
        <f t="shared" si="12"/>
        <v>28.740235932285906</v>
      </c>
      <c r="AQ32" s="135">
        <f t="shared" si="12"/>
        <v>2.4708372742538591</v>
      </c>
      <c r="AR32" s="135" t="e">
        <f t="shared" si="12"/>
        <v>#REF!</v>
      </c>
      <c r="AS32" s="135">
        <f t="shared" si="12"/>
        <v>25.812536295108035</v>
      </c>
      <c r="AT32" s="135">
        <f t="shared" si="12"/>
        <v>2.2191389441356906</v>
      </c>
      <c r="AU32" s="135" t="e">
        <f t="shared" si="12"/>
        <v>#REF!</v>
      </c>
    </row>
    <row r="33" spans="1:47">
      <c r="A33" s="10"/>
      <c r="B33" s="10"/>
      <c r="C33" s="10"/>
      <c r="D33" s="10"/>
      <c r="E33" s="10"/>
      <c r="F33" s="136"/>
      <c r="G33" s="255"/>
      <c r="P33" s="137" t="s">
        <v>1470</v>
      </c>
      <c r="Q33" s="137">
        <v>27.82</v>
      </c>
      <c r="R33" s="137">
        <v>18.84</v>
      </c>
      <c r="S33" s="137">
        <v>14.72</v>
      </c>
      <c r="T33" s="137">
        <v>11.4</v>
      </c>
      <c r="U33" s="137">
        <v>15.31</v>
      </c>
      <c r="V33" s="137">
        <f t="shared" si="4"/>
        <v>13.1</v>
      </c>
      <c r="W33" s="137">
        <f t="shared" si="5"/>
        <v>4.1199999999999992</v>
      </c>
      <c r="X33" s="137">
        <f t="shared" si="6"/>
        <v>16.420000000000002</v>
      </c>
      <c r="Y33" s="137">
        <f t="shared" si="7"/>
        <v>7.4399999999999995</v>
      </c>
      <c r="Z33" s="137" t="e">
        <f>(#REF!-T33)</f>
        <v>#REF!</v>
      </c>
      <c r="AA33" s="137">
        <f t="shared" si="8"/>
        <v>12.51</v>
      </c>
      <c r="AB33" s="137">
        <f t="shared" si="9"/>
        <v>3.5299999999999994</v>
      </c>
      <c r="AC33" s="137" t="e">
        <f>(#REF!-U33)</f>
        <v>#REF!</v>
      </c>
      <c r="AD33" s="137">
        <f t="shared" ref="AD33:AE36" si="20">(V33-AD$5)</f>
        <v>13.1</v>
      </c>
      <c r="AE33" s="137">
        <f t="shared" si="20"/>
        <v>4.1199999999999992</v>
      </c>
      <c r="AF33" s="137" t="e">
        <f>(#REF!-AF$5)</f>
        <v>#REF!</v>
      </c>
      <c r="AG33" s="137">
        <f t="shared" ref="AG33:AL36" si="21">(X33-AG$5)</f>
        <v>16.420000000000002</v>
      </c>
      <c r="AH33" s="137">
        <f t="shared" si="21"/>
        <v>7.4399999999999995</v>
      </c>
      <c r="AI33" s="137" t="e">
        <f t="shared" si="21"/>
        <v>#REF!</v>
      </c>
      <c r="AJ33" s="137">
        <f t="shared" si="21"/>
        <v>12.51</v>
      </c>
      <c r="AK33" s="137">
        <f t="shared" si="21"/>
        <v>3.5299999999999994</v>
      </c>
      <c r="AL33" s="137" t="e">
        <f t="shared" si="21"/>
        <v>#REF!</v>
      </c>
      <c r="AM33" s="137">
        <f t="shared" si="12"/>
        <v>1.1389562884970792E-4</v>
      </c>
      <c r="AN33" s="137">
        <f t="shared" si="12"/>
        <v>5.7511728164054719E-2</v>
      </c>
      <c r="AO33" s="137" t="e">
        <f t="shared" si="12"/>
        <v>#REF!</v>
      </c>
      <c r="AP33" s="137">
        <f t="shared" si="12"/>
        <v>1.140479468257857E-5</v>
      </c>
      <c r="AQ33" s="137">
        <f t="shared" si="12"/>
        <v>5.7588641300433691E-3</v>
      </c>
      <c r="AR33" s="137" t="e">
        <f t="shared" si="12"/>
        <v>#REF!</v>
      </c>
      <c r="AS33" s="137">
        <f t="shared" si="12"/>
        <v>1.7144102487036105E-4</v>
      </c>
      <c r="AT33" s="137">
        <f t="shared" si="12"/>
        <v>8.6569341756932858E-2</v>
      </c>
      <c r="AU33" s="137" t="e">
        <f t="shared" si="12"/>
        <v>#REF!</v>
      </c>
    </row>
    <row r="34" spans="1:47">
      <c r="A34" s="10"/>
      <c r="B34" s="10"/>
      <c r="C34" s="10"/>
      <c r="D34" s="10"/>
      <c r="E34" s="10"/>
      <c r="F34" s="136"/>
      <c r="G34" s="255"/>
      <c r="P34" s="137" t="s">
        <v>1471</v>
      </c>
      <c r="Q34" s="137">
        <v>30.08</v>
      </c>
      <c r="R34" s="137">
        <v>18.559999999999999</v>
      </c>
      <c r="S34" s="137">
        <v>14.52</v>
      </c>
      <c r="T34" s="137">
        <v>12.25</v>
      </c>
      <c r="U34" s="137">
        <v>15.59</v>
      </c>
      <c r="V34" s="137">
        <f t="shared" si="4"/>
        <v>15.559999999999999</v>
      </c>
      <c r="W34" s="137">
        <f t="shared" si="5"/>
        <v>4.0399999999999991</v>
      </c>
      <c r="X34" s="137">
        <f t="shared" si="6"/>
        <v>17.829999999999998</v>
      </c>
      <c r="Y34" s="137">
        <f t="shared" si="7"/>
        <v>6.3099999999999987</v>
      </c>
      <c r="Z34" s="137" t="e">
        <f>(#REF!-T34)</f>
        <v>#REF!</v>
      </c>
      <c r="AA34" s="137">
        <f t="shared" si="8"/>
        <v>14.489999999999998</v>
      </c>
      <c r="AB34" s="137">
        <f t="shared" si="9"/>
        <v>2.9699999999999989</v>
      </c>
      <c r="AC34" s="137" t="e">
        <f>(#REF!-U34)</f>
        <v>#REF!</v>
      </c>
      <c r="AD34" s="137">
        <f t="shared" si="20"/>
        <v>15.559999999999999</v>
      </c>
      <c r="AE34" s="137">
        <f t="shared" si="20"/>
        <v>4.0399999999999991</v>
      </c>
      <c r="AF34" s="137" t="e">
        <f>(#REF!-AF$5)</f>
        <v>#REF!</v>
      </c>
      <c r="AG34" s="137">
        <f t="shared" si="21"/>
        <v>17.829999999999998</v>
      </c>
      <c r="AH34" s="137">
        <f t="shared" si="21"/>
        <v>6.3099999999999987</v>
      </c>
      <c r="AI34" s="137" t="e">
        <f t="shared" si="21"/>
        <v>#REF!</v>
      </c>
      <c r="AJ34" s="137">
        <f t="shared" si="21"/>
        <v>14.489999999999998</v>
      </c>
      <c r="AK34" s="137">
        <f t="shared" si="21"/>
        <v>2.9699999999999989</v>
      </c>
      <c r="AL34" s="137" t="e">
        <f t="shared" si="21"/>
        <v>#REF!</v>
      </c>
      <c r="AM34" s="137">
        <f t="shared" si="12"/>
        <v>2.0700139273798737E-5</v>
      </c>
      <c r="AN34" s="137">
        <f t="shared" si="12"/>
        <v>6.0790934213267894E-2</v>
      </c>
      <c r="AO34" s="137" t="e">
        <f t="shared" si="12"/>
        <v>#REF!</v>
      </c>
      <c r="AP34" s="137">
        <f t="shared" si="12"/>
        <v>4.2917575252106157E-6</v>
      </c>
      <c r="AQ34" s="137">
        <f t="shared" si="12"/>
        <v>1.2603777487845736E-2</v>
      </c>
      <c r="AR34" s="137" t="e">
        <f t="shared" si="12"/>
        <v>#REF!</v>
      </c>
      <c r="AS34" s="137">
        <f t="shared" si="12"/>
        <v>4.34585630980552E-5</v>
      </c>
      <c r="AT34" s="137">
        <f t="shared" si="12"/>
        <v>0.12762651571339928</v>
      </c>
      <c r="AU34" s="137" t="e">
        <f t="shared" si="12"/>
        <v>#REF!</v>
      </c>
    </row>
    <row r="35" spans="1:47">
      <c r="A35" s="10"/>
      <c r="B35" s="10"/>
      <c r="C35" s="10"/>
      <c r="D35" s="10"/>
      <c r="E35" s="10"/>
      <c r="F35" s="136"/>
      <c r="G35" s="255"/>
      <c r="P35" s="137" t="s">
        <v>1472</v>
      </c>
      <c r="Q35" s="137">
        <v>27.2</v>
      </c>
      <c r="R35" s="137">
        <v>18.82</v>
      </c>
      <c r="S35" s="137">
        <v>14.45</v>
      </c>
      <c r="T35" s="137">
        <v>11.73</v>
      </c>
      <c r="U35" s="137">
        <v>15.37</v>
      </c>
      <c r="V35" s="137">
        <f t="shared" si="4"/>
        <v>12.75</v>
      </c>
      <c r="W35" s="137">
        <f t="shared" si="5"/>
        <v>4.370000000000001</v>
      </c>
      <c r="X35" s="137">
        <f t="shared" si="6"/>
        <v>15.469999999999999</v>
      </c>
      <c r="Y35" s="137">
        <f t="shared" si="7"/>
        <v>7.09</v>
      </c>
      <c r="Z35" s="137" t="e">
        <f>(#REF!-T35)</f>
        <v>#REF!</v>
      </c>
      <c r="AA35" s="137">
        <f t="shared" si="8"/>
        <v>11.83</v>
      </c>
      <c r="AB35" s="137">
        <f t="shared" si="9"/>
        <v>3.4500000000000011</v>
      </c>
      <c r="AC35" s="137" t="e">
        <f>(#REF!-U35)</f>
        <v>#REF!</v>
      </c>
      <c r="AD35" s="137">
        <f t="shared" si="20"/>
        <v>12.75</v>
      </c>
      <c r="AE35" s="137">
        <f t="shared" si="20"/>
        <v>4.370000000000001</v>
      </c>
      <c r="AF35" s="137" t="e">
        <f>(#REF!-AF$5)</f>
        <v>#REF!</v>
      </c>
      <c r="AG35" s="137">
        <f t="shared" si="21"/>
        <v>15.469999999999999</v>
      </c>
      <c r="AH35" s="137">
        <f t="shared" si="21"/>
        <v>7.09</v>
      </c>
      <c r="AI35" s="137" t="e">
        <f t="shared" si="21"/>
        <v>#REF!</v>
      </c>
      <c r="AJ35" s="137">
        <f t="shared" si="21"/>
        <v>11.83</v>
      </c>
      <c r="AK35" s="137">
        <f t="shared" si="21"/>
        <v>3.4500000000000011</v>
      </c>
      <c r="AL35" s="137" t="e">
        <f t="shared" si="21"/>
        <v>#REF!</v>
      </c>
      <c r="AM35" s="137">
        <f t="shared" si="12"/>
        <v>1.4516688415560576E-4</v>
      </c>
      <c r="AN35" s="137">
        <f t="shared" si="12"/>
        <v>4.8361406048199655E-2</v>
      </c>
      <c r="AO35" s="137" t="e">
        <f t="shared" si="12"/>
        <v>#REF!</v>
      </c>
      <c r="AP35" s="137">
        <f t="shared" si="12"/>
        <v>2.2032611015663113E-5</v>
      </c>
      <c r="AQ35" s="137">
        <f t="shared" si="12"/>
        <v>7.3400214782344706E-3</v>
      </c>
      <c r="AR35" s="137" t="e">
        <f t="shared" si="12"/>
        <v>#REF!</v>
      </c>
      <c r="AS35" s="137">
        <f t="shared" si="12"/>
        <v>2.7467248161347908E-4</v>
      </c>
      <c r="AT35" s="137">
        <f t="shared" si="12"/>
        <v>9.150535599660152E-2</v>
      </c>
      <c r="AU35" s="137" t="e">
        <f t="shared" si="12"/>
        <v>#REF!</v>
      </c>
    </row>
    <row r="36" spans="1:47">
      <c r="A36" s="10"/>
      <c r="B36" s="10"/>
      <c r="C36" s="10"/>
      <c r="D36" s="10"/>
      <c r="E36" s="10"/>
      <c r="F36" s="136"/>
      <c r="G36" s="255"/>
      <c r="P36" s="137" t="s">
        <v>1473</v>
      </c>
      <c r="Q36" s="137">
        <v>24.56</v>
      </c>
      <c r="R36" s="137">
        <v>18.55</v>
      </c>
      <c r="S36" s="137">
        <v>14.53</v>
      </c>
      <c r="T36" s="137">
        <v>12.5</v>
      </c>
      <c r="U36" s="137">
        <v>15.87</v>
      </c>
      <c r="V36" s="137">
        <f t="shared" si="4"/>
        <v>10.029999999999999</v>
      </c>
      <c r="W36" s="137">
        <f t="shared" si="5"/>
        <v>4.0200000000000014</v>
      </c>
      <c r="X36" s="137">
        <f t="shared" si="6"/>
        <v>12.059999999999999</v>
      </c>
      <c r="Y36" s="137">
        <f t="shared" si="7"/>
        <v>6.0500000000000007</v>
      </c>
      <c r="Z36" s="137" t="e">
        <f>(#REF!-T36)</f>
        <v>#REF!</v>
      </c>
      <c r="AA36" s="137">
        <f t="shared" si="8"/>
        <v>8.69</v>
      </c>
      <c r="AB36" s="137">
        <f t="shared" si="9"/>
        <v>2.6800000000000015</v>
      </c>
      <c r="AC36" s="137" t="e">
        <f>(#REF!-U36)</f>
        <v>#REF!</v>
      </c>
      <c r="AD36" s="137">
        <f t="shared" si="20"/>
        <v>10.029999999999999</v>
      </c>
      <c r="AE36" s="137">
        <f t="shared" si="20"/>
        <v>4.0200000000000014</v>
      </c>
      <c r="AF36" s="137" t="e">
        <f>(#REF!-AF$5)</f>
        <v>#REF!</v>
      </c>
      <c r="AG36" s="137">
        <f t="shared" si="21"/>
        <v>12.059999999999999</v>
      </c>
      <c r="AH36" s="137">
        <f t="shared" si="21"/>
        <v>6.0500000000000007</v>
      </c>
      <c r="AI36" s="137" t="e">
        <f t="shared" si="21"/>
        <v>#REF!</v>
      </c>
      <c r="AJ36" s="137">
        <f t="shared" si="21"/>
        <v>8.69</v>
      </c>
      <c r="AK36" s="137">
        <f t="shared" si="21"/>
        <v>2.6800000000000015</v>
      </c>
      <c r="AL36" s="137" t="e">
        <f t="shared" si="21"/>
        <v>#REF!</v>
      </c>
      <c r="AM36" s="137">
        <f t="shared" si="12"/>
        <v>9.5646513436223421E-4</v>
      </c>
      <c r="AN36" s="137">
        <f t="shared" si="12"/>
        <v>6.1639544030834895E-2</v>
      </c>
      <c r="AO36" s="137" t="e">
        <f t="shared" si="12"/>
        <v>#REF!</v>
      </c>
      <c r="AP36" s="137">
        <f t="shared" si="12"/>
        <v>2.3419534163214483E-4</v>
      </c>
      <c r="AQ36" s="137">
        <f t="shared" si="12"/>
        <v>1.5092755139450711E-2</v>
      </c>
      <c r="AR36" s="137" t="e">
        <f t="shared" si="12"/>
        <v>#REF!</v>
      </c>
      <c r="AS36" s="137">
        <f t="shared" si="12"/>
        <v>2.4213041014433342E-3</v>
      </c>
      <c r="AT36" s="137">
        <f t="shared" si="12"/>
        <v>0.15604131861270132</v>
      </c>
      <c r="AU36" s="137" t="e">
        <f t="shared" si="12"/>
        <v>#REF!</v>
      </c>
    </row>
    <row r="37" spans="1:47">
      <c r="A37" s="10"/>
      <c r="B37" s="10"/>
      <c r="C37" s="10"/>
      <c r="D37" s="10"/>
      <c r="E37" s="10"/>
      <c r="F37" s="136"/>
      <c r="G37" s="25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</row>
    <row r="38" spans="1:47">
      <c r="A38" s="10"/>
      <c r="B38" s="10"/>
      <c r="C38" s="10"/>
      <c r="D38" s="10"/>
      <c r="E38" s="10"/>
      <c r="F38" s="136"/>
      <c r="G38" s="255"/>
    </row>
    <row r="39" spans="1:47">
      <c r="A39" s="10"/>
      <c r="B39" s="10"/>
      <c r="C39" s="10"/>
      <c r="D39" s="10"/>
      <c r="E39" s="10"/>
      <c r="F39" s="136"/>
      <c r="G39" s="255"/>
    </row>
    <row r="40" spans="1:47">
      <c r="A40" s="10"/>
      <c r="B40" s="10"/>
      <c r="C40" s="10"/>
      <c r="D40" s="10"/>
      <c r="E40" s="10"/>
      <c r="F40" s="10"/>
      <c r="G40" s="255"/>
    </row>
    <row r="41" spans="1:47">
      <c r="A41" s="10"/>
      <c r="B41" s="10"/>
      <c r="C41" s="10"/>
      <c r="D41" s="10"/>
      <c r="E41" s="10"/>
      <c r="F41" s="136"/>
      <c r="G41" s="255"/>
    </row>
    <row r="42" spans="1:47">
      <c r="A42" s="10"/>
      <c r="B42" s="10"/>
      <c r="C42" s="10"/>
      <c r="D42" s="10"/>
      <c r="E42" s="10"/>
      <c r="F42" s="136"/>
      <c r="G42" s="255"/>
    </row>
    <row r="43" spans="1:47">
      <c r="A43" s="10"/>
      <c r="B43" s="10"/>
      <c r="C43" s="10"/>
      <c r="D43" s="10"/>
      <c r="E43" s="10"/>
      <c r="F43" s="136"/>
      <c r="G43" s="255"/>
    </row>
    <row r="44" spans="1:47">
      <c r="A44" s="10"/>
      <c r="B44" s="10"/>
      <c r="C44" s="10"/>
      <c r="D44" s="10"/>
      <c r="E44" s="10"/>
      <c r="F44" s="136"/>
      <c r="G44" s="255"/>
    </row>
    <row r="45" spans="1:47">
      <c r="A45" s="10"/>
      <c r="B45" s="10"/>
      <c r="C45" s="10"/>
      <c r="D45" s="10"/>
      <c r="E45" s="10"/>
      <c r="F45" s="136"/>
      <c r="G45" s="255"/>
    </row>
    <row r="46" spans="1:47">
      <c r="A46" s="10"/>
      <c r="B46" s="10"/>
      <c r="C46" s="10"/>
      <c r="D46" s="10"/>
      <c r="E46" s="10"/>
      <c r="F46" s="136"/>
      <c r="G46" s="255"/>
    </row>
    <row r="47" spans="1:47">
      <c r="A47" s="10"/>
      <c r="B47" s="10"/>
      <c r="C47" s="10"/>
      <c r="D47" s="10"/>
      <c r="E47" s="10"/>
      <c r="F47" s="136"/>
      <c r="G47" s="255"/>
    </row>
    <row r="48" spans="1:47">
      <c r="A48" s="10"/>
      <c r="B48" s="10"/>
      <c r="C48" s="10"/>
      <c r="D48" s="10"/>
      <c r="E48" s="10"/>
      <c r="F48" s="136"/>
      <c r="G48" s="255"/>
    </row>
    <row r="49" spans="1:7">
      <c r="A49" s="10"/>
      <c r="B49" s="10"/>
      <c r="C49" s="10"/>
      <c r="D49" s="10"/>
      <c r="E49" s="10"/>
      <c r="F49" s="136"/>
      <c r="G49" s="255"/>
    </row>
    <row r="50" spans="1:7">
      <c r="A50" s="10"/>
      <c r="B50" s="10"/>
      <c r="C50" s="10"/>
      <c r="D50" s="10"/>
      <c r="E50" s="10"/>
      <c r="F50" s="136"/>
      <c r="G50" s="255"/>
    </row>
    <row r="51" spans="1:7">
      <c r="A51" s="10"/>
      <c r="B51" s="10"/>
      <c r="C51" s="10"/>
      <c r="D51" s="10"/>
      <c r="E51" s="10"/>
      <c r="F51" s="136"/>
      <c r="G51" s="255"/>
    </row>
    <row r="52" spans="1:7" ht="30">
      <c r="A52" s="138" t="s">
        <v>1474</v>
      </c>
      <c r="B52" s="138" t="s">
        <v>5</v>
      </c>
      <c r="C52" s="138" t="s">
        <v>6</v>
      </c>
      <c r="D52" s="138" t="s">
        <v>7</v>
      </c>
      <c r="E52" s="138">
        <v>14.37</v>
      </c>
      <c r="F52" s="139" t="s">
        <v>1423</v>
      </c>
      <c r="G52" s="299" t="s">
        <v>1431</v>
      </c>
    </row>
    <row r="53" spans="1:7" ht="30">
      <c r="A53" s="138" t="s">
        <v>1475</v>
      </c>
      <c r="B53" s="138" t="s">
        <v>5</v>
      </c>
      <c r="C53" s="138" t="s">
        <v>6</v>
      </c>
      <c r="D53" s="138" t="s">
        <v>7</v>
      </c>
      <c r="E53" s="138">
        <v>14.24</v>
      </c>
      <c r="F53" s="139" t="s">
        <v>1426</v>
      </c>
      <c r="G53" s="299"/>
    </row>
    <row r="54" spans="1:7" ht="30">
      <c r="A54" s="138" t="s">
        <v>1476</v>
      </c>
      <c r="B54" s="138" t="s">
        <v>5</v>
      </c>
      <c r="C54" s="138" t="s">
        <v>6</v>
      </c>
      <c r="D54" s="138" t="s">
        <v>7</v>
      </c>
      <c r="E54" s="138">
        <v>14.31</v>
      </c>
      <c r="F54" s="139" t="s">
        <v>1427</v>
      </c>
      <c r="G54" s="299"/>
    </row>
    <row r="55" spans="1:7" ht="30">
      <c r="A55" s="138" t="s">
        <v>1477</v>
      </c>
      <c r="B55" s="138" t="s">
        <v>5</v>
      </c>
      <c r="C55" s="138" t="s">
        <v>6</v>
      </c>
      <c r="D55" s="138" t="s">
        <v>7</v>
      </c>
      <c r="E55" s="138">
        <v>14.94</v>
      </c>
      <c r="F55" s="139" t="s">
        <v>1428</v>
      </c>
      <c r="G55" s="299"/>
    </row>
    <row r="56" spans="1:7" ht="30">
      <c r="A56" s="138" t="s">
        <v>1478</v>
      </c>
      <c r="B56" s="138" t="s">
        <v>5</v>
      </c>
      <c r="C56" s="138" t="s">
        <v>6</v>
      </c>
      <c r="D56" s="138" t="s">
        <v>7</v>
      </c>
      <c r="E56" s="138">
        <v>15</v>
      </c>
      <c r="F56" s="139" t="s">
        <v>1429</v>
      </c>
      <c r="G56" s="299"/>
    </row>
    <row r="57" spans="1:7" ht="30">
      <c r="A57" s="138" t="s">
        <v>1479</v>
      </c>
      <c r="B57" s="138" t="s">
        <v>5</v>
      </c>
      <c r="C57" s="138" t="s">
        <v>6</v>
      </c>
      <c r="D57" s="138" t="s">
        <v>7</v>
      </c>
      <c r="E57" s="138">
        <v>15.07</v>
      </c>
      <c r="F57" s="139" t="s">
        <v>1445</v>
      </c>
      <c r="G57" s="299"/>
    </row>
    <row r="58" spans="1:7" ht="30">
      <c r="A58" s="138" t="s">
        <v>1480</v>
      </c>
      <c r="B58" s="138" t="s">
        <v>5</v>
      </c>
      <c r="C58" s="138" t="s">
        <v>6</v>
      </c>
      <c r="D58" s="138" t="s">
        <v>7</v>
      </c>
      <c r="E58" s="138">
        <v>15.07</v>
      </c>
      <c r="F58" s="139" t="s">
        <v>1446</v>
      </c>
      <c r="G58" s="299"/>
    </row>
    <row r="59" spans="1:7" ht="30">
      <c r="A59" s="138" t="s">
        <v>1481</v>
      </c>
      <c r="B59" s="138" t="s">
        <v>5</v>
      </c>
      <c r="C59" s="138" t="s">
        <v>6</v>
      </c>
      <c r="D59" s="138" t="s">
        <v>7</v>
      </c>
      <c r="E59" s="138">
        <v>15.08</v>
      </c>
      <c r="F59" s="139" t="s">
        <v>1447</v>
      </c>
      <c r="G59" s="299"/>
    </row>
    <row r="60" spans="1:7" ht="30">
      <c r="A60" s="138" t="s">
        <v>1482</v>
      </c>
      <c r="B60" s="138" t="s">
        <v>5</v>
      </c>
      <c r="C60" s="138" t="s">
        <v>6</v>
      </c>
      <c r="D60" s="138" t="s">
        <v>7</v>
      </c>
      <c r="E60" s="138">
        <v>14.92</v>
      </c>
      <c r="F60" s="139" t="s">
        <v>1449</v>
      </c>
      <c r="G60" s="299"/>
    </row>
    <row r="61" spans="1:7" ht="30">
      <c r="A61" s="138" t="s">
        <v>1309</v>
      </c>
      <c r="B61" s="138" t="s">
        <v>5</v>
      </c>
      <c r="C61" s="138" t="s">
        <v>6</v>
      </c>
      <c r="D61" s="138" t="s">
        <v>7</v>
      </c>
      <c r="E61" s="138">
        <v>14.88</v>
      </c>
      <c r="F61" s="139" t="s">
        <v>1451</v>
      </c>
      <c r="G61" s="299"/>
    </row>
    <row r="62" spans="1:7" ht="30">
      <c r="A62" s="138" t="s">
        <v>1310</v>
      </c>
      <c r="B62" s="138" t="s">
        <v>5</v>
      </c>
      <c r="C62" s="138" t="s">
        <v>6</v>
      </c>
      <c r="D62" s="138" t="s">
        <v>7</v>
      </c>
      <c r="E62" s="138">
        <v>14.92</v>
      </c>
      <c r="F62" s="139" t="s">
        <v>1453</v>
      </c>
      <c r="G62" s="299"/>
    </row>
    <row r="63" spans="1:7" ht="30">
      <c r="A63" s="138" t="s">
        <v>1311</v>
      </c>
      <c r="B63" s="138" t="s">
        <v>5</v>
      </c>
      <c r="C63" s="138" t="s">
        <v>6</v>
      </c>
      <c r="D63" s="138" t="s">
        <v>7</v>
      </c>
      <c r="E63" s="138">
        <v>14.26</v>
      </c>
      <c r="F63" s="139" t="s">
        <v>1455</v>
      </c>
      <c r="G63" s="299"/>
    </row>
    <row r="64" spans="1:7">
      <c r="A64" s="138" t="s">
        <v>1483</v>
      </c>
      <c r="B64" s="138" t="s">
        <v>5</v>
      </c>
      <c r="C64" s="138" t="s">
        <v>6</v>
      </c>
      <c r="D64" s="138" t="s">
        <v>7</v>
      </c>
      <c r="E64" s="138">
        <v>14.91</v>
      </c>
      <c r="F64" s="138" t="s">
        <v>1456</v>
      </c>
      <c r="G64" s="299"/>
    </row>
    <row r="65" spans="1:7" ht="30">
      <c r="A65" s="138" t="s">
        <v>1484</v>
      </c>
      <c r="B65" s="138" t="s">
        <v>5</v>
      </c>
      <c r="C65" s="138" t="s">
        <v>6</v>
      </c>
      <c r="D65" s="138" t="s">
        <v>7</v>
      </c>
      <c r="E65" s="138">
        <v>14.28</v>
      </c>
      <c r="F65" s="139" t="s">
        <v>1457</v>
      </c>
      <c r="G65" s="299"/>
    </row>
    <row r="66" spans="1:7" ht="30">
      <c r="A66" s="138" t="s">
        <v>1485</v>
      </c>
      <c r="B66" s="138" t="s">
        <v>5</v>
      </c>
      <c r="C66" s="138" t="s">
        <v>6</v>
      </c>
      <c r="D66" s="138" t="s">
        <v>7</v>
      </c>
      <c r="E66" s="138">
        <v>14.2</v>
      </c>
      <c r="F66" s="139" t="s">
        <v>1458</v>
      </c>
      <c r="G66" s="299"/>
    </row>
    <row r="67" spans="1:7" ht="30">
      <c r="A67" s="138" t="s">
        <v>1486</v>
      </c>
      <c r="B67" s="138" t="s">
        <v>5</v>
      </c>
      <c r="C67" s="138" t="s">
        <v>6</v>
      </c>
      <c r="D67" s="138" t="s">
        <v>7</v>
      </c>
      <c r="E67" s="138">
        <v>14.97</v>
      </c>
      <c r="F67" s="139" t="s">
        <v>1460</v>
      </c>
      <c r="G67" s="299"/>
    </row>
    <row r="68" spans="1:7" ht="30">
      <c r="A68" s="138" t="s">
        <v>1487</v>
      </c>
      <c r="B68" s="138" t="s">
        <v>5</v>
      </c>
      <c r="C68" s="138" t="s">
        <v>6</v>
      </c>
      <c r="D68" s="138" t="s">
        <v>7</v>
      </c>
      <c r="E68" s="138">
        <v>15.01</v>
      </c>
      <c r="F68" s="139" t="s">
        <v>1462</v>
      </c>
      <c r="G68" s="299"/>
    </row>
    <row r="69" spans="1:7" ht="30">
      <c r="A69" s="138" t="s">
        <v>1488</v>
      </c>
      <c r="B69" s="138" t="s">
        <v>5</v>
      </c>
      <c r="C69" s="138" t="s">
        <v>6</v>
      </c>
      <c r="D69" s="138" t="s">
        <v>7</v>
      </c>
      <c r="E69" s="138">
        <v>15.34</v>
      </c>
      <c r="F69" s="139" t="s">
        <v>1463</v>
      </c>
      <c r="G69" s="299"/>
    </row>
    <row r="70" spans="1:7" ht="30">
      <c r="A70" s="138" t="s">
        <v>1489</v>
      </c>
      <c r="B70" s="138" t="s">
        <v>5</v>
      </c>
      <c r="C70" s="138" t="s">
        <v>6</v>
      </c>
      <c r="D70" s="138" t="s">
        <v>7</v>
      </c>
      <c r="E70" s="138">
        <v>15.11</v>
      </c>
      <c r="F70" s="139" t="s">
        <v>1464</v>
      </c>
      <c r="G70" s="299"/>
    </row>
    <row r="71" spans="1:7" ht="30">
      <c r="A71" s="138" t="s">
        <v>1490</v>
      </c>
      <c r="B71" s="138" t="s">
        <v>5</v>
      </c>
      <c r="C71" s="138" t="s">
        <v>6</v>
      </c>
      <c r="D71" s="138" t="s">
        <v>7</v>
      </c>
      <c r="E71" s="138">
        <v>15.15</v>
      </c>
      <c r="F71" s="139" t="s">
        <v>1465</v>
      </c>
      <c r="G71" s="299"/>
    </row>
    <row r="72" spans="1:7" ht="30">
      <c r="A72" s="138" t="s">
        <v>1491</v>
      </c>
      <c r="B72" s="138" t="s">
        <v>5</v>
      </c>
      <c r="C72" s="138" t="s">
        <v>6</v>
      </c>
      <c r="D72" s="138" t="s">
        <v>7</v>
      </c>
      <c r="E72" s="138">
        <v>14.86</v>
      </c>
      <c r="F72" s="139" t="s">
        <v>1466</v>
      </c>
      <c r="G72" s="299"/>
    </row>
    <row r="73" spans="1:7" ht="30">
      <c r="A73" s="138" t="s">
        <v>1331</v>
      </c>
      <c r="B73" s="138" t="s">
        <v>5</v>
      </c>
      <c r="C73" s="138" t="s">
        <v>6</v>
      </c>
      <c r="D73" s="138" t="s">
        <v>7</v>
      </c>
      <c r="E73" s="138">
        <v>14.86</v>
      </c>
      <c r="F73" s="139" t="s">
        <v>1467</v>
      </c>
      <c r="G73" s="299"/>
    </row>
    <row r="74" spans="1:7" ht="30">
      <c r="A74" s="138" t="s">
        <v>1332</v>
      </c>
      <c r="B74" s="138" t="s">
        <v>5</v>
      </c>
      <c r="C74" s="138" t="s">
        <v>6</v>
      </c>
      <c r="D74" s="138" t="s">
        <v>7</v>
      </c>
      <c r="E74" s="138">
        <v>14.84</v>
      </c>
      <c r="F74" s="139" t="s">
        <v>1468</v>
      </c>
      <c r="G74" s="299"/>
    </row>
    <row r="75" spans="1:7" ht="30">
      <c r="A75" s="138" t="s">
        <v>1333</v>
      </c>
      <c r="B75" s="138" t="s">
        <v>5</v>
      </c>
      <c r="C75" s="138" t="s">
        <v>6</v>
      </c>
      <c r="D75" s="138" t="s">
        <v>7</v>
      </c>
      <c r="E75" s="138">
        <v>14.08</v>
      </c>
      <c r="F75" s="139" t="s">
        <v>1469</v>
      </c>
      <c r="G75" s="299"/>
    </row>
    <row r="76" spans="1:7" ht="30">
      <c r="A76" s="72" t="s">
        <v>180</v>
      </c>
      <c r="B76" s="72" t="s">
        <v>5</v>
      </c>
      <c r="C76" s="72" t="s">
        <v>6</v>
      </c>
      <c r="D76" s="72" t="s">
        <v>7</v>
      </c>
      <c r="E76" s="72">
        <v>17.38</v>
      </c>
      <c r="F76" s="140" t="s">
        <v>1423</v>
      </c>
      <c r="G76" s="300" t="s">
        <v>267</v>
      </c>
    </row>
    <row r="77" spans="1:7" ht="30">
      <c r="A77" s="72" t="s">
        <v>181</v>
      </c>
      <c r="B77" s="72" t="s">
        <v>5</v>
      </c>
      <c r="C77" s="72" t="s">
        <v>6</v>
      </c>
      <c r="D77" s="72" t="s">
        <v>7</v>
      </c>
      <c r="E77" s="72">
        <v>16.21</v>
      </c>
      <c r="F77" s="140" t="s">
        <v>1426</v>
      </c>
      <c r="G77" s="300"/>
    </row>
    <row r="78" spans="1:7" ht="30">
      <c r="A78" s="72" t="s">
        <v>195</v>
      </c>
      <c r="B78" s="72" t="s">
        <v>5</v>
      </c>
      <c r="C78" s="72" t="s">
        <v>6</v>
      </c>
      <c r="D78" s="72" t="s">
        <v>7</v>
      </c>
      <c r="E78" s="72">
        <v>15.53</v>
      </c>
      <c r="F78" s="140" t="s">
        <v>1427</v>
      </c>
      <c r="G78" s="300"/>
    </row>
    <row r="79" spans="1:7" ht="30">
      <c r="A79" s="72" t="s">
        <v>1492</v>
      </c>
      <c r="B79" s="72" t="s">
        <v>5</v>
      </c>
      <c r="C79" s="72" t="s">
        <v>6</v>
      </c>
      <c r="D79" s="72" t="s">
        <v>7</v>
      </c>
      <c r="E79" s="72">
        <v>16.07</v>
      </c>
      <c r="F79" s="140" t="s">
        <v>1428</v>
      </c>
      <c r="G79" s="300"/>
    </row>
    <row r="80" spans="1:7" ht="30">
      <c r="A80" s="72" t="s">
        <v>1493</v>
      </c>
      <c r="B80" s="72" t="s">
        <v>5</v>
      </c>
      <c r="C80" s="72" t="s">
        <v>6</v>
      </c>
      <c r="D80" s="72" t="s">
        <v>7</v>
      </c>
      <c r="E80" s="72">
        <v>16.52</v>
      </c>
      <c r="F80" s="140" t="s">
        <v>1429</v>
      </c>
      <c r="G80" s="300"/>
    </row>
    <row r="81" spans="1:7" ht="30">
      <c r="A81" s="72" t="s">
        <v>1494</v>
      </c>
      <c r="B81" s="72" t="s">
        <v>5</v>
      </c>
      <c r="C81" s="72" t="s">
        <v>6</v>
      </c>
      <c r="D81" s="72" t="s">
        <v>7</v>
      </c>
      <c r="E81" s="72">
        <v>16.63</v>
      </c>
      <c r="F81" s="140" t="s">
        <v>1445</v>
      </c>
      <c r="G81" s="300"/>
    </row>
    <row r="82" spans="1:7" ht="30">
      <c r="A82" s="72" t="s">
        <v>1495</v>
      </c>
      <c r="B82" s="72" t="s">
        <v>5</v>
      </c>
      <c r="C82" s="72" t="s">
        <v>6</v>
      </c>
      <c r="D82" s="72" t="s">
        <v>7</v>
      </c>
      <c r="E82" s="72">
        <v>16.57</v>
      </c>
      <c r="F82" s="140" t="s">
        <v>1446</v>
      </c>
      <c r="G82" s="300"/>
    </row>
    <row r="83" spans="1:7" ht="30">
      <c r="A83" s="72" t="s">
        <v>1496</v>
      </c>
      <c r="B83" s="72" t="s">
        <v>5</v>
      </c>
      <c r="C83" s="72" t="s">
        <v>6</v>
      </c>
      <c r="D83" s="72" t="s">
        <v>7</v>
      </c>
      <c r="E83" s="72">
        <v>16.71</v>
      </c>
      <c r="F83" s="140" t="s">
        <v>1447</v>
      </c>
      <c r="G83" s="300"/>
    </row>
    <row r="84" spans="1:7" ht="30">
      <c r="A84" s="72" t="s">
        <v>1497</v>
      </c>
      <c r="B84" s="72" t="s">
        <v>5</v>
      </c>
      <c r="C84" s="72" t="s">
        <v>6</v>
      </c>
      <c r="D84" s="72" t="s">
        <v>7</v>
      </c>
      <c r="E84" s="72">
        <v>16.059999999999999</v>
      </c>
      <c r="F84" s="140" t="s">
        <v>1449</v>
      </c>
      <c r="G84" s="300"/>
    </row>
    <row r="85" spans="1:7" ht="30">
      <c r="A85" s="72" t="s">
        <v>1303</v>
      </c>
      <c r="B85" s="72" t="s">
        <v>5</v>
      </c>
      <c r="C85" s="72" t="s">
        <v>6</v>
      </c>
      <c r="D85" s="72" t="s">
        <v>7</v>
      </c>
      <c r="E85" s="72">
        <v>16.579999999999998</v>
      </c>
      <c r="F85" s="140" t="s">
        <v>1451</v>
      </c>
      <c r="G85" s="300"/>
    </row>
    <row r="86" spans="1:7" ht="30">
      <c r="A86" s="72" t="s">
        <v>1304</v>
      </c>
      <c r="B86" s="72" t="s">
        <v>5</v>
      </c>
      <c r="C86" s="72" t="s">
        <v>6</v>
      </c>
      <c r="D86" s="72" t="s">
        <v>7</v>
      </c>
      <c r="E86" s="72">
        <v>16.53</v>
      </c>
      <c r="F86" s="140" t="s">
        <v>1453</v>
      </c>
      <c r="G86" s="300"/>
    </row>
    <row r="87" spans="1:7" ht="30">
      <c r="A87" s="72" t="s">
        <v>1305</v>
      </c>
      <c r="B87" s="72" t="s">
        <v>5</v>
      </c>
      <c r="C87" s="72" t="s">
        <v>6</v>
      </c>
      <c r="D87" s="72" t="s">
        <v>7</v>
      </c>
      <c r="E87" s="72">
        <v>16.05</v>
      </c>
      <c r="F87" s="140" t="s">
        <v>1455</v>
      </c>
      <c r="G87" s="300"/>
    </row>
    <row r="88" spans="1:7">
      <c r="A88" s="72" t="s">
        <v>1498</v>
      </c>
      <c r="B88" s="72" t="s">
        <v>5</v>
      </c>
      <c r="C88" s="72" t="s">
        <v>6</v>
      </c>
      <c r="D88" s="72" t="s">
        <v>7</v>
      </c>
      <c r="E88" s="72">
        <v>15.98</v>
      </c>
      <c r="F88" s="72" t="s">
        <v>1456</v>
      </c>
      <c r="G88" s="300"/>
    </row>
    <row r="89" spans="1:7" ht="30">
      <c r="A89" s="72" t="s">
        <v>1499</v>
      </c>
      <c r="B89" s="72" t="s">
        <v>5</v>
      </c>
      <c r="C89" s="72" t="s">
        <v>6</v>
      </c>
      <c r="D89" s="72" t="s">
        <v>7</v>
      </c>
      <c r="E89" s="72">
        <v>16.440000000000001</v>
      </c>
      <c r="F89" s="140" t="s">
        <v>1457</v>
      </c>
      <c r="G89" s="300"/>
    </row>
    <row r="90" spans="1:7" ht="30">
      <c r="A90" s="72" t="s">
        <v>1500</v>
      </c>
      <c r="B90" s="72" t="s">
        <v>5</v>
      </c>
      <c r="C90" s="72" t="s">
        <v>6</v>
      </c>
      <c r="D90" s="72" t="s">
        <v>7</v>
      </c>
      <c r="E90" s="72">
        <v>15.34</v>
      </c>
      <c r="F90" s="140" t="s">
        <v>1458</v>
      </c>
      <c r="G90" s="300"/>
    </row>
    <row r="91" spans="1:7" ht="30">
      <c r="A91" s="72" t="s">
        <v>1501</v>
      </c>
      <c r="B91" s="72" t="s">
        <v>5</v>
      </c>
      <c r="C91" s="72" t="s">
        <v>6</v>
      </c>
      <c r="D91" s="72" t="s">
        <v>7</v>
      </c>
      <c r="E91" s="72">
        <v>15.97</v>
      </c>
      <c r="F91" s="140" t="s">
        <v>1460</v>
      </c>
      <c r="G91" s="300"/>
    </row>
    <row r="92" spans="1:7" ht="30">
      <c r="A92" s="72" t="s">
        <v>1502</v>
      </c>
      <c r="B92" s="72" t="s">
        <v>5</v>
      </c>
      <c r="C92" s="72" t="s">
        <v>6</v>
      </c>
      <c r="D92" s="72" t="s">
        <v>7</v>
      </c>
      <c r="E92" s="72">
        <v>16.05</v>
      </c>
      <c r="F92" s="140" t="s">
        <v>1462</v>
      </c>
      <c r="G92" s="300"/>
    </row>
    <row r="93" spans="1:7" ht="30">
      <c r="A93" s="72" t="s">
        <v>1503</v>
      </c>
      <c r="B93" s="72" t="s">
        <v>5</v>
      </c>
      <c r="C93" s="72" t="s">
        <v>6</v>
      </c>
      <c r="D93" s="72" t="s">
        <v>7</v>
      </c>
      <c r="E93" s="72">
        <v>16.149999999999999</v>
      </c>
      <c r="F93" s="140" t="s">
        <v>1463</v>
      </c>
      <c r="G93" s="300"/>
    </row>
    <row r="94" spans="1:7" ht="30">
      <c r="A94" s="72" t="s">
        <v>1504</v>
      </c>
      <c r="B94" s="72" t="s">
        <v>5</v>
      </c>
      <c r="C94" s="72" t="s">
        <v>6</v>
      </c>
      <c r="D94" s="72" t="s">
        <v>7</v>
      </c>
      <c r="E94" s="72">
        <v>16.11</v>
      </c>
      <c r="F94" s="140" t="s">
        <v>1464</v>
      </c>
      <c r="G94" s="300"/>
    </row>
    <row r="95" spans="1:7" ht="30">
      <c r="A95" s="72" t="s">
        <v>1505</v>
      </c>
      <c r="B95" s="72" t="s">
        <v>5</v>
      </c>
      <c r="C95" s="72" t="s">
        <v>6</v>
      </c>
      <c r="D95" s="72" t="s">
        <v>7</v>
      </c>
      <c r="E95" s="72">
        <v>16.18</v>
      </c>
      <c r="F95" s="140" t="s">
        <v>1465</v>
      </c>
      <c r="G95" s="300"/>
    </row>
    <row r="96" spans="1:7" ht="30">
      <c r="A96" s="72" t="s">
        <v>1506</v>
      </c>
      <c r="B96" s="72" t="s">
        <v>5</v>
      </c>
      <c r="C96" s="72" t="s">
        <v>6</v>
      </c>
      <c r="D96" s="72" t="s">
        <v>7</v>
      </c>
      <c r="E96" s="72">
        <v>15.98</v>
      </c>
      <c r="F96" s="140" t="s">
        <v>1466</v>
      </c>
      <c r="G96" s="300"/>
    </row>
    <row r="97" spans="1:7" ht="30">
      <c r="A97" s="72" t="s">
        <v>1324</v>
      </c>
      <c r="B97" s="72" t="s">
        <v>5</v>
      </c>
      <c r="C97" s="72" t="s">
        <v>6</v>
      </c>
      <c r="D97" s="72" t="s">
        <v>7</v>
      </c>
      <c r="E97" s="72">
        <v>16.079999999999998</v>
      </c>
      <c r="F97" s="140" t="s">
        <v>1467</v>
      </c>
      <c r="G97" s="300"/>
    </row>
    <row r="98" spans="1:7" ht="30">
      <c r="A98" s="72" t="s">
        <v>1325</v>
      </c>
      <c r="B98" s="72" t="s">
        <v>5</v>
      </c>
      <c r="C98" s="72" t="s">
        <v>6</v>
      </c>
      <c r="D98" s="72" t="s">
        <v>7</v>
      </c>
      <c r="E98" s="72">
        <v>16.12</v>
      </c>
      <c r="F98" s="140" t="s">
        <v>1468</v>
      </c>
      <c r="G98" s="300"/>
    </row>
    <row r="99" spans="1:7" ht="30">
      <c r="A99" s="72" t="s">
        <v>1507</v>
      </c>
      <c r="B99" s="72" t="s">
        <v>5</v>
      </c>
      <c r="C99" s="72" t="s">
        <v>6</v>
      </c>
      <c r="D99" s="72" t="s">
        <v>7</v>
      </c>
      <c r="E99" s="72">
        <v>16.29</v>
      </c>
      <c r="F99" s="140" t="s">
        <v>1469</v>
      </c>
      <c r="G99" s="300"/>
    </row>
    <row r="101" spans="1:7" ht="30">
      <c r="A101" s="138" t="s">
        <v>45</v>
      </c>
      <c r="B101" s="138" t="s">
        <v>5</v>
      </c>
      <c r="C101" s="138" t="s">
        <v>6</v>
      </c>
      <c r="D101" s="138" t="s">
        <v>7</v>
      </c>
      <c r="E101" s="138">
        <v>19.07</v>
      </c>
      <c r="F101" s="139" t="s">
        <v>1423</v>
      </c>
      <c r="G101" s="299" t="s">
        <v>1430</v>
      </c>
    </row>
    <row r="102" spans="1:7" ht="30">
      <c r="A102" s="138" t="s">
        <v>46</v>
      </c>
      <c r="B102" s="138" t="s">
        <v>5</v>
      </c>
      <c r="C102" s="138" t="s">
        <v>6</v>
      </c>
      <c r="D102" s="138" t="s">
        <v>7</v>
      </c>
      <c r="E102" s="138">
        <v>18.829999999999998</v>
      </c>
      <c r="F102" s="139" t="s">
        <v>1426</v>
      </c>
      <c r="G102" s="299"/>
    </row>
    <row r="103" spans="1:7" ht="30">
      <c r="A103" s="138" t="s">
        <v>47</v>
      </c>
      <c r="B103" s="138" t="s">
        <v>5</v>
      </c>
      <c r="C103" s="138" t="s">
        <v>6</v>
      </c>
      <c r="D103" s="138" t="s">
        <v>7</v>
      </c>
      <c r="E103" s="138">
        <v>19.239999999999998</v>
      </c>
      <c r="F103" s="139" t="s">
        <v>1427</v>
      </c>
      <c r="G103" s="299"/>
    </row>
    <row r="104" spans="1:7" ht="30">
      <c r="A104" s="138" t="s">
        <v>48</v>
      </c>
      <c r="B104" s="138" t="s">
        <v>5</v>
      </c>
      <c r="C104" s="138" t="s">
        <v>6</v>
      </c>
      <c r="D104" s="138" t="s">
        <v>7</v>
      </c>
      <c r="E104" s="138">
        <v>18.899999999999999</v>
      </c>
      <c r="F104" s="139" t="s">
        <v>1428</v>
      </c>
      <c r="G104" s="299"/>
    </row>
    <row r="105" spans="1:7" ht="30">
      <c r="A105" s="138" t="s">
        <v>49</v>
      </c>
      <c r="B105" s="138" t="s">
        <v>5</v>
      </c>
      <c r="C105" s="138" t="s">
        <v>6</v>
      </c>
      <c r="D105" s="138" t="s">
        <v>7</v>
      </c>
      <c r="E105" s="138">
        <v>19.5</v>
      </c>
      <c r="F105" s="139" t="s">
        <v>1429</v>
      </c>
      <c r="G105" s="299"/>
    </row>
    <row r="106" spans="1:7" ht="30">
      <c r="A106" s="138" t="s">
        <v>50</v>
      </c>
      <c r="B106" s="138" t="s">
        <v>5</v>
      </c>
      <c r="C106" s="138" t="s">
        <v>6</v>
      </c>
      <c r="D106" s="138" t="s">
        <v>7</v>
      </c>
      <c r="E106" s="138">
        <v>19.57</v>
      </c>
      <c r="F106" s="139" t="s">
        <v>1445</v>
      </c>
      <c r="G106" s="299"/>
    </row>
    <row r="107" spans="1:7" ht="30">
      <c r="A107" s="138" t="s">
        <v>51</v>
      </c>
      <c r="B107" s="138" t="s">
        <v>5</v>
      </c>
      <c r="C107" s="138" t="s">
        <v>6</v>
      </c>
      <c r="D107" s="138" t="s">
        <v>7</v>
      </c>
      <c r="E107" s="138">
        <v>19.2</v>
      </c>
      <c r="F107" s="139" t="s">
        <v>1446</v>
      </c>
      <c r="G107" s="299"/>
    </row>
    <row r="108" spans="1:7" ht="30">
      <c r="A108" s="138" t="s">
        <v>52</v>
      </c>
      <c r="B108" s="138" t="s">
        <v>5</v>
      </c>
      <c r="C108" s="138" t="s">
        <v>6</v>
      </c>
      <c r="D108" s="138" t="s">
        <v>7</v>
      </c>
      <c r="E108" s="138">
        <v>19.12</v>
      </c>
      <c r="F108" s="139" t="s">
        <v>1447</v>
      </c>
      <c r="G108" s="299"/>
    </row>
    <row r="109" spans="1:7" ht="30">
      <c r="A109" s="138" t="s">
        <v>53</v>
      </c>
      <c r="B109" s="138" t="s">
        <v>5</v>
      </c>
      <c r="C109" s="138" t="s">
        <v>6</v>
      </c>
      <c r="D109" s="138" t="s">
        <v>7</v>
      </c>
      <c r="E109" s="138">
        <v>18.850000000000001</v>
      </c>
      <c r="F109" s="139" t="s">
        <v>1449</v>
      </c>
      <c r="G109" s="299"/>
    </row>
    <row r="110" spans="1:7" ht="30">
      <c r="A110" s="138" t="s">
        <v>54</v>
      </c>
      <c r="B110" s="138" t="s">
        <v>5</v>
      </c>
      <c r="C110" s="138" t="s">
        <v>6</v>
      </c>
      <c r="D110" s="138" t="s">
        <v>7</v>
      </c>
      <c r="E110" s="138">
        <v>18.899999999999999</v>
      </c>
      <c r="F110" s="139" t="s">
        <v>1451</v>
      </c>
      <c r="G110" s="299"/>
    </row>
    <row r="111" spans="1:7" ht="30">
      <c r="A111" s="138" t="s">
        <v>55</v>
      </c>
      <c r="B111" s="138" t="s">
        <v>5</v>
      </c>
      <c r="C111" s="138" t="s">
        <v>6</v>
      </c>
      <c r="D111" s="138" t="s">
        <v>7</v>
      </c>
      <c r="E111" s="138">
        <v>18.78</v>
      </c>
      <c r="F111" s="139" t="s">
        <v>1453</v>
      </c>
      <c r="G111" s="299"/>
    </row>
    <row r="112" spans="1:7" ht="30">
      <c r="A112" s="138" t="s">
        <v>56</v>
      </c>
      <c r="B112" s="138" t="s">
        <v>5</v>
      </c>
      <c r="C112" s="138" t="s">
        <v>6</v>
      </c>
      <c r="D112" s="138" t="s">
        <v>7</v>
      </c>
      <c r="E112" s="138">
        <v>18.760000000000002</v>
      </c>
      <c r="F112" s="139" t="s">
        <v>1455</v>
      </c>
      <c r="G112" s="299"/>
    </row>
    <row r="113" spans="1:7">
      <c r="A113" s="138" t="s">
        <v>57</v>
      </c>
      <c r="B113" s="138" t="s">
        <v>5</v>
      </c>
      <c r="C113" s="138" t="s">
        <v>6</v>
      </c>
      <c r="D113" s="138" t="s">
        <v>7</v>
      </c>
      <c r="E113" s="138">
        <v>18.809999999999999</v>
      </c>
      <c r="F113" s="138" t="s">
        <v>1456</v>
      </c>
      <c r="G113" s="299"/>
    </row>
    <row r="114" spans="1:7" ht="30">
      <c r="A114" s="138" t="s">
        <v>58</v>
      </c>
      <c r="B114" s="138" t="s">
        <v>5</v>
      </c>
      <c r="C114" s="138" t="s">
        <v>6</v>
      </c>
      <c r="D114" s="138" t="s">
        <v>7</v>
      </c>
      <c r="E114" s="138">
        <v>18.66</v>
      </c>
      <c r="F114" s="139" t="s">
        <v>1457</v>
      </c>
      <c r="G114" s="299"/>
    </row>
    <row r="115" spans="1:7" ht="30">
      <c r="A115" s="138" t="s">
        <v>59</v>
      </c>
      <c r="B115" s="138" t="s">
        <v>5</v>
      </c>
      <c r="C115" s="138" t="s">
        <v>6</v>
      </c>
      <c r="D115" s="138" t="s">
        <v>7</v>
      </c>
      <c r="E115" s="138">
        <v>18.739999999999998</v>
      </c>
      <c r="F115" s="139" t="s">
        <v>1458</v>
      </c>
      <c r="G115" s="299"/>
    </row>
    <row r="116" spans="1:7" ht="30">
      <c r="A116" s="138" t="s">
        <v>60</v>
      </c>
      <c r="B116" s="138" t="s">
        <v>5</v>
      </c>
      <c r="C116" s="138" t="s">
        <v>6</v>
      </c>
      <c r="D116" s="138" t="s">
        <v>7</v>
      </c>
      <c r="E116" s="138">
        <v>18.71</v>
      </c>
      <c r="F116" s="139" t="s">
        <v>1460</v>
      </c>
      <c r="G116" s="299"/>
    </row>
    <row r="117" spans="1:7" ht="30">
      <c r="A117" s="138" t="s">
        <v>61</v>
      </c>
      <c r="B117" s="138" t="s">
        <v>5</v>
      </c>
      <c r="C117" s="138" t="s">
        <v>6</v>
      </c>
      <c r="D117" s="138" t="s">
        <v>7</v>
      </c>
      <c r="E117" s="138">
        <v>19.34</v>
      </c>
      <c r="F117" s="139" t="s">
        <v>1462</v>
      </c>
      <c r="G117" s="299"/>
    </row>
    <row r="118" spans="1:7" ht="30">
      <c r="A118" s="138" t="s">
        <v>62</v>
      </c>
      <c r="B118" s="138" t="s">
        <v>5</v>
      </c>
      <c r="C118" s="138" t="s">
        <v>6</v>
      </c>
      <c r="D118" s="138" t="s">
        <v>7</v>
      </c>
      <c r="E118" s="138">
        <v>19.399999999999999</v>
      </c>
      <c r="F118" s="139" t="s">
        <v>1463</v>
      </c>
      <c r="G118" s="299"/>
    </row>
    <row r="119" spans="1:7" ht="30">
      <c r="A119" s="138" t="s">
        <v>63</v>
      </c>
      <c r="B119" s="138" t="s">
        <v>5</v>
      </c>
      <c r="C119" s="138" t="s">
        <v>6</v>
      </c>
      <c r="D119" s="138" t="s">
        <v>7</v>
      </c>
      <c r="E119" s="138">
        <v>19.05</v>
      </c>
      <c r="F119" s="139" t="s">
        <v>1464</v>
      </c>
      <c r="G119" s="299"/>
    </row>
    <row r="120" spans="1:7" ht="30">
      <c r="A120" s="138" t="s">
        <v>64</v>
      </c>
      <c r="B120" s="138" t="s">
        <v>5</v>
      </c>
      <c r="C120" s="138" t="s">
        <v>6</v>
      </c>
      <c r="D120" s="138" t="s">
        <v>7</v>
      </c>
      <c r="E120" s="138">
        <v>19.05</v>
      </c>
      <c r="F120" s="139" t="s">
        <v>1465</v>
      </c>
      <c r="G120" s="299"/>
    </row>
    <row r="121" spans="1:7" ht="30">
      <c r="A121" s="138" t="s">
        <v>65</v>
      </c>
      <c r="B121" s="138" t="s">
        <v>5</v>
      </c>
      <c r="C121" s="138" t="s">
        <v>6</v>
      </c>
      <c r="D121" s="138" t="s">
        <v>7</v>
      </c>
      <c r="E121" s="138">
        <v>18.71</v>
      </c>
      <c r="F121" s="139" t="s">
        <v>1466</v>
      </c>
      <c r="G121" s="299"/>
    </row>
    <row r="122" spans="1:7" ht="30">
      <c r="A122" s="138" t="s">
        <v>66</v>
      </c>
      <c r="B122" s="138" t="s">
        <v>5</v>
      </c>
      <c r="C122" s="138" t="s">
        <v>6</v>
      </c>
      <c r="D122" s="138" t="s">
        <v>7</v>
      </c>
      <c r="E122" s="138">
        <v>18.71</v>
      </c>
      <c r="F122" s="139" t="s">
        <v>1467</v>
      </c>
      <c r="G122" s="299"/>
    </row>
    <row r="123" spans="1:7" ht="30">
      <c r="A123" s="138" t="s">
        <v>67</v>
      </c>
      <c r="B123" s="138" t="s">
        <v>5</v>
      </c>
      <c r="C123" s="138" t="s">
        <v>6</v>
      </c>
      <c r="D123" s="138" t="s">
        <v>7</v>
      </c>
      <c r="E123" s="138">
        <v>18.63</v>
      </c>
      <c r="F123" s="139" t="s">
        <v>1468</v>
      </c>
      <c r="G123" s="299"/>
    </row>
    <row r="124" spans="1:7" ht="30">
      <c r="A124" s="138" t="s">
        <v>68</v>
      </c>
      <c r="B124" s="138" t="s">
        <v>5</v>
      </c>
      <c r="C124" s="138" t="s">
        <v>6</v>
      </c>
      <c r="D124" s="138" t="s">
        <v>7</v>
      </c>
      <c r="E124" s="138">
        <v>18.63</v>
      </c>
      <c r="F124" s="139" t="s">
        <v>1469</v>
      </c>
      <c r="G124" s="299"/>
    </row>
    <row r="125" spans="1:7" ht="30">
      <c r="A125" s="1" t="s">
        <v>69</v>
      </c>
      <c r="B125" s="1" t="s">
        <v>5</v>
      </c>
      <c r="C125" s="1" t="s">
        <v>6</v>
      </c>
      <c r="D125" s="1" t="s">
        <v>7</v>
      </c>
      <c r="E125" s="1">
        <v>12.59</v>
      </c>
      <c r="F125" s="129" t="s">
        <v>1423</v>
      </c>
      <c r="G125" s="254" t="s">
        <v>1432</v>
      </c>
    </row>
    <row r="126" spans="1:7" ht="30">
      <c r="A126" s="1" t="s">
        <v>72</v>
      </c>
      <c r="B126" s="1" t="s">
        <v>5</v>
      </c>
      <c r="C126" s="1" t="s">
        <v>6</v>
      </c>
      <c r="D126" s="1" t="s">
        <v>7</v>
      </c>
      <c r="E126" s="1">
        <v>12.45</v>
      </c>
      <c r="F126" s="129" t="s">
        <v>1426</v>
      </c>
      <c r="G126" s="254"/>
    </row>
    <row r="127" spans="1:7" ht="30">
      <c r="A127" s="1" t="s">
        <v>73</v>
      </c>
      <c r="B127" s="1" t="s">
        <v>5</v>
      </c>
      <c r="C127" s="1" t="s">
        <v>6</v>
      </c>
      <c r="D127" s="1" t="s">
        <v>7</v>
      </c>
      <c r="E127" s="1">
        <v>11.63</v>
      </c>
      <c r="F127" s="129" t="s">
        <v>1427</v>
      </c>
      <c r="G127" s="254"/>
    </row>
    <row r="128" spans="1:7" ht="30">
      <c r="A128" s="1" t="s">
        <v>74</v>
      </c>
      <c r="B128" s="1" t="s">
        <v>5</v>
      </c>
      <c r="C128" s="1" t="s">
        <v>6</v>
      </c>
      <c r="D128" s="1" t="s">
        <v>7</v>
      </c>
      <c r="E128" s="1">
        <v>12.5</v>
      </c>
      <c r="F128" s="129" t="s">
        <v>1428</v>
      </c>
      <c r="G128" s="254"/>
    </row>
    <row r="129" spans="1:7" ht="30">
      <c r="A129" s="1" t="s">
        <v>75</v>
      </c>
      <c r="B129" s="1" t="s">
        <v>5</v>
      </c>
      <c r="C129" s="1" t="s">
        <v>6</v>
      </c>
      <c r="D129" s="1" t="s">
        <v>7</v>
      </c>
      <c r="E129" s="1">
        <v>12.7</v>
      </c>
      <c r="F129" s="129" t="s">
        <v>1429</v>
      </c>
      <c r="G129" s="254"/>
    </row>
    <row r="130" spans="1:7" ht="30">
      <c r="A130" s="1" t="s">
        <v>76</v>
      </c>
      <c r="B130" s="1" t="s">
        <v>5</v>
      </c>
      <c r="C130" s="1" t="s">
        <v>6</v>
      </c>
      <c r="D130" s="1" t="s">
        <v>7</v>
      </c>
      <c r="E130" s="1">
        <v>12.69</v>
      </c>
      <c r="F130" s="129" t="s">
        <v>1445</v>
      </c>
      <c r="G130" s="254"/>
    </row>
    <row r="131" spans="1:7" ht="30">
      <c r="A131" s="1" t="s">
        <v>77</v>
      </c>
      <c r="B131" s="1" t="s">
        <v>5</v>
      </c>
      <c r="C131" s="1" t="s">
        <v>6</v>
      </c>
      <c r="D131" s="1" t="s">
        <v>7</v>
      </c>
      <c r="E131" s="1">
        <v>12.67</v>
      </c>
      <c r="F131" s="129" t="s">
        <v>1446</v>
      </c>
      <c r="G131" s="254"/>
    </row>
    <row r="132" spans="1:7" ht="30">
      <c r="A132" s="1" t="s">
        <v>79</v>
      </c>
      <c r="B132" s="1" t="s">
        <v>5</v>
      </c>
      <c r="C132" s="1" t="s">
        <v>6</v>
      </c>
      <c r="D132" s="1" t="s">
        <v>7</v>
      </c>
      <c r="E132" s="1">
        <v>13.23</v>
      </c>
      <c r="F132" s="129" t="s">
        <v>1447</v>
      </c>
      <c r="G132" s="254"/>
    </row>
    <row r="133" spans="1:7" ht="30">
      <c r="A133" s="1" t="s">
        <v>81</v>
      </c>
      <c r="B133" s="1" t="s">
        <v>5</v>
      </c>
      <c r="C133" s="1" t="s">
        <v>6</v>
      </c>
      <c r="D133" s="1" t="s">
        <v>7</v>
      </c>
      <c r="E133" s="1">
        <v>12.63</v>
      </c>
      <c r="F133" s="129" t="s">
        <v>1449</v>
      </c>
      <c r="G133" s="254"/>
    </row>
    <row r="134" spans="1:7" ht="30">
      <c r="A134" s="1" t="s">
        <v>83</v>
      </c>
      <c r="B134" s="1" t="s">
        <v>5</v>
      </c>
      <c r="C134" s="1" t="s">
        <v>6</v>
      </c>
      <c r="D134" s="1" t="s">
        <v>7</v>
      </c>
      <c r="E134" s="1">
        <v>12.52</v>
      </c>
      <c r="F134" s="129" t="s">
        <v>1451</v>
      </c>
      <c r="G134" s="254"/>
    </row>
    <row r="135" spans="1:7" ht="30">
      <c r="A135" s="1" t="s">
        <v>84</v>
      </c>
      <c r="B135" s="1" t="s">
        <v>5</v>
      </c>
      <c r="C135" s="1" t="s">
        <v>6</v>
      </c>
      <c r="D135" s="1" t="s">
        <v>7</v>
      </c>
      <c r="E135" s="1">
        <v>12.67</v>
      </c>
      <c r="F135" s="129" t="s">
        <v>1453</v>
      </c>
      <c r="G135" s="254"/>
    </row>
    <row r="136" spans="1:7" ht="30">
      <c r="A136" s="1" t="s">
        <v>85</v>
      </c>
      <c r="B136" s="1" t="s">
        <v>5</v>
      </c>
      <c r="C136" s="1" t="s">
        <v>6</v>
      </c>
      <c r="D136" s="1" t="s">
        <v>7</v>
      </c>
      <c r="E136" s="1">
        <v>12.56</v>
      </c>
      <c r="F136" s="129" t="s">
        <v>1455</v>
      </c>
      <c r="G136" s="254"/>
    </row>
    <row r="137" spans="1:7">
      <c r="A137" s="1" t="s">
        <v>86</v>
      </c>
      <c r="B137" s="1" t="s">
        <v>5</v>
      </c>
      <c r="C137" s="1" t="s">
        <v>6</v>
      </c>
      <c r="D137" s="1" t="s">
        <v>7</v>
      </c>
      <c r="E137" s="1">
        <v>12.5</v>
      </c>
      <c r="F137" s="1" t="s">
        <v>1456</v>
      </c>
      <c r="G137" s="254"/>
    </row>
    <row r="138" spans="1:7" ht="30">
      <c r="A138" s="1" t="s">
        <v>88</v>
      </c>
      <c r="B138" s="1" t="s">
        <v>5</v>
      </c>
      <c r="C138" s="1" t="s">
        <v>6</v>
      </c>
      <c r="D138" s="1" t="s">
        <v>7</v>
      </c>
      <c r="E138" s="1">
        <v>12.47</v>
      </c>
      <c r="F138" s="129" t="s">
        <v>1457</v>
      </c>
      <c r="G138" s="254"/>
    </row>
    <row r="139" spans="1:7" ht="30">
      <c r="A139" s="1" t="s">
        <v>89</v>
      </c>
      <c r="B139" s="1" t="s">
        <v>5</v>
      </c>
      <c r="C139" s="1" t="s">
        <v>6</v>
      </c>
      <c r="D139" s="1" t="s">
        <v>7</v>
      </c>
      <c r="E139" s="1">
        <v>11.45</v>
      </c>
      <c r="F139" s="129" t="s">
        <v>1458</v>
      </c>
      <c r="G139" s="254"/>
    </row>
    <row r="140" spans="1:7" ht="30">
      <c r="A140" s="1" t="s">
        <v>90</v>
      </c>
      <c r="B140" s="1" t="s">
        <v>5</v>
      </c>
      <c r="C140" s="1" t="s">
        <v>6</v>
      </c>
      <c r="D140" s="1" t="s">
        <v>7</v>
      </c>
      <c r="E140" s="1">
        <v>12.69</v>
      </c>
      <c r="F140" s="129" t="s">
        <v>1460</v>
      </c>
      <c r="G140" s="254"/>
    </row>
    <row r="141" spans="1:7" ht="30">
      <c r="A141" s="1" t="s">
        <v>91</v>
      </c>
      <c r="B141" s="1" t="s">
        <v>5</v>
      </c>
      <c r="C141" s="1" t="s">
        <v>6</v>
      </c>
      <c r="D141" s="1" t="s">
        <v>7</v>
      </c>
      <c r="E141" s="1">
        <v>12.35</v>
      </c>
      <c r="F141" s="129" t="s">
        <v>1462</v>
      </c>
      <c r="G141" s="254"/>
    </row>
    <row r="142" spans="1:7" ht="30">
      <c r="A142" s="1" t="s">
        <v>92</v>
      </c>
      <c r="B142" s="1" t="s">
        <v>5</v>
      </c>
      <c r="C142" s="1" t="s">
        <v>6</v>
      </c>
      <c r="D142" s="1" t="s">
        <v>7</v>
      </c>
      <c r="E142" s="1">
        <v>12.55</v>
      </c>
      <c r="F142" s="129" t="s">
        <v>1463</v>
      </c>
      <c r="G142" s="254"/>
    </row>
    <row r="143" spans="1:7" ht="30">
      <c r="A143" s="1" t="s">
        <v>93</v>
      </c>
      <c r="B143" s="1" t="s">
        <v>5</v>
      </c>
      <c r="C143" s="1" t="s">
        <v>6</v>
      </c>
      <c r="D143" s="1" t="s">
        <v>7</v>
      </c>
      <c r="E143" s="1">
        <v>12.37</v>
      </c>
      <c r="F143" s="129" t="s">
        <v>1464</v>
      </c>
      <c r="G143" s="254"/>
    </row>
    <row r="144" spans="1:7" ht="30">
      <c r="A144" s="1" t="s">
        <v>94</v>
      </c>
      <c r="B144" s="1" t="s">
        <v>5</v>
      </c>
      <c r="C144" s="1" t="s">
        <v>6</v>
      </c>
      <c r="D144" s="1" t="s">
        <v>7</v>
      </c>
      <c r="E144" s="1">
        <v>13.29</v>
      </c>
      <c r="F144" s="129" t="s">
        <v>1465</v>
      </c>
      <c r="G144" s="254"/>
    </row>
    <row r="145" spans="1:7" ht="30">
      <c r="A145" s="1" t="s">
        <v>95</v>
      </c>
      <c r="B145" s="1" t="s">
        <v>5</v>
      </c>
      <c r="C145" s="1" t="s">
        <v>6</v>
      </c>
      <c r="D145" s="1" t="s">
        <v>7</v>
      </c>
      <c r="E145" s="1">
        <v>12.52</v>
      </c>
      <c r="F145" s="129" t="s">
        <v>1466</v>
      </c>
      <c r="G145" s="254"/>
    </row>
    <row r="146" spans="1:7" ht="30">
      <c r="A146" s="1" t="s">
        <v>96</v>
      </c>
      <c r="B146" s="1" t="s">
        <v>5</v>
      </c>
      <c r="C146" s="1" t="s">
        <v>6</v>
      </c>
      <c r="D146" s="1" t="s">
        <v>7</v>
      </c>
      <c r="E146" s="1">
        <v>12.44</v>
      </c>
      <c r="F146" s="129" t="s">
        <v>1467</v>
      </c>
      <c r="G146" s="254"/>
    </row>
    <row r="147" spans="1:7" ht="30">
      <c r="A147" s="1" t="s">
        <v>97</v>
      </c>
      <c r="B147" s="1" t="s">
        <v>5</v>
      </c>
      <c r="C147" s="1" t="s">
        <v>6</v>
      </c>
      <c r="D147" s="1" t="s">
        <v>7</v>
      </c>
      <c r="E147" s="1">
        <v>12.59</v>
      </c>
      <c r="F147" s="129" t="s">
        <v>1468</v>
      </c>
      <c r="G147" s="254"/>
    </row>
    <row r="148" spans="1:7" ht="30">
      <c r="A148" s="1" t="s">
        <v>98</v>
      </c>
      <c r="B148" s="1" t="s">
        <v>5</v>
      </c>
      <c r="C148" s="1" t="s">
        <v>6</v>
      </c>
      <c r="D148" s="1" t="s">
        <v>7</v>
      </c>
      <c r="E148" s="1">
        <v>12.67</v>
      </c>
      <c r="F148" s="129" t="s">
        <v>1469</v>
      </c>
      <c r="G148" s="254"/>
    </row>
    <row r="151" spans="1:7">
      <c r="A151" s="10" t="s">
        <v>1474</v>
      </c>
      <c r="B151" s="10" t="s">
        <v>5</v>
      </c>
      <c r="C151" s="10" t="s">
        <v>6</v>
      </c>
      <c r="D151" s="10" t="s">
        <v>7</v>
      </c>
      <c r="E151" s="10">
        <v>18.84</v>
      </c>
      <c r="F151" s="10" t="s">
        <v>1470</v>
      </c>
      <c r="G151" s="255" t="s">
        <v>1430</v>
      </c>
    </row>
    <row r="152" spans="1:7">
      <c r="A152" s="10" t="s">
        <v>1475</v>
      </c>
      <c r="B152" s="10" t="s">
        <v>5</v>
      </c>
      <c r="C152" s="10" t="s">
        <v>6</v>
      </c>
      <c r="D152" s="10" t="s">
        <v>7</v>
      </c>
      <c r="E152" s="10">
        <v>18.559999999999999</v>
      </c>
      <c r="F152" s="10" t="s">
        <v>1471</v>
      </c>
      <c r="G152" s="255"/>
    </row>
    <row r="153" spans="1:7">
      <c r="A153" s="10" t="s">
        <v>1483</v>
      </c>
      <c r="B153" s="10" t="s">
        <v>5</v>
      </c>
      <c r="C153" s="10" t="s">
        <v>6</v>
      </c>
      <c r="D153" s="10" t="s">
        <v>7</v>
      </c>
      <c r="E153" s="10">
        <v>18.82</v>
      </c>
      <c r="F153" s="10" t="s">
        <v>1472</v>
      </c>
      <c r="G153" s="255"/>
    </row>
    <row r="154" spans="1:7">
      <c r="A154" s="10" t="s">
        <v>1484</v>
      </c>
      <c r="B154" s="10" t="s">
        <v>5</v>
      </c>
      <c r="C154" s="10" t="s">
        <v>6</v>
      </c>
      <c r="D154" s="10" t="s">
        <v>7</v>
      </c>
      <c r="E154" s="10">
        <v>18.55</v>
      </c>
      <c r="F154" s="10" t="s">
        <v>1473</v>
      </c>
      <c r="G154" s="255"/>
    </row>
    <row r="157" spans="1:7">
      <c r="A157" s="34" t="s">
        <v>180</v>
      </c>
      <c r="B157" s="34" t="s">
        <v>5</v>
      </c>
      <c r="C157" s="34" t="s">
        <v>6</v>
      </c>
      <c r="D157" s="34" t="s">
        <v>7</v>
      </c>
      <c r="E157" s="34">
        <v>11.4</v>
      </c>
      <c r="F157" s="34" t="s">
        <v>1470</v>
      </c>
      <c r="G157" s="301" t="s">
        <v>1432</v>
      </c>
    </row>
    <row r="158" spans="1:7">
      <c r="A158" s="34" t="s">
        <v>181</v>
      </c>
      <c r="B158" s="34" t="s">
        <v>5</v>
      </c>
      <c r="C158" s="34" t="s">
        <v>6</v>
      </c>
      <c r="D158" s="34" t="s">
        <v>7</v>
      </c>
      <c r="E158" s="34">
        <v>12.25</v>
      </c>
      <c r="F158" s="34" t="s">
        <v>1471</v>
      </c>
      <c r="G158" s="301"/>
    </row>
    <row r="159" spans="1:7">
      <c r="A159" s="34" t="s">
        <v>1498</v>
      </c>
      <c r="B159" s="34" t="s">
        <v>5</v>
      </c>
      <c r="C159" s="34" t="s">
        <v>6</v>
      </c>
      <c r="D159" s="34" t="s">
        <v>7</v>
      </c>
      <c r="E159" s="34">
        <v>11.73</v>
      </c>
      <c r="F159" s="34" t="s">
        <v>1472</v>
      </c>
      <c r="G159" s="301"/>
    </row>
    <row r="160" spans="1:7">
      <c r="A160" s="34" t="s">
        <v>1499</v>
      </c>
      <c r="B160" s="34" t="s">
        <v>5</v>
      </c>
      <c r="C160" s="34" t="s">
        <v>6</v>
      </c>
      <c r="D160" s="34" t="s">
        <v>7</v>
      </c>
      <c r="E160" s="34">
        <v>12.5</v>
      </c>
      <c r="F160" s="34" t="s">
        <v>1473</v>
      </c>
      <c r="G160" s="301"/>
    </row>
    <row r="163" spans="1:7">
      <c r="A163" s="122" t="s">
        <v>55</v>
      </c>
      <c r="B163" s="122" t="s">
        <v>5</v>
      </c>
      <c r="C163" s="122" t="s">
        <v>6</v>
      </c>
      <c r="D163" s="122" t="s">
        <v>7</v>
      </c>
      <c r="E163" s="122">
        <v>27.82</v>
      </c>
      <c r="F163" s="122" t="s">
        <v>1470</v>
      </c>
      <c r="G163" s="302" t="s">
        <v>1424</v>
      </c>
    </row>
    <row r="164" spans="1:7">
      <c r="A164" s="122" t="s">
        <v>56</v>
      </c>
      <c r="B164" s="122" t="s">
        <v>5</v>
      </c>
      <c r="C164" s="122" t="s">
        <v>6</v>
      </c>
      <c r="D164" s="122" t="s">
        <v>7</v>
      </c>
      <c r="E164" s="122">
        <v>30.08</v>
      </c>
      <c r="F164" s="122" t="s">
        <v>1471</v>
      </c>
      <c r="G164" s="302"/>
    </row>
    <row r="165" spans="1:7">
      <c r="A165" s="122" t="s">
        <v>67</v>
      </c>
      <c r="B165" s="122" t="s">
        <v>5</v>
      </c>
      <c r="C165" s="122" t="s">
        <v>6</v>
      </c>
      <c r="D165" s="122" t="s">
        <v>7</v>
      </c>
      <c r="E165" s="122">
        <v>27.2</v>
      </c>
      <c r="F165" s="122" t="s">
        <v>1472</v>
      </c>
      <c r="G165" s="302"/>
    </row>
    <row r="166" spans="1:7">
      <c r="A166" s="122" t="s">
        <v>68</v>
      </c>
      <c r="B166" s="122" t="s">
        <v>5</v>
      </c>
      <c r="C166" s="122" t="s">
        <v>6</v>
      </c>
      <c r="D166" s="122" t="s">
        <v>7</v>
      </c>
      <c r="E166" s="122">
        <v>24.56</v>
      </c>
      <c r="F166" s="122" t="s">
        <v>1473</v>
      </c>
      <c r="G166" s="302"/>
    </row>
    <row r="169" spans="1:7">
      <c r="A169" s="1"/>
      <c r="B169" s="1"/>
      <c r="C169" s="1"/>
      <c r="D169" s="1"/>
      <c r="E169" s="1"/>
      <c r="F169" s="1"/>
      <c r="G169" s="254"/>
    </row>
    <row r="170" spans="1:7">
      <c r="A170" s="1"/>
      <c r="B170" s="1"/>
      <c r="C170" s="1"/>
      <c r="D170" s="1"/>
      <c r="E170" s="1"/>
      <c r="F170" s="1"/>
      <c r="G170" s="254"/>
    </row>
    <row r="171" spans="1:7">
      <c r="A171" s="1"/>
      <c r="B171" s="1"/>
      <c r="C171" s="1"/>
      <c r="D171" s="1"/>
      <c r="E171" s="1"/>
      <c r="F171" s="1"/>
      <c r="G171" s="254"/>
    </row>
    <row r="172" spans="1:7">
      <c r="A172" s="1"/>
      <c r="B172" s="1"/>
      <c r="C172" s="1"/>
      <c r="D172" s="1"/>
      <c r="E172" s="1"/>
      <c r="F172" s="1"/>
      <c r="G172" s="254"/>
    </row>
    <row r="175" spans="1:7">
      <c r="A175" s="122" t="s">
        <v>1310</v>
      </c>
      <c r="B175" s="122" t="s">
        <v>5</v>
      </c>
      <c r="C175" s="122" t="s">
        <v>6</v>
      </c>
      <c r="D175" s="122" t="s">
        <v>7</v>
      </c>
      <c r="E175" s="122">
        <v>14.72</v>
      </c>
      <c r="F175" s="122" t="s">
        <v>1470</v>
      </c>
      <c r="G175" s="302" t="s">
        <v>1431</v>
      </c>
    </row>
    <row r="176" spans="1:7">
      <c r="A176" s="122" t="s">
        <v>1311</v>
      </c>
      <c r="B176" s="122" t="s">
        <v>5</v>
      </c>
      <c r="C176" s="122" t="s">
        <v>6</v>
      </c>
      <c r="D176" s="122" t="s">
        <v>7</v>
      </c>
      <c r="E176" s="122">
        <v>14.52</v>
      </c>
      <c r="F176" s="122" t="s">
        <v>1471</v>
      </c>
      <c r="G176" s="302"/>
    </row>
    <row r="177" spans="1:7">
      <c r="A177" s="122" t="s">
        <v>1332</v>
      </c>
      <c r="B177" s="122" t="s">
        <v>5</v>
      </c>
      <c r="C177" s="122" t="s">
        <v>6</v>
      </c>
      <c r="D177" s="122" t="s">
        <v>7</v>
      </c>
      <c r="E177" s="122">
        <v>14.45</v>
      </c>
      <c r="F177" s="122" t="s">
        <v>1472</v>
      </c>
      <c r="G177" s="302"/>
    </row>
    <row r="178" spans="1:7">
      <c r="A178" s="122" t="s">
        <v>1333</v>
      </c>
      <c r="B178" s="122" t="s">
        <v>5</v>
      </c>
      <c r="C178" s="122" t="s">
        <v>6</v>
      </c>
      <c r="D178" s="122" t="s">
        <v>7</v>
      </c>
      <c r="E178" s="122">
        <v>14.53</v>
      </c>
      <c r="F178" s="122" t="s">
        <v>1473</v>
      </c>
      <c r="G178" s="302"/>
    </row>
    <row r="181" spans="1:7">
      <c r="A181" s="10" t="s">
        <v>1304</v>
      </c>
      <c r="B181" s="10" t="s">
        <v>5</v>
      </c>
      <c r="C181" s="10" t="s">
        <v>6</v>
      </c>
      <c r="D181" s="10" t="s">
        <v>7</v>
      </c>
      <c r="E181" s="10">
        <v>15.31</v>
      </c>
      <c r="F181" s="10" t="s">
        <v>1470</v>
      </c>
      <c r="G181" s="255" t="s">
        <v>267</v>
      </c>
    </row>
    <row r="182" spans="1:7">
      <c r="A182" s="10" t="s">
        <v>1305</v>
      </c>
      <c r="B182" s="10" t="s">
        <v>5</v>
      </c>
      <c r="C182" s="10" t="s">
        <v>6</v>
      </c>
      <c r="D182" s="10" t="s">
        <v>7</v>
      </c>
      <c r="E182" s="10">
        <v>15.59</v>
      </c>
      <c r="F182" s="10" t="s">
        <v>1471</v>
      </c>
      <c r="G182" s="255"/>
    </row>
    <row r="183" spans="1:7">
      <c r="A183" s="10" t="s">
        <v>1325</v>
      </c>
      <c r="B183" s="10" t="s">
        <v>5</v>
      </c>
      <c r="C183" s="10" t="s">
        <v>6</v>
      </c>
      <c r="D183" s="10" t="s">
        <v>7</v>
      </c>
      <c r="E183" s="10">
        <v>15.37</v>
      </c>
      <c r="F183" s="10" t="s">
        <v>1472</v>
      </c>
      <c r="G183" s="255"/>
    </row>
    <row r="184" spans="1:7">
      <c r="A184" s="10" t="s">
        <v>1507</v>
      </c>
      <c r="B184" s="10" t="s">
        <v>5</v>
      </c>
      <c r="C184" s="10" t="s">
        <v>6</v>
      </c>
      <c r="D184" s="10" t="s">
        <v>7</v>
      </c>
      <c r="E184" s="10">
        <v>15.87</v>
      </c>
      <c r="F184" s="10" t="s">
        <v>1473</v>
      </c>
      <c r="G184" s="255"/>
    </row>
  </sheetData>
  <mergeCells count="19">
    <mergeCell ref="G157:G160"/>
    <mergeCell ref="G163:G166"/>
    <mergeCell ref="G169:G172"/>
    <mergeCell ref="G175:G178"/>
    <mergeCell ref="G181:G184"/>
    <mergeCell ref="G151:G154"/>
    <mergeCell ref="G4:G27"/>
    <mergeCell ref="V7:AC7"/>
    <mergeCell ref="AD7:AL7"/>
    <mergeCell ref="AM7:AU7"/>
    <mergeCell ref="K10:L10"/>
    <mergeCell ref="M10:N10"/>
    <mergeCell ref="G28:G51"/>
    <mergeCell ref="G52:G75"/>
    <mergeCell ref="G76:G99"/>
    <mergeCell ref="G101:G124"/>
    <mergeCell ref="G125:G148"/>
    <mergeCell ref="K23:L23"/>
    <mergeCell ref="M23:N23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"/>
  <sheetViews>
    <sheetView topLeftCell="A2" zoomScaleNormal="100" workbookViewId="0">
      <selection activeCell="R3" sqref="R3"/>
    </sheetView>
  </sheetViews>
  <sheetFormatPr defaultRowHeight="15"/>
  <sheetData>
    <row r="1" spans="1:21">
      <c r="B1" t="s">
        <v>1424</v>
      </c>
      <c r="C1" t="s">
        <v>1508</v>
      </c>
    </row>
    <row r="2" spans="1:21">
      <c r="A2" t="s">
        <v>169</v>
      </c>
      <c r="B2">
        <v>7856.933</v>
      </c>
      <c r="C2">
        <v>12240.245999999999</v>
      </c>
      <c r="D2">
        <f>B2/C2</f>
        <v>0.64189339005114776</v>
      </c>
      <c r="E2">
        <f>D2/0.641893</f>
        <v>1.0000006076575811</v>
      </c>
    </row>
    <row r="3" spans="1:21">
      <c r="A3" t="s">
        <v>113</v>
      </c>
      <c r="B3">
        <v>7950.0540000000001</v>
      </c>
      <c r="C3">
        <v>11078.832</v>
      </c>
      <c r="D3">
        <f t="shared" ref="D3:D15" si="0">B3/C3</f>
        <v>0.71758954373529626</v>
      </c>
      <c r="E3">
        <f>D3/0.641893</f>
        <v>1.1179270435030391</v>
      </c>
      <c r="R3" s="234" t="s">
        <v>2841</v>
      </c>
      <c r="U3" s="234"/>
    </row>
    <row r="5" spans="1:21">
      <c r="A5" t="s">
        <v>169</v>
      </c>
      <c r="B5">
        <v>17037.309000000001</v>
      </c>
      <c r="C5">
        <v>35904.495999999999</v>
      </c>
      <c r="D5">
        <f t="shared" si="0"/>
        <v>0.47451742533859831</v>
      </c>
      <c r="E5">
        <f>D5/0.474517</f>
        <v>1.0000008963611384</v>
      </c>
    </row>
    <row r="6" spans="1:21">
      <c r="A6" t="s">
        <v>113</v>
      </c>
      <c r="B6">
        <v>21399.016</v>
      </c>
      <c r="C6">
        <v>15417.772999999999</v>
      </c>
      <c r="D6">
        <f t="shared" si="0"/>
        <v>1.3879446791699424</v>
      </c>
      <c r="E6">
        <f>D6/0.474517</f>
        <v>2.9249630238114595</v>
      </c>
    </row>
    <row r="8" spans="1:21">
      <c r="A8" t="s">
        <v>169</v>
      </c>
      <c r="B8">
        <v>12610.673000000001</v>
      </c>
      <c r="C8">
        <v>38010.252999999997</v>
      </c>
      <c r="D8">
        <f t="shared" si="0"/>
        <v>0.33177029892434556</v>
      </c>
      <c r="E8">
        <f>D8/0.33177</f>
        <v>1.0000009009987207</v>
      </c>
    </row>
    <row r="9" spans="1:21">
      <c r="A9" t="s">
        <v>113</v>
      </c>
      <c r="B9">
        <v>12359.652</v>
      </c>
      <c r="C9">
        <v>17136.752</v>
      </c>
      <c r="D9">
        <f t="shared" si="0"/>
        <v>0.72123655637894513</v>
      </c>
      <c r="E9">
        <f>D9/0.33177</f>
        <v>2.1739052849231246</v>
      </c>
    </row>
    <row r="11" spans="1:21">
      <c r="A11" t="s">
        <v>169</v>
      </c>
      <c r="B11">
        <v>2000.548</v>
      </c>
      <c r="C11">
        <v>25379.278999999999</v>
      </c>
      <c r="D11">
        <f t="shared" si="0"/>
        <v>7.8826037571831736E-2</v>
      </c>
      <c r="E11">
        <f>D11/0.078826</f>
        <v>1.0000004766426274</v>
      </c>
    </row>
    <row r="12" spans="1:21">
      <c r="A12" t="s">
        <v>113</v>
      </c>
      <c r="B12">
        <v>5959.79</v>
      </c>
      <c r="C12">
        <v>18084.803</v>
      </c>
      <c r="D12">
        <f t="shared" si="0"/>
        <v>0.32954685765722747</v>
      </c>
      <c r="E12">
        <f>D12/0.078826</f>
        <v>4.1806873069447583</v>
      </c>
    </row>
    <row r="14" spans="1:21">
      <c r="A14" t="s">
        <v>169</v>
      </c>
      <c r="B14">
        <v>6060.6220000000003</v>
      </c>
      <c r="C14">
        <v>13008.61</v>
      </c>
      <c r="D14">
        <f t="shared" si="0"/>
        <v>0.46589312770541974</v>
      </c>
      <c r="E14">
        <f>D14/0.465893</f>
        <v>1.0000002741089042</v>
      </c>
    </row>
    <row r="15" spans="1:21">
      <c r="A15" t="s">
        <v>113</v>
      </c>
      <c r="B15">
        <v>11580.51</v>
      </c>
      <c r="C15">
        <v>8824.518</v>
      </c>
      <c r="D15">
        <f t="shared" si="0"/>
        <v>1.3123107687014748</v>
      </c>
      <c r="E15">
        <f>D15/0.465893</f>
        <v>2.8167642971701117</v>
      </c>
    </row>
  </sheetData>
  <pageMargins left="0.7" right="0.7" top="0.75" bottom="0.75" header="0.3" footer="0.3"/>
  <pageSetup paperSize="9" orientation="portrait" horizontalDpi="4294967295" verticalDpi="4294967295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zoomScale="110" zoomScaleNormal="110" workbookViewId="0">
      <selection activeCell="O34" sqref="O34"/>
    </sheetView>
  </sheetViews>
  <sheetFormatPr defaultRowHeight="15"/>
  <sheetData>
    <row r="1" spans="1:8">
      <c r="B1" t="s">
        <v>1509</v>
      </c>
      <c r="C1" t="s">
        <v>9</v>
      </c>
    </row>
    <row r="2" spans="1:8">
      <c r="A2" t="s">
        <v>169</v>
      </c>
      <c r="B2">
        <v>13600.701999999999</v>
      </c>
      <c r="C2">
        <v>10289.418</v>
      </c>
      <c r="D2">
        <f>B2/C2</f>
        <v>1.3218145088478279</v>
      </c>
      <c r="E2">
        <f>D2/1.321815</f>
        <v>0.99999962842593548</v>
      </c>
    </row>
    <row r="3" spans="1:8">
      <c r="A3" t="s">
        <v>113</v>
      </c>
      <c r="B3">
        <v>6094.518</v>
      </c>
      <c r="C3">
        <v>6047.64</v>
      </c>
      <c r="D3">
        <f t="shared" ref="D3:D9" si="0">B3/C3</f>
        <v>1.0077514534595313</v>
      </c>
      <c r="E3">
        <f>D3/1.321815</f>
        <v>0.76239977111738888</v>
      </c>
    </row>
    <row r="5" spans="1:8">
      <c r="A5" t="s">
        <v>169</v>
      </c>
      <c r="B5">
        <v>8128.3680000000004</v>
      </c>
      <c r="C5">
        <v>11255.710999999999</v>
      </c>
      <c r="D5">
        <f t="shared" si="0"/>
        <v>0.72215500202519423</v>
      </c>
      <c r="E5">
        <f>D5/0.722155</f>
        <v>1.0000000028043761</v>
      </c>
    </row>
    <row r="6" spans="1:8">
      <c r="A6" t="s">
        <v>113</v>
      </c>
      <c r="B6">
        <v>4681.5690000000004</v>
      </c>
      <c r="C6">
        <v>10196.418</v>
      </c>
      <c r="D6">
        <f t="shared" si="0"/>
        <v>0.45913859161128945</v>
      </c>
      <c r="E6">
        <f>D6/0.722155</f>
        <v>0.63578953494926915</v>
      </c>
    </row>
    <row r="8" spans="1:8">
      <c r="A8" t="s">
        <v>169</v>
      </c>
      <c r="B8">
        <v>8772.6810000000005</v>
      </c>
      <c r="C8">
        <v>12459.953</v>
      </c>
      <c r="D8">
        <f t="shared" si="0"/>
        <v>0.70407015178949717</v>
      </c>
      <c r="E8">
        <f>D8/0.70407</f>
        <v>1.0000002155886449</v>
      </c>
    </row>
    <row r="9" spans="1:8">
      <c r="A9" t="s">
        <v>113</v>
      </c>
      <c r="B9">
        <v>5393.8109999999997</v>
      </c>
      <c r="C9">
        <v>10240.004000000001</v>
      </c>
      <c r="D9">
        <f t="shared" si="0"/>
        <v>0.52673914971126956</v>
      </c>
      <c r="E9">
        <f>D9/0.70407</f>
        <v>0.74813463108962119</v>
      </c>
    </row>
    <row r="15" spans="1:8">
      <c r="H15" t="s">
        <v>2841</v>
      </c>
    </row>
  </sheetData>
  <pageMargins left="0.7" right="0.7" top="0.75" bottom="0.75" header="0.3" footer="0.3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zoomScale="120" zoomScaleNormal="120" workbookViewId="0">
      <selection activeCell="N30" sqref="N30"/>
    </sheetView>
  </sheetViews>
  <sheetFormatPr defaultRowHeight="15"/>
  <sheetData>
    <row r="1" spans="1:5">
      <c r="B1" t="s">
        <v>1510</v>
      </c>
      <c r="C1" t="s">
        <v>9</v>
      </c>
    </row>
    <row r="2" spans="1:5">
      <c r="A2" t="s">
        <v>169</v>
      </c>
      <c r="B2">
        <v>7185.0330000000004</v>
      </c>
      <c r="C2">
        <v>11614.589</v>
      </c>
      <c r="D2">
        <f>B2/C2</f>
        <v>0.6186213735156707</v>
      </c>
      <c r="E2">
        <f>D2/0.618621</f>
        <v>1.0000006037875706</v>
      </c>
    </row>
    <row r="3" spans="1:5">
      <c r="A3" t="s">
        <v>113</v>
      </c>
      <c r="B3">
        <v>2190.598</v>
      </c>
      <c r="C3">
        <v>10811.296</v>
      </c>
      <c r="D3">
        <f t="shared" ref="D3:D9" si="0">B3/C3</f>
        <v>0.20262122135958538</v>
      </c>
      <c r="E3">
        <f>D3/0.618621</f>
        <v>0.327536927067761</v>
      </c>
    </row>
    <row r="5" spans="1:5">
      <c r="A5" t="s">
        <v>169</v>
      </c>
      <c r="B5">
        <v>4840.9830000000002</v>
      </c>
      <c r="C5">
        <v>9381.9830000000002</v>
      </c>
      <c r="D5">
        <f t="shared" si="0"/>
        <v>0.51598718522512776</v>
      </c>
      <c r="E5">
        <f>D5/0.51598</f>
        <v>1.0000139253946427</v>
      </c>
    </row>
    <row r="6" spans="1:5">
      <c r="A6" t="s">
        <v>113</v>
      </c>
      <c r="B6">
        <v>3641.4769999999999</v>
      </c>
      <c r="C6">
        <v>8083.2250000000004</v>
      </c>
      <c r="D6">
        <f t="shared" si="0"/>
        <v>0.45049803760256579</v>
      </c>
      <c r="E6">
        <f>D6/0.565748</f>
        <v>0.79628745943877088</v>
      </c>
    </row>
    <row r="8" spans="1:5">
      <c r="A8" t="s">
        <v>169</v>
      </c>
      <c r="B8">
        <v>5115.0829999999996</v>
      </c>
      <c r="C8">
        <v>13150.174999999999</v>
      </c>
      <c r="D8">
        <f t="shared" si="0"/>
        <v>0.38897451935050292</v>
      </c>
      <c r="E8">
        <f>D8/0.388975</f>
        <v>0.99999876431776569</v>
      </c>
    </row>
    <row r="9" spans="1:5">
      <c r="A9" t="s">
        <v>113</v>
      </c>
      <c r="B9">
        <v>2498.3760000000002</v>
      </c>
      <c r="C9">
        <v>10164.174999999999</v>
      </c>
      <c r="D9">
        <f t="shared" si="0"/>
        <v>0.24580214331217246</v>
      </c>
      <c r="E9">
        <f>D9/0.388975</f>
        <v>0.63192272848427911</v>
      </c>
    </row>
  </sheetData>
  <pageMargins left="0.7" right="0.7" top="0.75" bottom="0.75" header="0.3" footer="0.3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5"/>
  <sheetViews>
    <sheetView zoomScale="40" zoomScaleNormal="40" workbookViewId="0">
      <selection activeCell="AE87" sqref="AE87"/>
    </sheetView>
  </sheetViews>
  <sheetFormatPr defaultRowHeight="15"/>
  <cols>
    <col min="2" max="2" width="55.140625" customWidth="1"/>
  </cols>
  <sheetData>
    <row r="1" spans="1:23">
      <c r="B1" s="141"/>
    </row>
    <row r="2" spans="1:23">
      <c r="A2" t="s">
        <v>1511</v>
      </c>
      <c r="J2" s="284" t="s">
        <v>1512</v>
      </c>
      <c r="K2" s="284"/>
      <c r="L2" s="284"/>
      <c r="M2" s="284"/>
      <c r="N2" s="284"/>
      <c r="O2" s="284" t="s">
        <v>1513</v>
      </c>
      <c r="P2" s="284"/>
      <c r="Q2" s="284"/>
      <c r="R2" s="284"/>
      <c r="S2" s="284"/>
      <c r="T2" s="284" t="s">
        <v>1513</v>
      </c>
      <c r="U2" s="284"/>
      <c r="V2" s="284"/>
      <c r="W2" s="13"/>
    </row>
    <row r="3" spans="1:23">
      <c r="C3" t="s">
        <v>563</v>
      </c>
      <c r="I3" s="102"/>
      <c r="J3" s="142" t="s">
        <v>278</v>
      </c>
      <c r="K3" s="142" t="s">
        <v>281</v>
      </c>
      <c r="L3" s="142" t="s">
        <v>284</v>
      </c>
      <c r="M3" s="142" t="s">
        <v>287</v>
      </c>
      <c r="N3" s="142" t="s">
        <v>293</v>
      </c>
      <c r="O3" s="143" t="s">
        <v>278</v>
      </c>
      <c r="P3" s="143" t="s">
        <v>281</v>
      </c>
      <c r="Q3" s="144" t="s">
        <v>282</v>
      </c>
      <c r="R3" s="144" t="s">
        <v>285</v>
      </c>
      <c r="S3" s="145" t="s">
        <v>874</v>
      </c>
      <c r="T3" s="146" t="s">
        <v>279</v>
      </c>
      <c r="U3" s="146" t="s">
        <v>282</v>
      </c>
      <c r="V3" s="146" t="s">
        <v>285</v>
      </c>
      <c r="W3" s="77" t="s">
        <v>300</v>
      </c>
    </row>
    <row r="4" spans="1:23">
      <c r="A4">
        <v>1</v>
      </c>
      <c r="B4" t="s">
        <v>1514</v>
      </c>
      <c r="C4" s="68">
        <v>6.9819999999999995E-4</v>
      </c>
      <c r="D4" t="s">
        <v>272</v>
      </c>
      <c r="E4">
        <f>AVERAGE(C4:C12)</f>
        <v>1.9846555555555557E-3</v>
      </c>
      <c r="H4" s="96"/>
      <c r="I4" s="102" t="s">
        <v>272</v>
      </c>
      <c r="J4" s="147">
        <f>E76</f>
        <v>5.0666666666666665E-2</v>
      </c>
      <c r="K4" s="147">
        <f>E94</f>
        <v>0.18511111111111112</v>
      </c>
      <c r="L4" s="147">
        <f>E112</f>
        <v>0.14744444444444443</v>
      </c>
      <c r="M4" s="147">
        <f>E130</f>
        <v>0.12466666666666668</v>
      </c>
      <c r="N4" s="147">
        <f>E148</f>
        <v>0.12522222222222223</v>
      </c>
      <c r="O4" s="148">
        <f>E220</f>
        <v>5.5333333333333339E-2</v>
      </c>
      <c r="P4" s="148">
        <f>E238</f>
        <v>0.11211111111111111</v>
      </c>
      <c r="Q4" s="145">
        <f>E22</f>
        <v>0.11988888888888891</v>
      </c>
      <c r="R4" s="145">
        <f>E40</f>
        <v>0.23499999999999999</v>
      </c>
      <c r="S4" s="145">
        <f>E58</f>
        <v>0.20533333333333334</v>
      </c>
      <c r="T4" s="149">
        <f>E166</f>
        <v>0.12111111111111111</v>
      </c>
      <c r="U4" s="149">
        <f>E184</f>
        <v>0.28200000000000003</v>
      </c>
      <c r="V4" s="150">
        <f>E202</f>
        <v>0.19211111111111112</v>
      </c>
      <c r="W4" s="117">
        <f>E4</f>
        <v>1.9846555555555557E-3</v>
      </c>
    </row>
    <row r="5" spans="1:23">
      <c r="A5">
        <v>2</v>
      </c>
      <c r="B5" t="s">
        <v>1515</v>
      </c>
      <c r="C5">
        <v>1E-3</v>
      </c>
      <c r="D5" t="s">
        <v>273</v>
      </c>
      <c r="E5" s="13">
        <f>AVERAGE(C13:C21)</f>
        <v>4.6719222222222235E-3</v>
      </c>
      <c r="H5" s="96"/>
      <c r="I5" s="102" t="s">
        <v>273</v>
      </c>
      <c r="J5" s="147">
        <f>E77</f>
        <v>2.8333333333333335E-2</v>
      </c>
      <c r="K5" s="147">
        <f>E95</f>
        <v>3.7888888888888889E-2</v>
      </c>
      <c r="L5" s="147">
        <f>E113</f>
        <v>0.11488888888888889</v>
      </c>
      <c r="M5" s="147">
        <f>E131</f>
        <v>0.13477777777777777</v>
      </c>
      <c r="N5" s="147">
        <f>E149</f>
        <v>6.2888888888888883E-2</v>
      </c>
      <c r="O5" s="148">
        <f>E221</f>
        <v>4.6777777777777779E-2</v>
      </c>
      <c r="P5" s="148">
        <f>E239</f>
        <v>5.2444444444444446E-2</v>
      </c>
      <c r="Q5" s="145">
        <f>E23</f>
        <v>4.7666666666666663E-2</v>
      </c>
      <c r="R5" s="145">
        <f>E41</f>
        <v>0.215</v>
      </c>
      <c r="S5" s="145">
        <f>E59</f>
        <v>0.12544444444444444</v>
      </c>
      <c r="T5" s="149">
        <f>E167</f>
        <v>4.9111111111111105E-2</v>
      </c>
      <c r="U5" s="149">
        <f>E185</f>
        <v>0.10944444444444443</v>
      </c>
      <c r="V5" s="150">
        <f>E203</f>
        <v>0.15433333333333332</v>
      </c>
      <c r="W5" s="117">
        <f>E5</f>
        <v>4.6719222222222235E-3</v>
      </c>
    </row>
    <row r="6" spans="1:23">
      <c r="A6">
        <v>3</v>
      </c>
      <c r="B6" t="s">
        <v>1516</v>
      </c>
      <c r="C6">
        <v>2E-3</v>
      </c>
      <c r="D6" t="s">
        <v>1007</v>
      </c>
      <c r="E6" s="43">
        <f>AVERAGE(C4:C21)</f>
        <v>3.3282888888888896E-3</v>
      </c>
      <c r="H6" s="96"/>
      <c r="I6" s="214" t="s">
        <v>1007</v>
      </c>
      <c r="J6" s="211">
        <f>E78</f>
        <v>3.9500000000000007E-2</v>
      </c>
      <c r="K6" s="211">
        <f>E96</f>
        <v>0.11149999999999999</v>
      </c>
      <c r="L6" s="211">
        <f>E114</f>
        <v>0.13116666666666665</v>
      </c>
      <c r="M6" s="211">
        <f>E132</f>
        <v>0.12972222222222221</v>
      </c>
      <c r="N6" s="211">
        <f>E150</f>
        <v>9.4055555555555531E-2</v>
      </c>
      <c r="O6" s="101">
        <f>E222</f>
        <v>5.1055555555555562E-2</v>
      </c>
      <c r="P6" s="101">
        <f>E240</f>
        <v>8.2277777777777755E-2</v>
      </c>
      <c r="Q6" s="211">
        <f>E24</f>
        <v>8.377777777777777E-2</v>
      </c>
      <c r="R6" s="211">
        <f>E42</f>
        <v>0.22499999999999998</v>
      </c>
      <c r="S6" s="211">
        <f>E60</f>
        <v>0.16538888888888889</v>
      </c>
      <c r="T6" s="211">
        <f>E168</f>
        <v>8.5111111111111096E-2</v>
      </c>
      <c r="U6" s="211">
        <f>E186</f>
        <v>0.19572222222222224</v>
      </c>
      <c r="V6" s="101">
        <f>E204</f>
        <v>0.17322222222222225</v>
      </c>
      <c r="W6" s="117">
        <f>E6</f>
        <v>3.3282888888888896E-3</v>
      </c>
    </row>
    <row r="7" spans="1:23">
      <c r="A7">
        <v>4</v>
      </c>
      <c r="B7" t="s">
        <v>1517</v>
      </c>
      <c r="C7">
        <v>4.0000000000000001E-3</v>
      </c>
      <c r="H7" s="96"/>
      <c r="I7" s="102"/>
      <c r="J7" s="117"/>
      <c r="K7" s="117"/>
      <c r="L7" s="117"/>
      <c r="M7" s="77"/>
      <c r="Q7" s="77"/>
      <c r="R7" s="77"/>
      <c r="S7" s="77"/>
      <c r="T7" s="77"/>
      <c r="W7" s="77"/>
    </row>
    <row r="8" spans="1:23">
      <c r="A8">
        <v>5</v>
      </c>
      <c r="B8" t="s">
        <v>1518</v>
      </c>
      <c r="C8">
        <v>6.0000000000000001E-3</v>
      </c>
      <c r="H8" s="96"/>
      <c r="I8" s="102" t="s">
        <v>272</v>
      </c>
      <c r="J8" s="286">
        <f>AVERAGE(J4:P4)</f>
        <v>0.11436507936507938</v>
      </c>
      <c r="K8" s="286"/>
      <c r="L8" s="286"/>
      <c r="M8" s="286"/>
      <c r="N8" s="286"/>
      <c r="O8" s="286"/>
      <c r="P8" s="286"/>
      <c r="Q8" s="286">
        <f>AVERAGE(Q4:V4)</f>
        <v>0.19257407407407409</v>
      </c>
      <c r="R8" s="286"/>
      <c r="S8" s="286"/>
      <c r="T8" s="286"/>
      <c r="U8" s="286"/>
      <c r="V8" s="286"/>
      <c r="W8" s="118">
        <f>W4</f>
        <v>1.9846555555555557E-3</v>
      </c>
    </row>
    <row r="9" spans="1:23">
      <c r="A9">
        <v>6</v>
      </c>
      <c r="B9" t="s">
        <v>1519</v>
      </c>
      <c r="C9" s="68">
        <v>2.3269999999999999E-4</v>
      </c>
      <c r="H9" s="96"/>
      <c r="I9" s="102" t="s">
        <v>273</v>
      </c>
      <c r="J9" s="286">
        <f>AVERAGE(J5:P5)</f>
        <v>6.8285714285714297E-2</v>
      </c>
      <c r="K9" s="286"/>
      <c r="L9" s="286"/>
      <c r="M9" s="286"/>
      <c r="N9" s="286"/>
      <c r="O9" s="286"/>
      <c r="P9" s="286"/>
      <c r="Q9" s="286">
        <f>AVERAGE(Q5:V5)</f>
        <v>0.11683333333333333</v>
      </c>
      <c r="R9" s="286"/>
      <c r="S9" s="286"/>
      <c r="T9" s="286"/>
      <c r="U9" s="286"/>
      <c r="V9" s="286"/>
      <c r="W9" s="118">
        <f>W5</f>
        <v>4.6719222222222235E-3</v>
      </c>
    </row>
    <row r="10" spans="1:23">
      <c r="A10">
        <v>7</v>
      </c>
      <c r="B10" t="s">
        <v>1520</v>
      </c>
      <c r="C10" s="68">
        <v>9.3099999999999997E-4</v>
      </c>
      <c r="H10" s="96"/>
      <c r="I10" s="102" t="s">
        <v>1007</v>
      </c>
      <c r="J10" s="286">
        <f>AVERAGE(J6:P6)</f>
        <v>9.1325396825396823E-2</v>
      </c>
      <c r="K10" s="286"/>
      <c r="L10" s="286"/>
      <c r="M10" s="286"/>
      <c r="N10" s="286"/>
      <c r="O10" s="286"/>
      <c r="P10" s="286"/>
      <c r="Q10" s="286">
        <f>AVERAGE(Q6:V6)</f>
        <v>0.1547037037037037</v>
      </c>
      <c r="R10" s="286"/>
      <c r="S10" s="286"/>
      <c r="T10" s="286"/>
      <c r="U10" s="286"/>
      <c r="V10" s="286"/>
      <c r="W10" s="118">
        <f>W6</f>
        <v>3.3282888888888896E-3</v>
      </c>
    </row>
    <row r="11" spans="1:23">
      <c r="A11">
        <v>8</v>
      </c>
      <c r="B11" t="s">
        <v>1521</v>
      </c>
      <c r="C11">
        <v>1E-3</v>
      </c>
      <c r="H11" s="13"/>
      <c r="I11" s="102"/>
      <c r="Q11" s="77"/>
      <c r="R11" s="77"/>
      <c r="S11" s="102"/>
      <c r="T11" s="102"/>
      <c r="U11" s="13"/>
    </row>
    <row r="12" spans="1:23">
      <c r="A12">
        <v>9</v>
      </c>
      <c r="B12" t="s">
        <v>1522</v>
      </c>
      <c r="C12">
        <v>2E-3</v>
      </c>
      <c r="I12" s="102"/>
      <c r="Q12" s="117"/>
      <c r="R12" s="77"/>
      <c r="S12" s="102"/>
      <c r="T12" s="102"/>
      <c r="U12" s="13"/>
    </row>
    <row r="13" spans="1:23">
      <c r="A13">
        <v>10</v>
      </c>
      <c r="B13" t="s">
        <v>1523</v>
      </c>
      <c r="C13">
        <v>2E-3</v>
      </c>
      <c r="H13" s="13" t="s">
        <v>1019</v>
      </c>
      <c r="I13" s="13"/>
      <c r="Q13" s="121"/>
      <c r="R13" s="37"/>
      <c r="S13" s="13"/>
      <c r="T13" s="13"/>
      <c r="U13" s="13"/>
    </row>
    <row r="14" spans="1:23">
      <c r="A14">
        <v>11</v>
      </c>
      <c r="B14" t="s">
        <v>1524</v>
      </c>
      <c r="C14">
        <v>1E-3</v>
      </c>
      <c r="H14" s="13" t="s">
        <v>1021</v>
      </c>
      <c r="I14" s="13"/>
      <c r="J14" s="120"/>
      <c r="K14" s="117"/>
      <c r="L14" s="117"/>
      <c r="N14" s="121"/>
      <c r="O14" s="121"/>
      <c r="P14" s="121"/>
      <c r="Q14" s="121"/>
      <c r="R14" s="37"/>
      <c r="S14" s="13"/>
      <c r="T14" s="13"/>
      <c r="U14" s="13"/>
    </row>
    <row r="15" spans="1:23">
      <c r="A15">
        <v>12</v>
      </c>
      <c r="B15" t="s">
        <v>1525</v>
      </c>
      <c r="C15">
        <v>1E-3</v>
      </c>
      <c r="H15" s="13" t="s">
        <v>1023</v>
      </c>
      <c r="I15" s="13"/>
      <c r="J15" s="117"/>
      <c r="K15" s="117"/>
      <c r="L15" s="117"/>
      <c r="M15" s="77"/>
      <c r="N15" s="37"/>
      <c r="O15" s="37"/>
      <c r="P15" s="37"/>
      <c r="Q15" s="37"/>
      <c r="R15" s="37"/>
      <c r="S15" s="13"/>
      <c r="T15" s="13"/>
      <c r="U15" s="13"/>
    </row>
    <row r="16" spans="1:23">
      <c r="A16">
        <v>13</v>
      </c>
      <c r="B16" t="s">
        <v>1526</v>
      </c>
      <c r="C16">
        <v>5.0000000000000001E-3</v>
      </c>
      <c r="H16" t="s">
        <v>1025</v>
      </c>
      <c r="I16" s="13"/>
      <c r="J16" s="287"/>
      <c r="K16" s="257"/>
      <c r="L16" s="257"/>
      <c r="M16" s="287"/>
      <c r="N16" s="257"/>
      <c r="O16" s="257"/>
      <c r="P16" s="287"/>
      <c r="Q16" s="257"/>
      <c r="R16" s="37"/>
      <c r="S16" s="13"/>
      <c r="T16" s="13"/>
      <c r="U16" s="13"/>
    </row>
    <row r="17" spans="1:21">
      <c r="A17">
        <v>14</v>
      </c>
      <c r="B17" t="s">
        <v>1527</v>
      </c>
      <c r="C17" s="68">
        <v>5.8180000000000005E-4</v>
      </c>
      <c r="H17" t="s">
        <v>1027</v>
      </c>
      <c r="I17" s="13"/>
      <c r="J17" s="287"/>
      <c r="K17" s="257"/>
      <c r="L17" s="257"/>
      <c r="M17" s="287"/>
      <c r="N17" s="257"/>
      <c r="O17" s="257"/>
      <c r="P17" s="287"/>
      <c r="Q17" s="257"/>
      <c r="R17" s="37"/>
      <c r="S17" s="13"/>
      <c r="T17" s="13"/>
      <c r="U17" s="13"/>
    </row>
    <row r="18" spans="1:21">
      <c r="A18">
        <v>15</v>
      </c>
      <c r="B18" t="s">
        <v>1528</v>
      </c>
      <c r="C18" s="68">
        <v>4.6549999999999998E-4</v>
      </c>
      <c r="H18" t="s">
        <v>1029</v>
      </c>
      <c r="I18" s="13"/>
      <c r="J18" s="287"/>
      <c r="K18" s="257"/>
      <c r="L18" s="257"/>
      <c r="M18" s="287"/>
      <c r="N18" s="257"/>
      <c r="O18" s="257"/>
      <c r="P18" s="287"/>
      <c r="Q18" s="257"/>
      <c r="R18" s="37"/>
      <c r="S18" s="13"/>
      <c r="T18" s="13"/>
      <c r="U18" s="13"/>
    </row>
    <row r="19" spans="1:21">
      <c r="A19">
        <v>16</v>
      </c>
      <c r="B19" t="s">
        <v>1529</v>
      </c>
      <c r="C19">
        <v>1.7000000000000001E-2</v>
      </c>
      <c r="H19" t="s">
        <v>1031</v>
      </c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</row>
    <row r="20" spans="1:21">
      <c r="A20">
        <v>17</v>
      </c>
      <c r="B20" t="s">
        <v>1530</v>
      </c>
      <c r="C20">
        <v>1.2E-2</v>
      </c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</row>
    <row r="21" spans="1:21">
      <c r="A21">
        <v>18</v>
      </c>
      <c r="B21" t="s">
        <v>1531</v>
      </c>
      <c r="C21">
        <v>3.0000000000000001E-3</v>
      </c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</row>
    <row r="22" spans="1:21">
      <c r="A22">
        <v>37</v>
      </c>
      <c r="B22" t="s">
        <v>1532</v>
      </c>
      <c r="C22">
        <v>0.14799999999999999</v>
      </c>
      <c r="D22" t="s">
        <v>272</v>
      </c>
      <c r="E22">
        <f>AVERAGE(C22:C30)</f>
        <v>0.11988888888888891</v>
      </c>
    </row>
    <row r="23" spans="1:21">
      <c r="A23">
        <v>38</v>
      </c>
      <c r="B23" t="s">
        <v>1533</v>
      </c>
      <c r="C23">
        <v>6.8000000000000005E-2</v>
      </c>
      <c r="D23" t="s">
        <v>273</v>
      </c>
      <c r="E23" s="13">
        <f>AVERAGE(C31:C39)</f>
        <v>4.7666666666666663E-2</v>
      </c>
    </row>
    <row r="24" spans="1:21">
      <c r="A24">
        <v>39</v>
      </c>
      <c r="B24" t="s">
        <v>1534</v>
      </c>
      <c r="C24">
        <v>6.4000000000000001E-2</v>
      </c>
      <c r="D24" t="s">
        <v>1007</v>
      </c>
      <c r="E24" s="43">
        <f>AVERAGE(C22:C39)</f>
        <v>8.377777777777777E-2</v>
      </c>
    </row>
    <row r="25" spans="1:21">
      <c r="A25">
        <v>40</v>
      </c>
      <c r="B25" t="s">
        <v>1535</v>
      </c>
      <c r="C25">
        <v>9.4E-2</v>
      </c>
    </row>
    <row r="26" spans="1:21">
      <c r="A26">
        <v>41</v>
      </c>
      <c r="B26" t="s">
        <v>1536</v>
      </c>
      <c r="C26">
        <v>5.3999999999999999E-2</v>
      </c>
    </row>
    <row r="27" spans="1:21">
      <c r="A27">
        <v>42</v>
      </c>
      <c r="B27" t="s">
        <v>1537</v>
      </c>
      <c r="C27">
        <v>0.1</v>
      </c>
    </row>
    <row r="28" spans="1:21">
      <c r="A28">
        <v>43</v>
      </c>
      <c r="B28" t="s">
        <v>1538</v>
      </c>
      <c r="C28">
        <v>0.127</v>
      </c>
    </row>
    <row r="29" spans="1:21">
      <c r="A29">
        <v>44</v>
      </c>
      <c r="B29" t="s">
        <v>1539</v>
      </c>
      <c r="C29">
        <v>0.14499999999999999</v>
      </c>
    </row>
    <row r="30" spans="1:21">
      <c r="A30">
        <v>45</v>
      </c>
      <c r="B30" t="s">
        <v>1540</v>
      </c>
      <c r="C30">
        <v>0.27900000000000003</v>
      </c>
    </row>
    <row r="31" spans="1:21">
      <c r="A31">
        <v>46</v>
      </c>
      <c r="B31" t="s">
        <v>1541</v>
      </c>
      <c r="C31">
        <v>1.7000000000000001E-2</v>
      </c>
    </row>
    <row r="32" spans="1:21">
      <c r="A32">
        <v>47</v>
      </c>
      <c r="B32" t="s">
        <v>1542</v>
      </c>
      <c r="C32">
        <v>1.0999999999999999E-2</v>
      </c>
    </row>
    <row r="33" spans="1:5">
      <c r="A33">
        <v>48</v>
      </c>
      <c r="B33" t="s">
        <v>1543</v>
      </c>
      <c r="C33">
        <v>0.18</v>
      </c>
    </row>
    <row r="34" spans="1:5">
      <c r="A34">
        <v>49</v>
      </c>
      <c r="B34" t="s">
        <v>1544</v>
      </c>
      <c r="C34">
        <v>2.3E-2</v>
      </c>
    </row>
    <row r="35" spans="1:5">
      <c r="A35">
        <v>50</v>
      </c>
      <c r="B35" t="s">
        <v>1545</v>
      </c>
      <c r="C35">
        <v>1.6E-2</v>
      </c>
    </row>
    <row r="36" spans="1:5">
      <c r="A36">
        <v>51</v>
      </c>
      <c r="B36" t="s">
        <v>1546</v>
      </c>
      <c r="C36">
        <v>4.2000000000000003E-2</v>
      </c>
    </row>
    <row r="37" spans="1:5">
      <c r="A37">
        <v>52</v>
      </c>
      <c r="B37" t="s">
        <v>1547</v>
      </c>
      <c r="C37">
        <v>1.2999999999999999E-2</v>
      </c>
    </row>
    <row r="38" spans="1:5">
      <c r="A38">
        <v>53</v>
      </c>
      <c r="B38" t="s">
        <v>1548</v>
      </c>
      <c r="C38">
        <v>5.1999999999999998E-2</v>
      </c>
    </row>
    <row r="39" spans="1:5">
      <c r="A39">
        <v>54</v>
      </c>
      <c r="B39" t="s">
        <v>1549</v>
      </c>
      <c r="C39">
        <v>7.4999999999999997E-2</v>
      </c>
    </row>
    <row r="40" spans="1:5">
      <c r="A40">
        <v>55</v>
      </c>
      <c r="B40" t="s">
        <v>1550</v>
      </c>
      <c r="C40">
        <v>0.16400000000000001</v>
      </c>
      <c r="D40" t="s">
        <v>272</v>
      </c>
      <c r="E40">
        <f>AVERAGE(C40:C48)</f>
        <v>0.23499999999999999</v>
      </c>
    </row>
    <row r="41" spans="1:5">
      <c r="A41">
        <v>56</v>
      </c>
      <c r="B41" t="s">
        <v>1551</v>
      </c>
      <c r="C41">
        <v>0.53300000000000003</v>
      </c>
      <c r="D41" t="s">
        <v>273</v>
      </c>
      <c r="E41" s="13">
        <f>AVERAGE(C49:C57)</f>
        <v>0.215</v>
      </c>
    </row>
    <row r="42" spans="1:5">
      <c r="A42">
        <v>57</v>
      </c>
      <c r="B42" t="s">
        <v>1552</v>
      </c>
      <c r="C42">
        <v>0.32900000000000001</v>
      </c>
      <c r="D42" t="s">
        <v>1007</v>
      </c>
      <c r="E42" s="43">
        <f>AVERAGE(C40:C57)</f>
        <v>0.22499999999999998</v>
      </c>
    </row>
    <row r="43" spans="1:5">
      <c r="A43">
        <v>58</v>
      </c>
      <c r="B43" t="s">
        <v>1553</v>
      </c>
      <c r="C43">
        <v>0.155</v>
      </c>
    </row>
    <row r="44" spans="1:5">
      <c r="A44">
        <v>59</v>
      </c>
      <c r="B44" t="s">
        <v>1554</v>
      </c>
      <c r="C44">
        <v>0.157</v>
      </c>
    </row>
    <row r="45" spans="1:5">
      <c r="A45">
        <v>60</v>
      </c>
      <c r="B45" t="s">
        <v>1555</v>
      </c>
      <c r="C45">
        <v>7.8E-2</v>
      </c>
    </row>
    <row r="46" spans="1:5">
      <c r="A46">
        <v>61</v>
      </c>
      <c r="B46" t="s">
        <v>1556</v>
      </c>
      <c r="C46">
        <v>0.313</v>
      </c>
    </row>
    <row r="47" spans="1:5">
      <c r="A47">
        <v>62</v>
      </c>
      <c r="B47" t="s">
        <v>1557</v>
      </c>
      <c r="C47">
        <v>0.34499999999999997</v>
      </c>
    </row>
    <row r="48" spans="1:5">
      <c r="A48">
        <v>63</v>
      </c>
      <c r="B48" t="s">
        <v>1558</v>
      </c>
      <c r="C48">
        <v>4.1000000000000002E-2</v>
      </c>
    </row>
    <row r="49" spans="1:5">
      <c r="A49">
        <v>64</v>
      </c>
      <c r="B49" t="s">
        <v>1559</v>
      </c>
      <c r="C49">
        <v>0.121</v>
      </c>
    </row>
    <row r="50" spans="1:5">
      <c r="A50">
        <v>65</v>
      </c>
      <c r="B50" t="s">
        <v>1560</v>
      </c>
      <c r="C50">
        <v>6.8000000000000005E-2</v>
      </c>
    </row>
    <row r="51" spans="1:5">
      <c r="A51">
        <v>66</v>
      </c>
      <c r="B51" t="s">
        <v>1561</v>
      </c>
      <c r="C51">
        <v>0.76900000000000002</v>
      </c>
    </row>
    <row r="52" spans="1:5">
      <c r="A52">
        <v>67</v>
      </c>
      <c r="B52" t="s">
        <v>1562</v>
      </c>
      <c r="C52">
        <v>0.156</v>
      </c>
    </row>
    <row r="53" spans="1:5">
      <c r="A53">
        <v>68</v>
      </c>
      <c r="B53" t="s">
        <v>1563</v>
      </c>
      <c r="C53">
        <v>0.13100000000000001</v>
      </c>
    </row>
    <row r="54" spans="1:5">
      <c r="A54">
        <v>69</v>
      </c>
      <c r="B54" t="s">
        <v>1564</v>
      </c>
      <c r="C54">
        <v>0.159</v>
      </c>
    </row>
    <row r="55" spans="1:5">
      <c r="A55">
        <v>70</v>
      </c>
      <c r="B55" t="s">
        <v>1565</v>
      </c>
      <c r="C55">
        <v>0.32600000000000001</v>
      </c>
    </row>
    <row r="56" spans="1:5">
      <c r="A56">
        <v>71</v>
      </c>
      <c r="B56" t="s">
        <v>1566</v>
      </c>
      <c r="C56">
        <v>0.13700000000000001</v>
      </c>
    </row>
    <row r="57" spans="1:5">
      <c r="A57">
        <v>72</v>
      </c>
      <c r="B57" t="s">
        <v>1567</v>
      </c>
      <c r="C57">
        <v>6.8000000000000005E-2</v>
      </c>
    </row>
    <row r="58" spans="1:5">
      <c r="A58">
        <v>73</v>
      </c>
      <c r="B58" t="s">
        <v>1568</v>
      </c>
      <c r="C58">
        <v>3.3000000000000002E-2</v>
      </c>
      <c r="D58" t="s">
        <v>272</v>
      </c>
      <c r="E58">
        <f>AVERAGE(C58:C66)</f>
        <v>0.20533333333333334</v>
      </c>
    </row>
    <row r="59" spans="1:5">
      <c r="A59">
        <v>74</v>
      </c>
      <c r="B59" t="s">
        <v>1569</v>
      </c>
      <c r="C59">
        <v>8.0000000000000002E-3</v>
      </c>
      <c r="D59" t="s">
        <v>273</v>
      </c>
      <c r="E59" s="13">
        <f>AVERAGE(C67:C75)</f>
        <v>0.12544444444444444</v>
      </c>
    </row>
    <row r="60" spans="1:5">
      <c r="A60">
        <v>75</v>
      </c>
      <c r="B60" t="s">
        <v>1570</v>
      </c>
      <c r="C60">
        <v>0.311</v>
      </c>
      <c r="D60" t="s">
        <v>1007</v>
      </c>
      <c r="E60" s="43">
        <f>AVERAGE(C58:C75)</f>
        <v>0.16538888888888889</v>
      </c>
    </row>
    <row r="61" spans="1:5">
      <c r="A61">
        <v>76</v>
      </c>
      <c r="B61" t="s">
        <v>1571</v>
      </c>
      <c r="C61">
        <v>0.11899999999999999</v>
      </c>
    </row>
    <row r="62" spans="1:5">
      <c r="A62">
        <v>77</v>
      </c>
      <c r="B62" t="s">
        <v>1572</v>
      </c>
      <c r="C62">
        <v>0.17</v>
      </c>
    </row>
    <row r="63" spans="1:5">
      <c r="A63">
        <v>78</v>
      </c>
      <c r="B63" t="s">
        <v>1573</v>
      </c>
      <c r="C63">
        <v>0.20699999999999999</v>
      </c>
    </row>
    <row r="64" spans="1:5">
      <c r="A64">
        <v>79</v>
      </c>
      <c r="B64" t="s">
        <v>1574</v>
      </c>
      <c r="C64">
        <v>0.27700000000000002</v>
      </c>
    </row>
    <row r="65" spans="1:5">
      <c r="A65">
        <v>80</v>
      </c>
      <c r="B65" t="s">
        <v>1575</v>
      </c>
      <c r="C65">
        <v>0.28100000000000003</v>
      </c>
    </row>
    <row r="66" spans="1:5">
      <c r="A66">
        <v>81</v>
      </c>
      <c r="B66" t="s">
        <v>1576</v>
      </c>
      <c r="C66">
        <v>0.442</v>
      </c>
    </row>
    <row r="67" spans="1:5">
      <c r="A67">
        <v>82</v>
      </c>
      <c r="B67" t="s">
        <v>1577</v>
      </c>
      <c r="C67">
        <v>0.129</v>
      </c>
    </row>
    <row r="68" spans="1:5">
      <c r="A68">
        <v>83</v>
      </c>
      <c r="B68" t="s">
        <v>1578</v>
      </c>
      <c r="C68">
        <v>0.02</v>
      </c>
    </row>
    <row r="69" spans="1:5">
      <c r="A69">
        <v>84</v>
      </c>
      <c r="B69" t="s">
        <v>1579</v>
      </c>
      <c r="C69">
        <v>0.23799999999999999</v>
      </c>
    </row>
    <row r="70" spans="1:5">
      <c r="A70">
        <v>85</v>
      </c>
      <c r="B70" t="s">
        <v>1580</v>
      </c>
      <c r="C70">
        <v>0.16500000000000001</v>
      </c>
    </row>
    <row r="71" spans="1:5">
      <c r="A71">
        <v>86</v>
      </c>
      <c r="B71" t="s">
        <v>1581</v>
      </c>
      <c r="C71">
        <v>3.6999999999999998E-2</v>
      </c>
    </row>
    <row r="72" spans="1:5">
      <c r="A72">
        <v>87</v>
      </c>
      <c r="B72" t="s">
        <v>1582</v>
      </c>
      <c r="C72">
        <v>0.29199999999999998</v>
      </c>
    </row>
    <row r="73" spans="1:5">
      <c r="A73">
        <v>88</v>
      </c>
      <c r="B73" t="s">
        <v>1583</v>
      </c>
      <c r="C73">
        <v>5.6000000000000001E-2</v>
      </c>
    </row>
    <row r="74" spans="1:5">
      <c r="A74">
        <v>89</v>
      </c>
      <c r="B74" t="s">
        <v>1584</v>
      </c>
      <c r="C74">
        <v>0.182</v>
      </c>
    </row>
    <row r="75" spans="1:5">
      <c r="A75">
        <v>90</v>
      </c>
      <c r="B75" t="s">
        <v>1585</v>
      </c>
      <c r="C75">
        <v>0.01</v>
      </c>
    </row>
    <row r="76" spans="1:5">
      <c r="A76">
        <v>91</v>
      </c>
      <c r="B76" t="s">
        <v>1586</v>
      </c>
      <c r="C76">
        <v>2.5999999999999999E-2</v>
      </c>
      <c r="D76" t="s">
        <v>272</v>
      </c>
      <c r="E76">
        <f>AVERAGE(C76:C84)</f>
        <v>5.0666666666666665E-2</v>
      </c>
    </row>
    <row r="77" spans="1:5">
      <c r="A77">
        <v>92</v>
      </c>
      <c r="B77" t="s">
        <v>1587</v>
      </c>
      <c r="C77">
        <v>1.0999999999999999E-2</v>
      </c>
      <c r="D77" t="s">
        <v>273</v>
      </c>
      <c r="E77" s="13">
        <f>AVERAGE(C85:C93)</f>
        <v>2.8333333333333335E-2</v>
      </c>
    </row>
    <row r="78" spans="1:5">
      <c r="A78">
        <v>93</v>
      </c>
      <c r="B78" t="s">
        <v>1588</v>
      </c>
      <c r="C78">
        <v>1.7999999999999999E-2</v>
      </c>
      <c r="D78" t="s">
        <v>1007</v>
      </c>
      <c r="E78" s="43">
        <f>AVERAGE(C76:C93)</f>
        <v>3.9500000000000007E-2</v>
      </c>
    </row>
    <row r="79" spans="1:5">
      <c r="A79">
        <v>94</v>
      </c>
      <c r="B79" t="s">
        <v>1589</v>
      </c>
      <c r="C79">
        <v>7.0000000000000001E-3</v>
      </c>
    </row>
    <row r="80" spans="1:5">
      <c r="A80">
        <v>95</v>
      </c>
      <c r="B80" t="s">
        <v>1590</v>
      </c>
      <c r="C80">
        <v>4.9000000000000002E-2</v>
      </c>
    </row>
    <row r="81" spans="1:5">
      <c r="A81">
        <v>96</v>
      </c>
      <c r="B81" t="s">
        <v>1591</v>
      </c>
      <c r="C81">
        <v>4.4999999999999998E-2</v>
      </c>
    </row>
    <row r="82" spans="1:5">
      <c r="A82">
        <v>97</v>
      </c>
      <c r="B82" t="s">
        <v>1592</v>
      </c>
      <c r="C82">
        <v>6.7000000000000004E-2</v>
      </c>
    </row>
    <row r="83" spans="1:5">
      <c r="A83">
        <v>98</v>
      </c>
      <c r="B83" t="s">
        <v>1593</v>
      </c>
      <c r="C83">
        <v>4.1000000000000002E-2</v>
      </c>
    </row>
    <row r="84" spans="1:5">
      <c r="A84">
        <v>99</v>
      </c>
      <c r="B84" t="s">
        <v>1594</v>
      </c>
      <c r="C84">
        <v>0.192</v>
      </c>
    </row>
    <row r="85" spans="1:5">
      <c r="A85">
        <v>100</v>
      </c>
      <c r="B85" t="s">
        <v>1595</v>
      </c>
      <c r="C85">
        <v>1.7000000000000001E-2</v>
      </c>
    </row>
    <row r="86" spans="1:5">
      <c r="A86">
        <v>101</v>
      </c>
      <c r="B86" t="s">
        <v>1596</v>
      </c>
      <c r="C86">
        <v>2.3E-2</v>
      </c>
    </row>
    <row r="87" spans="1:5">
      <c r="A87">
        <v>102</v>
      </c>
      <c r="B87" t="s">
        <v>1597</v>
      </c>
      <c r="C87">
        <v>3.3000000000000002E-2</v>
      </c>
    </row>
    <row r="88" spans="1:5">
      <c r="A88">
        <v>103</v>
      </c>
      <c r="B88" t="s">
        <v>1598</v>
      </c>
      <c r="C88">
        <v>1.4999999999999999E-2</v>
      </c>
    </row>
    <row r="89" spans="1:5">
      <c r="A89">
        <v>104</v>
      </c>
      <c r="B89" t="s">
        <v>1599</v>
      </c>
      <c r="C89">
        <v>1.7999999999999999E-2</v>
      </c>
    </row>
    <row r="90" spans="1:5">
      <c r="A90">
        <v>105</v>
      </c>
      <c r="B90" t="s">
        <v>1600</v>
      </c>
      <c r="C90">
        <v>5.3999999999999999E-2</v>
      </c>
    </row>
    <row r="91" spans="1:5">
      <c r="A91">
        <v>106</v>
      </c>
      <c r="B91" t="s">
        <v>1601</v>
      </c>
      <c r="C91">
        <v>1.2E-2</v>
      </c>
    </row>
    <row r="92" spans="1:5">
      <c r="A92">
        <v>107</v>
      </c>
      <c r="B92" t="s">
        <v>1602</v>
      </c>
      <c r="C92">
        <v>6.0999999999999999E-2</v>
      </c>
    </row>
    <row r="93" spans="1:5">
      <c r="A93">
        <v>108</v>
      </c>
      <c r="B93" t="s">
        <v>1603</v>
      </c>
      <c r="C93">
        <v>2.1999999999999999E-2</v>
      </c>
    </row>
    <row r="94" spans="1:5">
      <c r="A94">
        <v>109</v>
      </c>
      <c r="B94" t="s">
        <v>1604</v>
      </c>
      <c r="C94">
        <v>0.19700000000000001</v>
      </c>
      <c r="D94" t="s">
        <v>272</v>
      </c>
      <c r="E94">
        <f>AVERAGE(C94:C102)</f>
        <v>0.18511111111111112</v>
      </c>
    </row>
    <row r="95" spans="1:5">
      <c r="A95">
        <v>110</v>
      </c>
      <c r="B95" t="s">
        <v>1605</v>
      </c>
      <c r="C95">
        <v>0.127</v>
      </c>
      <c r="D95" t="s">
        <v>273</v>
      </c>
      <c r="E95" s="13">
        <f>AVERAGE(C103:C111)</f>
        <v>3.7888888888888889E-2</v>
      </c>
    </row>
    <row r="96" spans="1:5">
      <c r="A96">
        <v>111</v>
      </c>
      <c r="B96" t="s">
        <v>1606</v>
      </c>
      <c r="C96">
        <v>0.44600000000000001</v>
      </c>
      <c r="D96" t="s">
        <v>1007</v>
      </c>
      <c r="E96" s="43">
        <f>AVERAGE(C94:C111)</f>
        <v>0.11149999999999999</v>
      </c>
    </row>
    <row r="97" spans="1:5">
      <c r="A97">
        <v>112</v>
      </c>
      <c r="B97" t="s">
        <v>1607</v>
      </c>
      <c r="C97">
        <v>0.251</v>
      </c>
    </row>
    <row r="98" spans="1:5">
      <c r="A98">
        <v>113</v>
      </c>
      <c r="B98" t="s">
        <v>1608</v>
      </c>
      <c r="C98">
        <v>4.8000000000000001E-2</v>
      </c>
    </row>
    <row r="99" spans="1:5">
      <c r="A99">
        <v>114</v>
      </c>
      <c r="B99" t="s">
        <v>1609</v>
      </c>
      <c r="C99">
        <v>5.3999999999999999E-2</v>
      </c>
    </row>
    <row r="100" spans="1:5">
      <c r="A100">
        <v>115</v>
      </c>
      <c r="B100" t="s">
        <v>1610</v>
      </c>
      <c r="C100">
        <v>0.155</v>
      </c>
    </row>
    <row r="101" spans="1:5">
      <c r="A101">
        <v>116</v>
      </c>
      <c r="B101" t="s">
        <v>1611</v>
      </c>
      <c r="C101">
        <v>0.221</v>
      </c>
    </row>
    <row r="102" spans="1:5">
      <c r="A102">
        <v>117</v>
      </c>
      <c r="B102" t="s">
        <v>1612</v>
      </c>
      <c r="C102">
        <v>0.16700000000000001</v>
      </c>
    </row>
    <row r="103" spans="1:5">
      <c r="A103">
        <v>118</v>
      </c>
      <c r="B103" t="s">
        <v>1613</v>
      </c>
      <c r="C103">
        <v>1.7000000000000001E-2</v>
      </c>
    </row>
    <row r="104" spans="1:5">
      <c r="A104">
        <v>119</v>
      </c>
      <c r="B104" t="s">
        <v>1614</v>
      </c>
      <c r="C104">
        <v>4.0000000000000001E-3</v>
      </c>
    </row>
    <row r="105" spans="1:5">
      <c r="A105">
        <v>120</v>
      </c>
      <c r="B105" t="s">
        <v>1615</v>
      </c>
      <c r="C105">
        <v>3.3000000000000002E-2</v>
      </c>
    </row>
    <row r="106" spans="1:5">
      <c r="A106">
        <v>121</v>
      </c>
      <c r="B106" t="s">
        <v>1616</v>
      </c>
      <c r="C106">
        <v>1.2999999999999999E-2</v>
      </c>
    </row>
    <row r="107" spans="1:5">
      <c r="A107">
        <v>122</v>
      </c>
      <c r="B107" t="s">
        <v>1617</v>
      </c>
      <c r="C107">
        <v>2.8000000000000001E-2</v>
      </c>
    </row>
    <row r="108" spans="1:5">
      <c r="A108">
        <v>123</v>
      </c>
      <c r="B108" t="s">
        <v>1618</v>
      </c>
      <c r="C108">
        <v>6.2E-2</v>
      </c>
    </row>
    <row r="109" spans="1:5">
      <c r="A109">
        <v>124</v>
      </c>
      <c r="B109" t="s">
        <v>1619</v>
      </c>
      <c r="C109">
        <v>2.4E-2</v>
      </c>
    </row>
    <row r="110" spans="1:5">
      <c r="A110">
        <v>125</v>
      </c>
      <c r="B110" t="s">
        <v>1620</v>
      </c>
      <c r="C110">
        <v>0.126</v>
      </c>
    </row>
    <row r="111" spans="1:5">
      <c r="A111">
        <v>126</v>
      </c>
      <c r="B111" t="s">
        <v>1621</v>
      </c>
      <c r="C111">
        <v>3.4000000000000002E-2</v>
      </c>
    </row>
    <row r="112" spans="1:5">
      <c r="A112">
        <v>127</v>
      </c>
      <c r="B112" t="s">
        <v>1622</v>
      </c>
      <c r="C112">
        <v>5.1999999999999998E-2</v>
      </c>
      <c r="D112" t="s">
        <v>272</v>
      </c>
      <c r="E112">
        <f>AVERAGE(C112:C120)</f>
        <v>0.14744444444444443</v>
      </c>
    </row>
    <row r="113" spans="1:5">
      <c r="A113">
        <v>128</v>
      </c>
      <c r="B113" t="s">
        <v>1623</v>
      </c>
      <c r="C113">
        <v>8.8999999999999996E-2</v>
      </c>
      <c r="D113" t="s">
        <v>273</v>
      </c>
      <c r="E113" s="13">
        <f>AVERAGE(C121:C129)</f>
        <v>0.11488888888888889</v>
      </c>
    </row>
    <row r="114" spans="1:5">
      <c r="A114">
        <v>129</v>
      </c>
      <c r="B114" t="s">
        <v>1624</v>
      </c>
      <c r="C114">
        <v>0.128</v>
      </c>
      <c r="D114" t="s">
        <v>1007</v>
      </c>
      <c r="E114" s="43">
        <f>AVERAGE(C112:C129)</f>
        <v>0.13116666666666665</v>
      </c>
    </row>
    <row r="115" spans="1:5">
      <c r="A115">
        <v>130</v>
      </c>
      <c r="B115" t="s">
        <v>1625</v>
      </c>
      <c r="C115">
        <v>0.11</v>
      </c>
    </row>
    <row r="116" spans="1:5">
      <c r="A116">
        <v>131</v>
      </c>
      <c r="B116" t="s">
        <v>1626</v>
      </c>
      <c r="C116">
        <v>1.9E-2</v>
      </c>
    </row>
    <row r="117" spans="1:5">
      <c r="A117">
        <v>132</v>
      </c>
      <c r="B117" t="s">
        <v>1627</v>
      </c>
      <c r="C117">
        <v>0.16500000000000001</v>
      </c>
    </row>
    <row r="118" spans="1:5">
      <c r="A118">
        <v>133</v>
      </c>
      <c r="B118" t="s">
        <v>1628</v>
      </c>
      <c r="C118">
        <v>0.3</v>
      </c>
    </row>
    <row r="119" spans="1:5">
      <c r="A119">
        <v>134</v>
      </c>
      <c r="B119" t="s">
        <v>1629</v>
      </c>
      <c r="C119">
        <v>0.26</v>
      </c>
    </row>
    <row r="120" spans="1:5">
      <c r="A120">
        <v>135</v>
      </c>
      <c r="B120" t="s">
        <v>1630</v>
      </c>
      <c r="C120">
        <v>0.20399999999999999</v>
      </c>
    </row>
    <row r="121" spans="1:5">
      <c r="A121">
        <v>136</v>
      </c>
      <c r="B121" t="s">
        <v>1631</v>
      </c>
      <c r="C121">
        <v>0.17799999999999999</v>
      </c>
    </row>
    <row r="122" spans="1:5">
      <c r="A122">
        <v>137</v>
      </c>
      <c r="B122" t="s">
        <v>1632</v>
      </c>
      <c r="C122">
        <v>0.25800000000000001</v>
      </c>
    </row>
    <row r="123" spans="1:5">
      <c r="A123">
        <v>138</v>
      </c>
      <c r="B123" t="s">
        <v>1633</v>
      </c>
      <c r="C123">
        <v>7.3999999999999996E-2</v>
      </c>
    </row>
    <row r="124" spans="1:5">
      <c r="A124">
        <v>139</v>
      </c>
      <c r="B124" t="s">
        <v>1634</v>
      </c>
      <c r="C124">
        <v>1.9E-2</v>
      </c>
    </row>
    <row r="125" spans="1:5">
      <c r="A125">
        <v>140</v>
      </c>
      <c r="B125" t="s">
        <v>1635</v>
      </c>
      <c r="C125">
        <v>0.111</v>
      </c>
    </row>
    <row r="126" spans="1:5">
      <c r="A126">
        <v>141</v>
      </c>
      <c r="B126" t="s">
        <v>1636</v>
      </c>
      <c r="C126">
        <v>0.29699999999999999</v>
      </c>
    </row>
    <row r="127" spans="1:5">
      <c r="A127">
        <v>142</v>
      </c>
      <c r="B127" t="s">
        <v>1637</v>
      </c>
      <c r="C127">
        <v>0.04</v>
      </c>
    </row>
    <row r="128" spans="1:5">
      <c r="A128">
        <v>143</v>
      </c>
      <c r="B128" t="s">
        <v>1638</v>
      </c>
      <c r="C128">
        <v>4.5999999999999999E-2</v>
      </c>
    </row>
    <row r="129" spans="1:5">
      <c r="A129">
        <v>144</v>
      </c>
      <c r="B129" t="s">
        <v>1639</v>
      </c>
      <c r="C129">
        <v>1.0999999999999999E-2</v>
      </c>
    </row>
    <row r="130" spans="1:5">
      <c r="A130">
        <v>145</v>
      </c>
      <c r="B130" t="s">
        <v>1640</v>
      </c>
      <c r="C130">
        <v>4.1000000000000002E-2</v>
      </c>
      <c r="D130" t="s">
        <v>272</v>
      </c>
      <c r="E130">
        <f>AVERAGE(C130:C138)</f>
        <v>0.12466666666666668</v>
      </c>
    </row>
    <row r="131" spans="1:5">
      <c r="A131">
        <v>146</v>
      </c>
      <c r="B131" t="s">
        <v>1641</v>
      </c>
      <c r="C131">
        <v>2.8000000000000001E-2</v>
      </c>
      <c r="D131" t="s">
        <v>273</v>
      </c>
      <c r="E131" s="13">
        <f>AVERAGE(C139:C147)</f>
        <v>0.13477777777777777</v>
      </c>
    </row>
    <row r="132" spans="1:5">
      <c r="A132">
        <v>147</v>
      </c>
      <c r="B132" t="s">
        <v>1642</v>
      </c>
      <c r="C132">
        <v>0.111</v>
      </c>
      <c r="D132" t="s">
        <v>1007</v>
      </c>
      <c r="E132" s="43">
        <f>AVERAGE(C130:C147)</f>
        <v>0.12972222222222221</v>
      </c>
    </row>
    <row r="133" spans="1:5">
      <c r="A133">
        <v>148</v>
      </c>
      <c r="B133" t="s">
        <v>1643</v>
      </c>
      <c r="C133">
        <v>0.14699999999999999</v>
      </c>
    </row>
    <row r="134" spans="1:5">
      <c r="A134">
        <v>149</v>
      </c>
      <c r="B134" t="s">
        <v>1644</v>
      </c>
      <c r="C134">
        <v>0.25700000000000001</v>
      </c>
    </row>
    <row r="135" spans="1:5">
      <c r="A135">
        <v>150</v>
      </c>
      <c r="B135" t="s">
        <v>1645</v>
      </c>
      <c r="C135">
        <v>0.14000000000000001</v>
      </c>
    </row>
    <row r="136" spans="1:5">
      <c r="A136">
        <v>151</v>
      </c>
      <c r="B136" t="s">
        <v>1646</v>
      </c>
      <c r="C136">
        <v>0.185</v>
      </c>
    </row>
    <row r="137" spans="1:5">
      <c r="A137">
        <v>152</v>
      </c>
      <c r="B137" t="s">
        <v>1647</v>
      </c>
      <c r="C137">
        <v>0.129</v>
      </c>
    </row>
    <row r="138" spans="1:5">
      <c r="A138">
        <v>153</v>
      </c>
      <c r="B138" t="s">
        <v>1648</v>
      </c>
      <c r="C138">
        <v>8.4000000000000005E-2</v>
      </c>
    </row>
    <row r="139" spans="1:5">
      <c r="A139">
        <v>154</v>
      </c>
      <c r="B139" t="s">
        <v>1649</v>
      </c>
      <c r="C139">
        <v>2.5999999999999999E-2</v>
      </c>
    </row>
    <row r="140" spans="1:5">
      <c r="A140">
        <v>155</v>
      </c>
      <c r="B140" t="s">
        <v>1650</v>
      </c>
      <c r="C140">
        <v>0.13700000000000001</v>
      </c>
    </row>
    <row r="141" spans="1:5">
      <c r="A141">
        <v>156</v>
      </c>
      <c r="B141" t="s">
        <v>1651</v>
      </c>
      <c r="C141">
        <v>6.9000000000000006E-2</v>
      </c>
    </row>
    <row r="142" spans="1:5">
      <c r="A142">
        <v>157</v>
      </c>
      <c r="B142" t="s">
        <v>1652</v>
      </c>
      <c r="C142">
        <v>7.8E-2</v>
      </c>
    </row>
    <row r="143" spans="1:5">
      <c r="A143">
        <v>158</v>
      </c>
      <c r="B143" t="s">
        <v>1653</v>
      </c>
      <c r="C143">
        <v>0.155</v>
      </c>
    </row>
    <row r="144" spans="1:5">
      <c r="A144">
        <v>159</v>
      </c>
      <c r="B144" t="s">
        <v>1654</v>
      </c>
      <c r="C144">
        <v>0.152</v>
      </c>
    </row>
    <row r="145" spans="1:5">
      <c r="A145">
        <v>160</v>
      </c>
      <c r="B145" t="s">
        <v>1655</v>
      </c>
      <c r="C145">
        <v>0.24099999999999999</v>
      </c>
    </row>
    <row r="146" spans="1:5">
      <c r="A146">
        <v>161</v>
      </c>
      <c r="B146" t="s">
        <v>1656</v>
      </c>
      <c r="C146">
        <v>0.249</v>
      </c>
    </row>
    <row r="147" spans="1:5">
      <c r="A147">
        <v>162</v>
      </c>
      <c r="B147" t="s">
        <v>1657</v>
      </c>
      <c r="C147">
        <v>0.106</v>
      </c>
    </row>
    <row r="148" spans="1:5">
      <c r="A148">
        <v>163</v>
      </c>
      <c r="B148" t="s">
        <v>1658</v>
      </c>
      <c r="C148">
        <v>0.26400000000000001</v>
      </c>
      <c r="D148" t="s">
        <v>272</v>
      </c>
      <c r="E148">
        <f>AVERAGE(C148:C156)</f>
        <v>0.12522222222222223</v>
      </c>
    </row>
    <row r="149" spans="1:5">
      <c r="A149">
        <v>164</v>
      </c>
      <c r="B149" t="s">
        <v>1659</v>
      </c>
      <c r="C149">
        <v>0.156</v>
      </c>
      <c r="D149" t="s">
        <v>273</v>
      </c>
      <c r="E149" s="13">
        <f>AVERAGE(C157:C165)</f>
        <v>6.2888888888888883E-2</v>
      </c>
    </row>
    <row r="150" spans="1:5">
      <c r="A150">
        <v>165</v>
      </c>
      <c r="B150" t="s">
        <v>1660</v>
      </c>
      <c r="C150">
        <v>9.8000000000000004E-2</v>
      </c>
      <c r="D150" t="s">
        <v>1007</v>
      </c>
      <c r="E150" s="43">
        <f>AVERAGE(C148:C165)</f>
        <v>9.4055555555555531E-2</v>
      </c>
    </row>
    <row r="151" spans="1:5">
      <c r="A151">
        <v>166</v>
      </c>
      <c r="B151" t="s">
        <v>1661</v>
      </c>
      <c r="C151">
        <v>0.29199999999999998</v>
      </c>
    </row>
    <row r="152" spans="1:5">
      <c r="A152">
        <v>167</v>
      </c>
      <c r="B152" t="s">
        <v>1662</v>
      </c>
      <c r="C152">
        <v>0.107</v>
      </c>
    </row>
    <row r="153" spans="1:5">
      <c r="A153">
        <v>168</v>
      </c>
      <c r="B153" t="s">
        <v>1663</v>
      </c>
      <c r="C153">
        <v>2.7E-2</v>
      </c>
    </row>
    <row r="154" spans="1:5">
      <c r="A154">
        <v>169</v>
      </c>
      <c r="B154" t="s">
        <v>1664</v>
      </c>
      <c r="C154">
        <v>3.7999999999999999E-2</v>
      </c>
    </row>
    <row r="155" spans="1:5">
      <c r="A155">
        <v>170</v>
      </c>
      <c r="B155" t="s">
        <v>1665</v>
      </c>
      <c r="C155">
        <v>4.8000000000000001E-2</v>
      </c>
    </row>
    <row r="156" spans="1:5">
      <c r="A156">
        <v>171</v>
      </c>
      <c r="B156" t="s">
        <v>1666</v>
      </c>
      <c r="C156">
        <v>9.7000000000000003E-2</v>
      </c>
    </row>
    <row r="157" spans="1:5">
      <c r="A157">
        <v>172</v>
      </c>
      <c r="B157" t="s">
        <v>1667</v>
      </c>
      <c r="C157">
        <v>4.4999999999999998E-2</v>
      </c>
    </row>
    <row r="158" spans="1:5">
      <c r="A158">
        <v>173</v>
      </c>
      <c r="B158" t="s">
        <v>1668</v>
      </c>
      <c r="C158">
        <v>0.123</v>
      </c>
    </row>
    <row r="159" spans="1:5">
      <c r="A159">
        <v>174</v>
      </c>
      <c r="B159" t="s">
        <v>1669</v>
      </c>
      <c r="C159">
        <v>8.9999999999999993E-3</v>
      </c>
    </row>
    <row r="160" spans="1:5">
      <c r="A160">
        <v>175</v>
      </c>
      <c r="B160" t="s">
        <v>1670</v>
      </c>
      <c r="C160">
        <v>7.2999999999999995E-2</v>
      </c>
    </row>
    <row r="161" spans="1:5">
      <c r="A161">
        <v>176</v>
      </c>
      <c r="B161" t="s">
        <v>1671</v>
      </c>
      <c r="C161">
        <v>1.0999999999999999E-2</v>
      </c>
    </row>
    <row r="162" spans="1:5">
      <c r="A162">
        <v>177</v>
      </c>
      <c r="B162" t="s">
        <v>1672</v>
      </c>
      <c r="C162">
        <v>4.2000000000000003E-2</v>
      </c>
    </row>
    <row r="163" spans="1:5">
      <c r="A163">
        <v>178</v>
      </c>
      <c r="B163" t="s">
        <v>1673</v>
      </c>
      <c r="C163">
        <v>6.9000000000000006E-2</v>
      </c>
    </row>
    <row r="164" spans="1:5">
      <c r="A164">
        <v>179</v>
      </c>
      <c r="B164" t="s">
        <v>1674</v>
      </c>
      <c r="C164">
        <v>4.2999999999999997E-2</v>
      </c>
    </row>
    <row r="165" spans="1:5">
      <c r="A165">
        <v>180</v>
      </c>
      <c r="B165" t="s">
        <v>1675</v>
      </c>
      <c r="C165">
        <v>0.151</v>
      </c>
    </row>
    <row r="166" spans="1:5">
      <c r="A166">
        <v>181</v>
      </c>
      <c r="B166" t="s">
        <v>1676</v>
      </c>
      <c r="C166">
        <v>0.32400000000000001</v>
      </c>
      <c r="D166" t="s">
        <v>272</v>
      </c>
      <c r="E166">
        <f>AVERAGE(C166:C174)</f>
        <v>0.12111111111111111</v>
      </c>
    </row>
    <row r="167" spans="1:5">
      <c r="A167">
        <v>182</v>
      </c>
      <c r="B167" t="s">
        <v>1677</v>
      </c>
      <c r="C167">
        <v>7.1999999999999995E-2</v>
      </c>
      <c r="D167" t="s">
        <v>273</v>
      </c>
      <c r="E167" s="13">
        <f>AVERAGE(C175:C183)</f>
        <v>4.9111111111111105E-2</v>
      </c>
    </row>
    <row r="168" spans="1:5">
      <c r="A168">
        <v>183</v>
      </c>
      <c r="B168" t="s">
        <v>1678</v>
      </c>
      <c r="C168">
        <v>0.02</v>
      </c>
      <c r="D168" t="s">
        <v>1007</v>
      </c>
      <c r="E168" s="43">
        <f>AVERAGE(C166:C183)</f>
        <v>8.5111111111111096E-2</v>
      </c>
    </row>
    <row r="169" spans="1:5">
      <c r="A169">
        <v>184</v>
      </c>
      <c r="B169" t="s">
        <v>1679</v>
      </c>
      <c r="C169">
        <v>4.8000000000000001E-2</v>
      </c>
    </row>
    <row r="170" spans="1:5">
      <c r="A170">
        <v>185</v>
      </c>
      <c r="B170" t="s">
        <v>1680</v>
      </c>
      <c r="C170">
        <v>3.7999999999999999E-2</v>
      </c>
    </row>
    <row r="171" spans="1:5">
      <c r="A171">
        <v>186</v>
      </c>
      <c r="B171" t="s">
        <v>1681</v>
      </c>
      <c r="C171">
        <v>0.34</v>
      </c>
    </row>
    <row r="172" spans="1:5">
      <c r="A172">
        <v>187</v>
      </c>
      <c r="B172" t="s">
        <v>1682</v>
      </c>
      <c r="C172">
        <v>0.121</v>
      </c>
    </row>
    <row r="173" spans="1:5">
      <c r="A173">
        <v>188</v>
      </c>
      <c r="B173" t="s">
        <v>1683</v>
      </c>
      <c r="C173">
        <v>2.1999999999999999E-2</v>
      </c>
    </row>
    <row r="174" spans="1:5">
      <c r="A174">
        <v>189</v>
      </c>
      <c r="B174" t="s">
        <v>1684</v>
      </c>
      <c r="C174">
        <v>0.105</v>
      </c>
    </row>
    <row r="175" spans="1:5">
      <c r="A175">
        <v>190</v>
      </c>
      <c r="B175" t="s">
        <v>1685</v>
      </c>
      <c r="C175">
        <v>2.9000000000000001E-2</v>
      </c>
    </row>
    <row r="176" spans="1:5">
      <c r="A176">
        <v>191</v>
      </c>
      <c r="B176" t="s">
        <v>1686</v>
      </c>
      <c r="C176">
        <v>1.6E-2</v>
      </c>
    </row>
    <row r="177" spans="1:5">
      <c r="A177">
        <v>192</v>
      </c>
      <c r="B177" t="s">
        <v>1687</v>
      </c>
      <c r="C177">
        <v>2.5000000000000001E-2</v>
      </c>
    </row>
    <row r="178" spans="1:5">
      <c r="A178">
        <v>193</v>
      </c>
      <c r="B178" t="s">
        <v>1688</v>
      </c>
      <c r="C178">
        <v>9.6000000000000002E-2</v>
      </c>
    </row>
    <row r="179" spans="1:5">
      <c r="A179">
        <v>194</v>
      </c>
      <c r="B179" t="s">
        <v>1689</v>
      </c>
      <c r="C179">
        <v>7.0000000000000001E-3</v>
      </c>
    </row>
    <row r="180" spans="1:5">
      <c r="A180">
        <v>195</v>
      </c>
      <c r="B180" t="s">
        <v>1690</v>
      </c>
      <c r="C180">
        <v>7.1999999999999995E-2</v>
      </c>
    </row>
    <row r="181" spans="1:5">
      <c r="A181">
        <v>196</v>
      </c>
      <c r="B181" t="s">
        <v>1691</v>
      </c>
      <c r="C181">
        <v>5.0000000000000001E-3</v>
      </c>
    </row>
    <row r="182" spans="1:5">
      <c r="A182">
        <v>197</v>
      </c>
      <c r="B182" t="s">
        <v>1692</v>
      </c>
      <c r="C182">
        <v>0.10100000000000001</v>
      </c>
    </row>
    <row r="183" spans="1:5">
      <c r="A183">
        <v>198</v>
      </c>
      <c r="B183" t="s">
        <v>1693</v>
      </c>
      <c r="C183">
        <v>9.0999999999999998E-2</v>
      </c>
    </row>
    <row r="184" spans="1:5">
      <c r="A184">
        <v>199</v>
      </c>
      <c r="B184" t="s">
        <v>1694</v>
      </c>
      <c r="C184">
        <v>0.33</v>
      </c>
      <c r="D184" t="s">
        <v>272</v>
      </c>
      <c r="E184">
        <f>AVERAGE(C184:C192)</f>
        <v>0.28200000000000003</v>
      </c>
    </row>
    <row r="185" spans="1:5">
      <c r="A185">
        <v>200</v>
      </c>
      <c r="B185" t="s">
        <v>1695</v>
      </c>
      <c r="C185">
        <v>0.497</v>
      </c>
      <c r="D185" t="s">
        <v>273</v>
      </c>
      <c r="E185" s="13">
        <f>AVERAGE(C193:C201)</f>
        <v>0.10944444444444443</v>
      </c>
    </row>
    <row r="186" spans="1:5">
      <c r="A186">
        <v>201</v>
      </c>
      <c r="B186" t="s">
        <v>1696</v>
      </c>
      <c r="C186">
        <v>0.13900000000000001</v>
      </c>
      <c r="D186" t="s">
        <v>1007</v>
      </c>
      <c r="E186" s="43">
        <f>AVERAGE(C184:C201)</f>
        <v>0.19572222222222224</v>
      </c>
    </row>
    <row r="187" spans="1:5">
      <c r="A187">
        <v>202</v>
      </c>
      <c r="B187" t="s">
        <v>1697</v>
      </c>
      <c r="C187">
        <v>8.8999999999999996E-2</v>
      </c>
    </row>
    <row r="188" spans="1:5">
      <c r="A188">
        <v>203</v>
      </c>
      <c r="B188" t="s">
        <v>1698</v>
      </c>
      <c r="C188">
        <v>9.5000000000000001E-2</v>
      </c>
    </row>
    <row r="189" spans="1:5">
      <c r="A189">
        <v>204</v>
      </c>
      <c r="B189" t="s">
        <v>1699</v>
      </c>
      <c r="C189">
        <v>0.54200000000000004</v>
      </c>
    </row>
    <row r="190" spans="1:5">
      <c r="A190">
        <v>205</v>
      </c>
      <c r="B190" t="s">
        <v>1700</v>
      </c>
      <c r="C190">
        <v>0.33600000000000002</v>
      </c>
    </row>
    <row r="191" spans="1:5">
      <c r="A191">
        <v>206</v>
      </c>
      <c r="B191" t="s">
        <v>1701</v>
      </c>
      <c r="C191">
        <v>0.375</v>
      </c>
    </row>
    <row r="192" spans="1:5">
      <c r="A192">
        <v>207</v>
      </c>
      <c r="B192" t="s">
        <v>1702</v>
      </c>
      <c r="C192">
        <v>0.13500000000000001</v>
      </c>
    </row>
    <row r="193" spans="1:5">
      <c r="A193">
        <v>208</v>
      </c>
      <c r="B193" t="s">
        <v>1703</v>
      </c>
      <c r="C193">
        <v>0.14699999999999999</v>
      </c>
    </row>
    <row r="194" spans="1:5">
      <c r="A194">
        <v>209</v>
      </c>
      <c r="B194" t="s">
        <v>1704</v>
      </c>
      <c r="C194">
        <v>5.1999999999999998E-2</v>
      </c>
    </row>
    <row r="195" spans="1:5">
      <c r="A195">
        <v>210</v>
      </c>
      <c r="B195" t="s">
        <v>1705</v>
      </c>
      <c r="C195">
        <v>0.16500000000000001</v>
      </c>
    </row>
    <row r="196" spans="1:5">
      <c r="A196">
        <v>211</v>
      </c>
      <c r="B196" t="s">
        <v>1706</v>
      </c>
      <c r="C196">
        <v>8.4000000000000005E-2</v>
      </c>
    </row>
    <row r="197" spans="1:5">
      <c r="A197">
        <v>212</v>
      </c>
      <c r="B197" t="s">
        <v>1707</v>
      </c>
      <c r="C197">
        <v>9.2999999999999999E-2</v>
      </c>
    </row>
    <row r="198" spans="1:5">
      <c r="A198">
        <v>213</v>
      </c>
      <c r="B198" t="s">
        <v>1708</v>
      </c>
      <c r="C198">
        <v>6.8000000000000005E-2</v>
      </c>
    </row>
    <row r="199" spans="1:5">
      <c r="A199">
        <v>214</v>
      </c>
      <c r="B199" t="s">
        <v>1709</v>
      </c>
      <c r="C199">
        <v>9.0999999999999998E-2</v>
      </c>
    </row>
    <row r="200" spans="1:5">
      <c r="A200">
        <v>215</v>
      </c>
      <c r="B200" t="s">
        <v>1710</v>
      </c>
      <c r="C200">
        <v>0.219</v>
      </c>
    </row>
    <row r="201" spans="1:5">
      <c r="A201">
        <v>216</v>
      </c>
      <c r="B201" t="s">
        <v>1711</v>
      </c>
      <c r="C201">
        <v>6.6000000000000003E-2</v>
      </c>
    </row>
    <row r="202" spans="1:5">
      <c r="A202">
        <v>217</v>
      </c>
      <c r="B202" t="s">
        <v>1712</v>
      </c>
      <c r="C202">
        <v>0.17799999999999999</v>
      </c>
      <c r="D202" t="s">
        <v>272</v>
      </c>
      <c r="E202">
        <f>AVERAGE(C202:C210)</f>
        <v>0.19211111111111112</v>
      </c>
    </row>
    <row r="203" spans="1:5">
      <c r="A203">
        <v>218</v>
      </c>
      <c r="B203" t="s">
        <v>1713</v>
      </c>
      <c r="C203">
        <v>0.23599999999999999</v>
      </c>
      <c r="D203" t="s">
        <v>273</v>
      </c>
      <c r="E203" s="13">
        <f>AVERAGE(C211:C219)</f>
        <v>0.15433333333333332</v>
      </c>
    </row>
    <row r="204" spans="1:5">
      <c r="A204">
        <v>219</v>
      </c>
      <c r="B204" t="s">
        <v>1714</v>
      </c>
      <c r="C204">
        <v>7.9000000000000001E-2</v>
      </c>
      <c r="D204" t="s">
        <v>1007</v>
      </c>
      <c r="E204" s="43">
        <f>AVERAGE(C202:C219)</f>
        <v>0.17322222222222225</v>
      </c>
    </row>
    <row r="205" spans="1:5">
      <c r="A205">
        <v>220</v>
      </c>
      <c r="B205" t="s">
        <v>1715</v>
      </c>
      <c r="C205">
        <v>0.192</v>
      </c>
    </row>
    <row r="206" spans="1:5">
      <c r="A206">
        <v>221</v>
      </c>
      <c r="B206" t="s">
        <v>1716</v>
      </c>
      <c r="C206">
        <v>0.111</v>
      </c>
    </row>
    <row r="207" spans="1:5">
      <c r="A207">
        <v>222</v>
      </c>
      <c r="B207" t="s">
        <v>1717</v>
      </c>
      <c r="C207">
        <v>0.41399999999999998</v>
      </c>
    </row>
    <row r="208" spans="1:5">
      <c r="A208">
        <v>223</v>
      </c>
      <c r="B208" t="s">
        <v>1718</v>
      </c>
      <c r="C208">
        <v>0.108</v>
      </c>
    </row>
    <row r="209" spans="1:5">
      <c r="A209">
        <v>224</v>
      </c>
      <c r="B209" t="s">
        <v>1719</v>
      </c>
      <c r="C209">
        <v>0.158</v>
      </c>
    </row>
    <row r="210" spans="1:5">
      <c r="A210">
        <v>225</v>
      </c>
      <c r="B210" t="s">
        <v>1720</v>
      </c>
      <c r="C210">
        <v>0.253</v>
      </c>
    </row>
    <row r="211" spans="1:5">
      <c r="A211">
        <v>226</v>
      </c>
      <c r="B211" t="s">
        <v>1721</v>
      </c>
      <c r="C211">
        <v>0.20599999999999999</v>
      </c>
    </row>
    <row r="212" spans="1:5">
      <c r="A212">
        <v>227</v>
      </c>
      <c r="B212" t="s">
        <v>1722</v>
      </c>
      <c r="C212">
        <v>0.14599999999999999</v>
      </c>
    </row>
    <row r="213" spans="1:5">
      <c r="A213">
        <v>228</v>
      </c>
      <c r="B213" t="s">
        <v>1723</v>
      </c>
      <c r="C213">
        <v>0.129</v>
      </c>
    </row>
    <row r="214" spans="1:5">
      <c r="A214">
        <v>229</v>
      </c>
      <c r="B214" t="s">
        <v>1724</v>
      </c>
      <c r="C214">
        <v>0.32700000000000001</v>
      </c>
    </row>
    <row r="215" spans="1:5">
      <c r="A215">
        <v>230</v>
      </c>
      <c r="B215" t="s">
        <v>1725</v>
      </c>
      <c r="C215">
        <v>0.112</v>
      </c>
    </row>
    <row r="216" spans="1:5">
      <c r="A216">
        <v>231</v>
      </c>
      <c r="B216" t="s">
        <v>1726</v>
      </c>
      <c r="C216">
        <v>4.9000000000000002E-2</v>
      </c>
    </row>
    <row r="217" spans="1:5">
      <c r="A217">
        <v>232</v>
      </c>
      <c r="B217" t="s">
        <v>1727</v>
      </c>
      <c r="C217">
        <v>0.29299999999999998</v>
      </c>
    </row>
    <row r="218" spans="1:5">
      <c r="A218">
        <v>233</v>
      </c>
      <c r="B218" t="s">
        <v>1728</v>
      </c>
      <c r="C218">
        <v>4.2999999999999997E-2</v>
      </c>
    </row>
    <row r="219" spans="1:5">
      <c r="A219">
        <v>234</v>
      </c>
      <c r="B219" t="s">
        <v>1729</v>
      </c>
      <c r="C219">
        <v>8.4000000000000005E-2</v>
      </c>
    </row>
    <row r="220" spans="1:5">
      <c r="A220">
        <v>235</v>
      </c>
      <c r="B220" t="s">
        <v>1730</v>
      </c>
      <c r="C220">
        <v>5.0999999999999997E-2</v>
      </c>
      <c r="D220" t="s">
        <v>272</v>
      </c>
      <c r="E220">
        <f>AVERAGE(C220:C228)</f>
        <v>5.5333333333333339E-2</v>
      </c>
    </row>
    <row r="221" spans="1:5">
      <c r="A221">
        <v>236</v>
      </c>
      <c r="B221" t="s">
        <v>1731</v>
      </c>
      <c r="C221">
        <v>0.13300000000000001</v>
      </c>
      <c r="D221" t="s">
        <v>273</v>
      </c>
      <c r="E221" s="13">
        <f>AVERAGE(C229:C237)</f>
        <v>4.6777777777777779E-2</v>
      </c>
    </row>
    <row r="222" spans="1:5">
      <c r="A222">
        <v>237</v>
      </c>
      <c r="B222" t="s">
        <v>1732</v>
      </c>
      <c r="C222">
        <v>3.1E-2</v>
      </c>
      <c r="D222" t="s">
        <v>1007</v>
      </c>
      <c r="E222" s="43">
        <f>AVERAGE(C220:C237)</f>
        <v>5.1055555555555562E-2</v>
      </c>
    </row>
    <row r="223" spans="1:5">
      <c r="A223">
        <v>238</v>
      </c>
      <c r="B223" t="s">
        <v>1733</v>
      </c>
      <c r="C223">
        <v>1.4999999999999999E-2</v>
      </c>
    </row>
    <row r="224" spans="1:5">
      <c r="A224">
        <v>239</v>
      </c>
      <c r="B224" t="s">
        <v>1734</v>
      </c>
      <c r="C224">
        <v>8.9999999999999993E-3</v>
      </c>
    </row>
    <row r="225" spans="1:5">
      <c r="A225">
        <v>240</v>
      </c>
      <c r="B225" t="s">
        <v>1735</v>
      </c>
      <c r="C225">
        <v>3.3000000000000002E-2</v>
      </c>
    </row>
    <row r="226" spans="1:5">
      <c r="A226">
        <v>241</v>
      </c>
      <c r="B226" t="s">
        <v>1736</v>
      </c>
      <c r="C226">
        <v>0.152</v>
      </c>
    </row>
    <row r="227" spans="1:5">
      <c r="A227">
        <v>242</v>
      </c>
      <c r="B227" t="s">
        <v>1737</v>
      </c>
      <c r="C227">
        <v>3.5000000000000003E-2</v>
      </c>
    </row>
    <row r="228" spans="1:5">
      <c r="A228">
        <v>243</v>
      </c>
      <c r="B228" t="s">
        <v>1738</v>
      </c>
      <c r="C228">
        <v>3.9E-2</v>
      </c>
    </row>
    <row r="229" spans="1:5">
      <c r="A229">
        <v>244</v>
      </c>
      <c r="B229" t="s">
        <v>1739</v>
      </c>
      <c r="C229">
        <v>4.9000000000000002E-2</v>
      </c>
    </row>
    <row r="230" spans="1:5">
      <c r="A230">
        <v>245</v>
      </c>
      <c r="B230" t="s">
        <v>1740</v>
      </c>
      <c r="C230">
        <v>0.03</v>
      </c>
    </row>
    <row r="231" spans="1:5">
      <c r="A231">
        <v>246</v>
      </c>
      <c r="B231" t="s">
        <v>1741</v>
      </c>
      <c r="C231">
        <v>1.7000000000000001E-2</v>
      </c>
    </row>
    <row r="232" spans="1:5">
      <c r="A232">
        <v>247</v>
      </c>
      <c r="B232" t="s">
        <v>1742</v>
      </c>
      <c r="C232">
        <v>4.2999999999999997E-2</v>
      </c>
    </row>
    <row r="233" spans="1:5">
      <c r="A233">
        <v>248</v>
      </c>
      <c r="B233" t="s">
        <v>1743</v>
      </c>
      <c r="C233">
        <v>7.4999999999999997E-2</v>
      </c>
    </row>
    <row r="234" spans="1:5">
      <c r="A234">
        <v>249</v>
      </c>
      <c r="B234" t="s">
        <v>1744</v>
      </c>
      <c r="C234">
        <v>3.5000000000000003E-2</v>
      </c>
    </row>
    <row r="235" spans="1:5">
      <c r="A235">
        <v>250</v>
      </c>
      <c r="B235" t="s">
        <v>1745</v>
      </c>
      <c r="C235">
        <v>0.14099999999999999</v>
      </c>
    </row>
    <row r="236" spans="1:5">
      <c r="A236">
        <v>251</v>
      </c>
      <c r="B236" t="s">
        <v>1746</v>
      </c>
      <c r="C236">
        <v>2.4E-2</v>
      </c>
    </row>
    <row r="237" spans="1:5">
      <c r="A237">
        <v>252</v>
      </c>
      <c r="B237" t="s">
        <v>1747</v>
      </c>
      <c r="C237">
        <v>7.0000000000000001E-3</v>
      </c>
    </row>
    <row r="238" spans="1:5">
      <c r="A238">
        <v>253</v>
      </c>
      <c r="B238" t="s">
        <v>1748</v>
      </c>
      <c r="C238">
        <v>0.104</v>
      </c>
      <c r="D238" t="s">
        <v>272</v>
      </c>
      <c r="E238">
        <f>AVERAGE(C238:C246)</f>
        <v>0.11211111111111111</v>
      </c>
    </row>
    <row r="239" spans="1:5">
      <c r="A239">
        <v>254</v>
      </c>
      <c r="B239" t="s">
        <v>1749</v>
      </c>
      <c r="C239">
        <v>0.02</v>
      </c>
      <c r="D239" t="s">
        <v>273</v>
      </c>
      <c r="E239" s="13">
        <f>AVERAGE(C247:C255)</f>
        <v>5.2444444444444446E-2</v>
      </c>
    </row>
    <row r="240" spans="1:5">
      <c r="A240">
        <v>255</v>
      </c>
      <c r="B240" t="s">
        <v>1750</v>
      </c>
      <c r="C240">
        <v>5.0999999999999997E-2</v>
      </c>
      <c r="D240" t="s">
        <v>1007</v>
      </c>
      <c r="E240" s="43">
        <f>AVERAGE(C238:C255)</f>
        <v>8.2277777777777755E-2</v>
      </c>
    </row>
    <row r="241" spans="1:3">
      <c r="A241">
        <v>256</v>
      </c>
      <c r="B241" t="s">
        <v>1751</v>
      </c>
      <c r="C241">
        <v>6.8000000000000005E-2</v>
      </c>
    </row>
    <row r="242" spans="1:3">
      <c r="A242">
        <v>257</v>
      </c>
      <c r="B242" t="s">
        <v>1752</v>
      </c>
      <c r="C242">
        <v>4.4999999999999998E-2</v>
      </c>
    </row>
    <row r="243" spans="1:3">
      <c r="A243">
        <v>258</v>
      </c>
      <c r="B243" t="s">
        <v>1753</v>
      </c>
      <c r="C243">
        <v>0.245</v>
      </c>
    </row>
    <row r="244" spans="1:3">
      <c r="A244">
        <v>259</v>
      </c>
      <c r="B244" t="s">
        <v>1754</v>
      </c>
      <c r="C244">
        <v>6.8000000000000005E-2</v>
      </c>
    </row>
    <row r="245" spans="1:3">
      <c r="A245">
        <v>260</v>
      </c>
      <c r="B245" t="s">
        <v>1755</v>
      </c>
      <c r="C245">
        <v>0.13200000000000001</v>
      </c>
    </row>
    <row r="246" spans="1:3">
      <c r="A246">
        <v>261</v>
      </c>
      <c r="B246" t="s">
        <v>1756</v>
      </c>
      <c r="C246">
        <v>0.27600000000000002</v>
      </c>
    </row>
    <row r="247" spans="1:3">
      <c r="A247">
        <v>262</v>
      </c>
      <c r="B247" t="s">
        <v>1757</v>
      </c>
      <c r="C247">
        <v>3.6999999999999998E-2</v>
      </c>
    </row>
    <row r="248" spans="1:3">
      <c r="A248">
        <v>263</v>
      </c>
      <c r="B248" t="s">
        <v>1758</v>
      </c>
      <c r="C248">
        <v>3.5000000000000003E-2</v>
      </c>
    </row>
    <row r="249" spans="1:3">
      <c r="A249">
        <v>264</v>
      </c>
      <c r="B249" t="s">
        <v>1759</v>
      </c>
      <c r="C249">
        <v>0.02</v>
      </c>
    </row>
    <row r="250" spans="1:3">
      <c r="A250">
        <v>265</v>
      </c>
      <c r="B250" t="s">
        <v>1760</v>
      </c>
      <c r="C250">
        <v>7.0000000000000007E-2</v>
      </c>
    </row>
    <row r="251" spans="1:3">
      <c r="A251">
        <v>266</v>
      </c>
      <c r="B251" t="s">
        <v>1761</v>
      </c>
      <c r="C251">
        <v>4.1000000000000002E-2</v>
      </c>
    </row>
    <row r="252" spans="1:3">
      <c r="A252">
        <v>267</v>
      </c>
      <c r="B252" t="s">
        <v>1762</v>
      </c>
      <c r="C252">
        <v>2.5999999999999999E-2</v>
      </c>
    </row>
    <row r="253" spans="1:3">
      <c r="A253">
        <v>268</v>
      </c>
      <c r="B253" t="s">
        <v>1763</v>
      </c>
      <c r="C253">
        <v>0.03</v>
      </c>
    </row>
    <row r="254" spans="1:3">
      <c r="A254">
        <v>269</v>
      </c>
      <c r="B254" t="s">
        <v>1764</v>
      </c>
      <c r="C254">
        <v>0.17</v>
      </c>
    </row>
    <row r="255" spans="1:3">
      <c r="A255">
        <v>270</v>
      </c>
      <c r="B255" t="s">
        <v>1765</v>
      </c>
      <c r="C255">
        <v>4.2999999999999997E-2</v>
      </c>
    </row>
  </sheetData>
  <mergeCells count="19">
    <mergeCell ref="J17:L17"/>
    <mergeCell ref="M17:O17"/>
    <mergeCell ref="P17:Q17"/>
    <mergeCell ref="J18:L18"/>
    <mergeCell ref="M18:O18"/>
    <mergeCell ref="P18:Q18"/>
    <mergeCell ref="J9:P9"/>
    <mergeCell ref="Q9:V9"/>
    <mergeCell ref="J10:P10"/>
    <mergeCell ref="Q10:V10"/>
    <mergeCell ref="J16:L16"/>
    <mergeCell ref="M16:O16"/>
    <mergeCell ref="P16:Q16"/>
    <mergeCell ref="J2:N2"/>
    <mergeCell ref="O2:P2"/>
    <mergeCell ref="Q2:S2"/>
    <mergeCell ref="T2:V2"/>
    <mergeCell ref="J8:P8"/>
    <mergeCell ref="Q8:V8"/>
  </mergeCells>
  <pageMargins left="0.7" right="0.7" top="0.75" bottom="0.75" header="0.3" footer="0.3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2"/>
  <sheetViews>
    <sheetView zoomScale="30" zoomScaleNormal="30" workbookViewId="0">
      <selection activeCell="AV114" sqref="AV114"/>
    </sheetView>
  </sheetViews>
  <sheetFormatPr defaultRowHeight="15"/>
  <cols>
    <col min="1" max="1" width="30.7109375" customWidth="1"/>
    <col min="8" max="8" width="31.28515625" customWidth="1"/>
  </cols>
  <sheetData>
    <row r="1" spans="1:14" ht="21">
      <c r="A1" s="151" t="s">
        <v>1766</v>
      </c>
      <c r="H1" s="151" t="s">
        <v>1767</v>
      </c>
    </row>
    <row r="2" spans="1:14" ht="15.75">
      <c r="A2" s="4" t="s">
        <v>243</v>
      </c>
      <c r="B2" s="152" t="s">
        <v>1768</v>
      </c>
      <c r="C2" s="152" t="s">
        <v>1769</v>
      </c>
      <c r="H2" s="4" t="s">
        <v>243</v>
      </c>
      <c r="I2" s="152" t="s">
        <v>1769</v>
      </c>
      <c r="L2" t="s">
        <v>243</v>
      </c>
      <c r="M2" t="s">
        <v>1770</v>
      </c>
      <c r="N2" t="s">
        <v>1771</v>
      </c>
    </row>
    <row r="3" spans="1:14">
      <c r="A3" s="11" t="s">
        <v>1772</v>
      </c>
      <c r="B3" s="11">
        <v>39.200000000000003</v>
      </c>
      <c r="C3" s="11">
        <v>0.48</v>
      </c>
      <c r="H3" s="11" t="s">
        <v>1772</v>
      </c>
      <c r="I3" s="11">
        <f t="shared" ref="I3:I34" si="0">$E41/100*C3</f>
        <v>0</v>
      </c>
      <c r="L3" t="s">
        <v>1772</v>
      </c>
      <c r="M3">
        <v>0.81</v>
      </c>
      <c r="N3">
        <v>0.32</v>
      </c>
    </row>
    <row r="4" spans="1:14">
      <c r="A4" s="11" t="s">
        <v>1773</v>
      </c>
      <c r="B4" s="11">
        <v>45.1</v>
      </c>
      <c r="C4" s="11">
        <v>0.53</v>
      </c>
      <c r="H4" s="11" t="s">
        <v>1773</v>
      </c>
      <c r="I4" s="11">
        <f t="shared" si="0"/>
        <v>0</v>
      </c>
      <c r="L4" t="s">
        <v>1773</v>
      </c>
      <c r="M4">
        <v>0.95</v>
      </c>
      <c r="N4">
        <v>0.42</v>
      </c>
    </row>
    <row r="5" spans="1:14">
      <c r="A5" s="11" t="s">
        <v>1774</v>
      </c>
      <c r="B5" s="11">
        <v>38.6</v>
      </c>
      <c r="C5" s="11">
        <v>0.45</v>
      </c>
      <c r="H5" s="11" t="s">
        <v>1774</v>
      </c>
      <c r="I5" s="11">
        <f t="shared" si="0"/>
        <v>0</v>
      </c>
      <c r="L5" t="s">
        <v>1774</v>
      </c>
      <c r="M5">
        <v>1.34</v>
      </c>
      <c r="N5">
        <v>0.51</v>
      </c>
    </row>
    <row r="6" spans="1:14">
      <c r="A6" s="11" t="s">
        <v>1775</v>
      </c>
      <c r="B6" s="11">
        <v>53</v>
      </c>
      <c r="C6" s="11">
        <v>0.55000000000000004</v>
      </c>
      <c r="H6" s="11" t="s">
        <v>1775</v>
      </c>
      <c r="I6" s="11">
        <f t="shared" si="0"/>
        <v>0</v>
      </c>
      <c r="L6" t="s">
        <v>1775</v>
      </c>
      <c r="M6">
        <v>1.07</v>
      </c>
      <c r="N6">
        <v>0.56000000000000005</v>
      </c>
    </row>
    <row r="7" spans="1:14">
      <c r="A7" s="11" t="s">
        <v>1776</v>
      </c>
      <c r="B7" s="11">
        <v>55.4</v>
      </c>
      <c r="C7" s="11">
        <v>0.63</v>
      </c>
      <c r="H7" s="11" t="s">
        <v>1776</v>
      </c>
      <c r="I7" s="11">
        <f t="shared" si="0"/>
        <v>0</v>
      </c>
      <c r="L7" t="s">
        <v>1776</v>
      </c>
      <c r="M7">
        <v>1.46</v>
      </c>
      <c r="N7">
        <v>0.8</v>
      </c>
    </row>
    <row r="8" spans="1:14">
      <c r="A8" s="11" t="s">
        <v>1777</v>
      </c>
      <c r="B8" s="11">
        <v>52.7</v>
      </c>
      <c r="C8" s="11">
        <v>0.62</v>
      </c>
      <c r="H8" s="11" t="s">
        <v>1777</v>
      </c>
      <c r="I8" s="11">
        <f t="shared" si="0"/>
        <v>0</v>
      </c>
      <c r="L8" t="s">
        <v>1777</v>
      </c>
      <c r="M8">
        <v>1.4</v>
      </c>
      <c r="N8">
        <v>0.73</v>
      </c>
    </row>
    <row r="9" spans="1:14">
      <c r="A9" s="11" t="s">
        <v>1778</v>
      </c>
      <c r="B9" s="11">
        <v>40.4</v>
      </c>
      <c r="C9" s="11">
        <v>0.47</v>
      </c>
      <c r="H9" s="11" t="s">
        <v>1778</v>
      </c>
      <c r="I9" s="11">
        <f t="shared" si="0"/>
        <v>0</v>
      </c>
      <c r="L9" t="s">
        <v>1778</v>
      </c>
      <c r="M9">
        <v>1.64</v>
      </c>
      <c r="N9">
        <v>0.65</v>
      </c>
    </row>
    <row r="10" spans="1:14">
      <c r="A10" s="11" t="s">
        <v>1779</v>
      </c>
      <c r="B10" s="11">
        <v>41.4</v>
      </c>
      <c r="C10" s="11">
        <v>0.35</v>
      </c>
      <c r="H10" s="11" t="s">
        <v>1779</v>
      </c>
      <c r="I10" s="11">
        <f t="shared" si="0"/>
        <v>0</v>
      </c>
      <c r="L10" t="s">
        <v>1779</v>
      </c>
      <c r="M10">
        <v>1.1499999999999999</v>
      </c>
      <c r="N10">
        <v>0.47</v>
      </c>
    </row>
    <row r="11" spans="1:14">
      <c r="A11" s="11" t="s">
        <v>1780</v>
      </c>
      <c r="B11" s="11">
        <v>53</v>
      </c>
      <c r="C11" s="11">
        <v>0.52</v>
      </c>
      <c r="H11" s="11" t="s">
        <v>1780</v>
      </c>
      <c r="I11" s="11">
        <f t="shared" si="0"/>
        <v>0</v>
      </c>
      <c r="L11" t="s">
        <v>1780</v>
      </c>
      <c r="M11">
        <v>1.38</v>
      </c>
      <c r="N11">
        <v>0.72</v>
      </c>
    </row>
    <row r="12" spans="1:14">
      <c r="A12" s="11" t="s">
        <v>1781</v>
      </c>
      <c r="B12" s="11">
        <v>57</v>
      </c>
      <c r="C12" s="11">
        <v>0.56999999999999995</v>
      </c>
      <c r="H12" s="11" t="s">
        <v>1781</v>
      </c>
      <c r="I12" s="11">
        <f t="shared" si="0"/>
        <v>0</v>
      </c>
      <c r="L12" t="s">
        <v>1781</v>
      </c>
      <c r="M12">
        <v>1.0900000000000001</v>
      </c>
      <c r="N12">
        <v>0.62</v>
      </c>
    </row>
    <row r="13" spans="1:14">
      <c r="A13" s="11" t="s">
        <v>1782</v>
      </c>
      <c r="B13" s="11">
        <v>50.5</v>
      </c>
      <c r="C13" s="11">
        <v>1.01</v>
      </c>
      <c r="H13" s="11" t="s">
        <v>1782</v>
      </c>
      <c r="I13" s="11">
        <f t="shared" si="0"/>
        <v>0</v>
      </c>
      <c r="L13" t="s">
        <v>1782</v>
      </c>
      <c r="M13">
        <v>1.85</v>
      </c>
      <c r="N13">
        <v>0.92</v>
      </c>
    </row>
    <row r="14" spans="1:14">
      <c r="A14" s="11" t="s">
        <v>1783</v>
      </c>
      <c r="B14" s="11">
        <v>39.9</v>
      </c>
      <c r="C14" s="11">
        <v>0.91</v>
      </c>
      <c r="H14" s="11" t="s">
        <v>1783</v>
      </c>
      <c r="I14" s="11">
        <f t="shared" si="0"/>
        <v>0</v>
      </c>
      <c r="L14" t="s">
        <v>1783</v>
      </c>
      <c r="M14">
        <v>1.99</v>
      </c>
      <c r="N14">
        <v>0.78</v>
      </c>
    </row>
    <row r="15" spans="1:14">
      <c r="A15" s="11" t="s">
        <v>1784</v>
      </c>
      <c r="B15" s="11">
        <v>51.3</v>
      </c>
      <c r="C15" s="11">
        <v>0.79</v>
      </c>
      <c r="H15" s="11" t="s">
        <v>1784</v>
      </c>
      <c r="I15" s="11">
        <f t="shared" si="0"/>
        <v>0</v>
      </c>
      <c r="L15" t="s">
        <v>1784</v>
      </c>
      <c r="M15">
        <v>1.5</v>
      </c>
      <c r="N15">
        <v>0.76</v>
      </c>
    </row>
    <row r="16" spans="1:14">
      <c r="A16" s="11" t="s">
        <v>1785</v>
      </c>
      <c r="B16" s="11">
        <v>50.7</v>
      </c>
      <c r="C16" s="11">
        <v>0.71</v>
      </c>
      <c r="H16" s="11" t="s">
        <v>1785</v>
      </c>
      <c r="I16" s="11">
        <f t="shared" si="0"/>
        <v>0</v>
      </c>
      <c r="L16" t="s">
        <v>1785</v>
      </c>
      <c r="M16">
        <v>1.89</v>
      </c>
      <c r="N16">
        <v>0.95</v>
      </c>
    </row>
    <row r="17" spans="1:14">
      <c r="A17" s="11" t="s">
        <v>1786</v>
      </c>
      <c r="B17" s="11">
        <v>57.8</v>
      </c>
      <c r="C17" s="11">
        <v>1.07</v>
      </c>
      <c r="H17" s="11" t="s">
        <v>1786</v>
      </c>
      <c r="I17" s="11">
        <f t="shared" si="0"/>
        <v>0</v>
      </c>
      <c r="L17" t="s">
        <v>1786</v>
      </c>
      <c r="M17">
        <v>1.52</v>
      </c>
      <c r="N17">
        <v>0.87</v>
      </c>
    </row>
    <row r="18" spans="1:14">
      <c r="A18" s="11" t="s">
        <v>1787</v>
      </c>
      <c r="B18" s="11">
        <v>58.6</v>
      </c>
      <c r="C18" s="11">
        <v>0.7</v>
      </c>
      <c r="H18" s="11" t="s">
        <v>1787</v>
      </c>
      <c r="I18" s="11">
        <f t="shared" si="0"/>
        <v>0</v>
      </c>
      <c r="L18" t="s">
        <v>1787</v>
      </c>
      <c r="M18">
        <v>1.31</v>
      </c>
      <c r="N18">
        <v>0.76</v>
      </c>
    </row>
    <row r="19" spans="1:14">
      <c r="A19" s="11" t="s">
        <v>1788</v>
      </c>
      <c r="B19" s="11">
        <v>48.5</v>
      </c>
      <c r="C19" s="11">
        <v>0.54</v>
      </c>
      <c r="H19" s="11" t="s">
        <v>1788</v>
      </c>
      <c r="I19" s="11">
        <f t="shared" si="0"/>
        <v>0</v>
      </c>
      <c r="L19" t="s">
        <v>1788</v>
      </c>
      <c r="M19">
        <v>1.27</v>
      </c>
      <c r="N19">
        <v>0.61</v>
      </c>
    </row>
    <row r="20" spans="1:14">
      <c r="A20" s="11" t="s">
        <v>1789</v>
      </c>
      <c r="B20" s="11">
        <v>53.5</v>
      </c>
      <c r="C20" s="11">
        <v>0.71</v>
      </c>
      <c r="H20" s="11" t="s">
        <v>1789</v>
      </c>
      <c r="I20" s="11">
        <f t="shared" si="0"/>
        <v>0</v>
      </c>
      <c r="L20" t="s">
        <v>1789</v>
      </c>
      <c r="M20">
        <v>0.96</v>
      </c>
      <c r="N20">
        <v>0.51</v>
      </c>
    </row>
    <row r="21" spans="1:14">
      <c r="A21" s="11" t="s">
        <v>1790</v>
      </c>
      <c r="B21" s="11">
        <v>53.6</v>
      </c>
      <c r="C21" s="11">
        <v>1.0900000000000001</v>
      </c>
      <c r="H21" s="11" t="s">
        <v>1790</v>
      </c>
      <c r="I21" s="11">
        <f t="shared" si="0"/>
        <v>0</v>
      </c>
      <c r="L21" t="s">
        <v>1790</v>
      </c>
      <c r="M21">
        <v>1.5</v>
      </c>
      <c r="N21">
        <v>0.79</v>
      </c>
    </row>
    <row r="22" spans="1:14">
      <c r="A22" s="11" t="s">
        <v>1791</v>
      </c>
      <c r="B22" s="11">
        <v>57</v>
      </c>
      <c r="C22" s="11">
        <v>0.85</v>
      </c>
      <c r="H22" s="11" t="s">
        <v>1791</v>
      </c>
      <c r="I22" s="11">
        <f t="shared" si="0"/>
        <v>0</v>
      </c>
      <c r="L22" t="s">
        <v>1791</v>
      </c>
      <c r="M22">
        <v>0.87</v>
      </c>
      <c r="N22">
        <v>0.49</v>
      </c>
    </row>
    <row r="23" spans="1:14">
      <c r="A23" s="153" t="s">
        <v>1792</v>
      </c>
      <c r="B23" s="153">
        <v>13.7</v>
      </c>
      <c r="C23" s="153">
        <v>0.26</v>
      </c>
      <c r="H23" s="153" t="s">
        <v>1792</v>
      </c>
      <c r="I23" s="153">
        <f t="shared" si="0"/>
        <v>0</v>
      </c>
      <c r="L23" t="s">
        <v>1792</v>
      </c>
      <c r="M23">
        <v>1.1499999999999999</v>
      </c>
      <c r="N23">
        <v>0.15</v>
      </c>
    </row>
    <row r="24" spans="1:14">
      <c r="A24" s="153" t="s">
        <v>1793</v>
      </c>
      <c r="B24" s="153">
        <v>5.8</v>
      </c>
      <c r="C24" s="153">
        <v>0</v>
      </c>
      <c r="H24" s="153" t="s">
        <v>1793</v>
      </c>
      <c r="I24" s="153">
        <f t="shared" si="0"/>
        <v>0</v>
      </c>
      <c r="L24" t="s">
        <v>1793</v>
      </c>
      <c r="M24">
        <v>0</v>
      </c>
      <c r="N24">
        <v>0</v>
      </c>
    </row>
    <row r="25" spans="1:14">
      <c r="A25" s="153" t="s">
        <v>1794</v>
      </c>
      <c r="B25" s="153">
        <v>13.5</v>
      </c>
      <c r="C25" s="153">
        <v>0.23</v>
      </c>
      <c r="H25" s="153" t="s">
        <v>1794</v>
      </c>
      <c r="I25" s="153">
        <f t="shared" si="0"/>
        <v>0</v>
      </c>
      <c r="L25" t="s">
        <v>1794</v>
      </c>
      <c r="M25">
        <v>1.74</v>
      </c>
      <c r="N25">
        <v>0.23</v>
      </c>
    </row>
    <row r="26" spans="1:14">
      <c r="A26" s="153" t="s">
        <v>1795</v>
      </c>
      <c r="B26" s="153">
        <v>13</v>
      </c>
      <c r="C26" s="153">
        <v>0.22</v>
      </c>
      <c r="H26" s="153" t="s">
        <v>1795</v>
      </c>
      <c r="I26" s="153">
        <f t="shared" si="0"/>
        <v>0</v>
      </c>
      <c r="L26" t="s">
        <v>1795</v>
      </c>
      <c r="M26">
        <v>1.1200000000000001</v>
      </c>
      <c r="N26">
        <v>0.14000000000000001</v>
      </c>
    </row>
    <row r="27" spans="1:14">
      <c r="A27" s="153" t="s">
        <v>1796</v>
      </c>
      <c r="B27" s="153">
        <v>16.2</v>
      </c>
      <c r="C27" s="153">
        <v>0.25</v>
      </c>
      <c r="H27" s="153" t="s">
        <v>1796</v>
      </c>
      <c r="I27" s="153">
        <f t="shared" si="0"/>
        <v>0</v>
      </c>
      <c r="L27" t="s">
        <v>1796</v>
      </c>
      <c r="M27">
        <v>1.1499999999999999</v>
      </c>
      <c r="N27">
        <v>0.18</v>
      </c>
    </row>
    <row r="28" spans="1:14">
      <c r="A28" s="153" t="s">
        <v>1797</v>
      </c>
      <c r="B28" s="153">
        <v>12.7</v>
      </c>
      <c r="C28" s="153">
        <v>0.22</v>
      </c>
      <c r="H28" s="153" t="s">
        <v>1797</v>
      </c>
      <c r="I28" s="153">
        <f t="shared" si="0"/>
        <v>0</v>
      </c>
      <c r="L28" t="s">
        <v>1797</v>
      </c>
      <c r="M28">
        <v>1.1299999999999999</v>
      </c>
      <c r="N28">
        <v>0.14000000000000001</v>
      </c>
    </row>
    <row r="29" spans="1:14">
      <c r="A29" s="153" t="s">
        <v>1798</v>
      </c>
      <c r="B29" s="153">
        <v>16.100000000000001</v>
      </c>
      <c r="C29" s="153">
        <v>0.34</v>
      </c>
      <c r="H29" s="153" t="s">
        <v>1798</v>
      </c>
      <c r="I29" s="153">
        <f t="shared" si="0"/>
        <v>0</v>
      </c>
      <c r="L29" t="s">
        <v>1798</v>
      </c>
      <c r="M29">
        <v>1.17</v>
      </c>
      <c r="N29">
        <v>0.18</v>
      </c>
    </row>
    <row r="30" spans="1:14">
      <c r="A30" s="153" t="s">
        <v>1799</v>
      </c>
      <c r="B30" s="153">
        <v>14.6</v>
      </c>
      <c r="C30" s="153">
        <v>0.2</v>
      </c>
      <c r="H30" s="153" t="s">
        <v>1799</v>
      </c>
      <c r="I30" s="153">
        <f t="shared" si="0"/>
        <v>0</v>
      </c>
      <c r="L30" t="s">
        <v>1799</v>
      </c>
      <c r="M30">
        <v>1.49</v>
      </c>
      <c r="N30">
        <v>0.21</v>
      </c>
    </row>
    <row r="31" spans="1:14">
      <c r="A31" s="153" t="s">
        <v>1800</v>
      </c>
      <c r="B31" s="153">
        <v>16.2</v>
      </c>
      <c r="C31" s="153">
        <v>0.18</v>
      </c>
      <c r="H31" s="153" t="s">
        <v>1800</v>
      </c>
      <c r="I31" s="153">
        <f t="shared" si="0"/>
        <v>0</v>
      </c>
      <c r="L31" t="s">
        <v>1800</v>
      </c>
      <c r="M31">
        <v>0.63</v>
      </c>
      <c r="N31">
        <v>9.7000000000000003E-2</v>
      </c>
    </row>
    <row r="32" spans="1:14">
      <c r="A32" s="153" t="s">
        <v>1801</v>
      </c>
      <c r="B32" s="153">
        <v>12.5</v>
      </c>
      <c r="C32" s="153">
        <v>0.25</v>
      </c>
      <c r="H32" s="153" t="s">
        <v>1801</v>
      </c>
      <c r="I32" s="153">
        <f t="shared" si="0"/>
        <v>0</v>
      </c>
      <c r="L32" t="s">
        <v>1801</v>
      </c>
      <c r="M32">
        <v>1.19</v>
      </c>
      <c r="N32">
        <v>0.14000000000000001</v>
      </c>
    </row>
    <row r="33" spans="1:14">
      <c r="A33" s="153" t="s">
        <v>1802</v>
      </c>
      <c r="B33" s="153">
        <v>18.600000000000001</v>
      </c>
      <c r="C33" s="153">
        <v>0.3</v>
      </c>
      <c r="H33" s="153" t="s">
        <v>1802</v>
      </c>
      <c r="I33" s="153">
        <f t="shared" si="0"/>
        <v>0</v>
      </c>
      <c r="L33" t="s">
        <v>1802</v>
      </c>
      <c r="M33">
        <v>1.1299999999999999</v>
      </c>
      <c r="N33">
        <v>0.2</v>
      </c>
    </row>
    <row r="34" spans="1:14">
      <c r="A34" s="153" t="s">
        <v>1803</v>
      </c>
      <c r="B34" s="153">
        <v>13.6</v>
      </c>
      <c r="C34" s="153">
        <v>0.17</v>
      </c>
      <c r="H34" s="153" t="s">
        <v>1803</v>
      </c>
      <c r="I34" s="153">
        <f t="shared" si="0"/>
        <v>0</v>
      </c>
      <c r="L34" t="s">
        <v>1803</v>
      </c>
      <c r="M34">
        <v>1.58</v>
      </c>
      <c r="N34">
        <v>0.21</v>
      </c>
    </row>
    <row r="35" spans="1:14" ht="21">
      <c r="A35" s="151" t="s">
        <v>1766</v>
      </c>
      <c r="B35" s="154" t="s">
        <v>1768</v>
      </c>
      <c r="C35" s="154" t="s">
        <v>1769</v>
      </c>
      <c r="H35" s="151" t="s">
        <v>1767</v>
      </c>
      <c r="I35" s="152" t="s">
        <v>1769</v>
      </c>
      <c r="L35" t="s">
        <v>99</v>
      </c>
      <c r="M35">
        <v>1.22</v>
      </c>
      <c r="N35">
        <v>0.46</v>
      </c>
    </row>
    <row r="36" spans="1:14">
      <c r="L36" t="s">
        <v>182</v>
      </c>
      <c r="M36">
        <v>0.36</v>
      </c>
      <c r="N36">
        <v>0.25</v>
      </c>
    </row>
    <row r="39" spans="1:14" ht="21">
      <c r="A39" s="151" t="s">
        <v>1804</v>
      </c>
    </row>
    <row r="40" spans="1:14">
      <c r="A40" s="155" t="s">
        <v>243</v>
      </c>
    </row>
    <row r="41" spans="1:14">
      <c r="A41" s="11" t="s">
        <v>1772</v>
      </c>
      <c r="B41" s="11">
        <v>3849979.1637727469</v>
      </c>
    </row>
    <row r="42" spans="1:14">
      <c r="A42" s="11" t="s">
        <v>1773</v>
      </c>
      <c r="B42" s="11">
        <v>3624198.5984792016</v>
      </c>
    </row>
    <row r="43" spans="1:14">
      <c r="A43" s="11" t="s">
        <v>1774</v>
      </c>
      <c r="B43" s="11">
        <v>3683807.7747168657</v>
      </c>
    </row>
    <row r="44" spans="1:14">
      <c r="A44" s="11" t="s">
        <v>1775</v>
      </c>
      <c r="B44" s="11">
        <v>3635637.4565011067</v>
      </c>
    </row>
    <row r="45" spans="1:14">
      <c r="A45" s="11" t="s">
        <v>1776</v>
      </c>
      <c r="B45" s="11">
        <v>5704983.3887043186</v>
      </c>
    </row>
    <row r="46" spans="1:14">
      <c r="A46" s="11" t="s">
        <v>1777</v>
      </c>
      <c r="B46" s="11">
        <v>4322655.048692978</v>
      </c>
    </row>
    <row r="47" spans="1:14">
      <c r="A47" s="11" t="s">
        <v>1778</v>
      </c>
      <c r="B47" s="11">
        <v>4101493.9915556996</v>
      </c>
    </row>
    <row r="48" spans="1:14">
      <c r="A48" s="11" t="s">
        <v>1779</v>
      </c>
      <c r="B48" s="11">
        <v>4618110.8762802798</v>
      </c>
    </row>
    <row r="49" spans="1:2">
      <c r="A49" s="11" t="s">
        <v>1780</v>
      </c>
      <c r="B49" s="11">
        <v>5169239.6479584472</v>
      </c>
    </row>
    <row r="50" spans="1:2">
      <c r="A50" s="11" t="s">
        <v>1781</v>
      </c>
      <c r="B50" s="11">
        <v>5679095.4600379774</v>
      </c>
    </row>
    <row r="51" spans="1:2">
      <c r="A51" s="11" t="s">
        <v>1782</v>
      </c>
      <c r="B51" s="11">
        <v>4921070.693205216</v>
      </c>
    </row>
    <row r="52" spans="1:2">
      <c r="A52" s="11" t="s">
        <v>1783</v>
      </c>
      <c r="B52" s="11">
        <v>3396182.243832163</v>
      </c>
    </row>
    <row r="53" spans="1:2">
      <c r="A53" s="11" t="s">
        <v>1784</v>
      </c>
      <c r="B53" s="11">
        <v>4119683.328158957</v>
      </c>
    </row>
    <row r="54" spans="1:2">
      <c r="A54" s="11" t="s">
        <v>1785</v>
      </c>
      <c r="B54" s="11">
        <v>4888524.3143193675</v>
      </c>
    </row>
    <row r="55" spans="1:2">
      <c r="A55" s="11" t="s">
        <v>1786</v>
      </c>
      <c r="B55" s="11">
        <v>6059521.7615688974</v>
      </c>
    </row>
    <row r="56" spans="1:2">
      <c r="A56" s="11" t="s">
        <v>1787</v>
      </c>
      <c r="B56" s="11">
        <v>6132899.3563487418</v>
      </c>
    </row>
    <row r="57" spans="1:2">
      <c r="A57" s="11" t="s">
        <v>1788</v>
      </c>
      <c r="B57" s="11">
        <v>5703479.5763993943</v>
      </c>
    </row>
    <row r="58" spans="1:2">
      <c r="A58" s="11" t="s">
        <v>1789</v>
      </c>
      <c r="B58" s="11">
        <v>5534080.6364129456</v>
      </c>
    </row>
    <row r="59" spans="1:2">
      <c r="A59" s="11" t="s">
        <v>1790</v>
      </c>
      <c r="B59" s="11">
        <v>6340546.5037338762</v>
      </c>
    </row>
    <row r="60" spans="1:2">
      <c r="A60" s="11" t="s">
        <v>1791</v>
      </c>
      <c r="B60" s="11">
        <v>7900537.6344086006</v>
      </c>
    </row>
    <row r="61" spans="1:2">
      <c r="A61" s="153" t="s">
        <v>1792</v>
      </c>
      <c r="B61" s="153">
        <v>11074074.074074073</v>
      </c>
    </row>
    <row r="62" spans="1:2">
      <c r="A62" s="153" t="s">
        <v>1793</v>
      </c>
      <c r="B62" s="153">
        <v>7861204.0133779254</v>
      </c>
    </row>
    <row r="63" spans="1:2">
      <c r="A63" s="153" t="s">
        <v>1794</v>
      </c>
      <c r="B63" s="153">
        <v>8845794.3925233651</v>
      </c>
    </row>
    <row r="64" spans="1:2">
      <c r="A64" s="153" t="s">
        <v>1795</v>
      </c>
      <c r="B64" s="153">
        <v>7500000</v>
      </c>
    </row>
    <row r="65" spans="1:2">
      <c r="A65" s="153" t="s">
        <v>1796</v>
      </c>
      <c r="B65" s="153">
        <v>5837135.6147021549</v>
      </c>
    </row>
    <row r="66" spans="1:2">
      <c r="A66" s="153" t="s">
        <v>1797</v>
      </c>
      <c r="B66" s="153">
        <v>8091065.292096219</v>
      </c>
    </row>
    <row r="67" spans="1:2">
      <c r="A67" s="153" t="s">
        <v>1798</v>
      </c>
      <c r="B67" s="153">
        <v>4686721.9917012444</v>
      </c>
    </row>
    <row r="68" spans="1:2">
      <c r="A68" s="153" t="s">
        <v>1799</v>
      </c>
      <c r="B68" s="153">
        <v>7216049.3827160485</v>
      </c>
    </row>
    <row r="69" spans="1:2">
      <c r="A69" s="153" t="s">
        <v>1800</v>
      </c>
      <c r="B69" s="153">
        <v>5821112.5158027811</v>
      </c>
    </row>
    <row r="70" spans="1:2">
      <c r="A70" s="153" t="s">
        <v>1801</v>
      </c>
      <c r="B70" s="153">
        <v>8287346.2214411246</v>
      </c>
    </row>
    <row r="71" spans="1:2">
      <c r="A71" s="153" t="s">
        <v>1802</v>
      </c>
      <c r="B71" s="153">
        <v>8032423.2081911257</v>
      </c>
    </row>
    <row r="72" spans="1:2">
      <c r="A72" s="153" t="s">
        <v>1803</v>
      </c>
      <c r="B72" s="153">
        <v>6087615.283267457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5"/>
  <sheetViews>
    <sheetView zoomScale="40" zoomScaleNormal="40" workbookViewId="0">
      <selection activeCell="AJ87" sqref="AJ87"/>
    </sheetView>
  </sheetViews>
  <sheetFormatPr defaultRowHeight="15"/>
  <sheetData>
    <row r="1" spans="1:46">
      <c r="A1" t="s">
        <v>2905</v>
      </c>
    </row>
    <row r="2" spans="1:46">
      <c r="B2" s="223" t="s">
        <v>2842</v>
      </c>
      <c r="C2" s="223" t="s">
        <v>2843</v>
      </c>
      <c r="D2" s="223" t="s">
        <v>2844</v>
      </c>
      <c r="E2" s="223" t="s">
        <v>2845</v>
      </c>
      <c r="F2" s="223" t="s">
        <v>2846</v>
      </c>
      <c r="G2" s="223" t="s">
        <v>2847</v>
      </c>
      <c r="H2" s="223" t="s">
        <v>2848</v>
      </c>
      <c r="I2" s="223" t="s">
        <v>2849</v>
      </c>
      <c r="J2" s="223" t="s">
        <v>2850</v>
      </c>
      <c r="K2" s="223" t="s">
        <v>2851</v>
      </c>
      <c r="L2" s="223" t="s">
        <v>2852</v>
      </c>
      <c r="M2" s="223" t="s">
        <v>2853</v>
      </c>
      <c r="N2" s="223" t="s">
        <v>2854</v>
      </c>
      <c r="O2" s="223" t="s">
        <v>2855</v>
      </c>
      <c r="P2" s="223" t="s">
        <v>2856</v>
      </c>
      <c r="Q2" s="223" t="s">
        <v>2857</v>
      </c>
      <c r="R2" s="223" t="s">
        <v>2858</v>
      </c>
      <c r="S2" s="223" t="s">
        <v>2859</v>
      </c>
      <c r="T2" s="223" t="s">
        <v>2860</v>
      </c>
      <c r="U2" s="223" t="s">
        <v>2861</v>
      </c>
      <c r="V2" s="235" t="s">
        <v>2862</v>
      </c>
      <c r="W2" s="235" t="s">
        <v>2863</v>
      </c>
      <c r="X2" s="235" t="s">
        <v>2864</v>
      </c>
      <c r="Y2" s="223" t="s">
        <v>2865</v>
      </c>
      <c r="Z2" s="223" t="s">
        <v>2866</v>
      </c>
      <c r="AA2" s="223" t="s">
        <v>2867</v>
      </c>
      <c r="AB2" s="223" t="s">
        <v>2868</v>
      </c>
      <c r="AC2" s="223" t="s">
        <v>2869</v>
      </c>
      <c r="AD2" s="223" t="s">
        <v>2870</v>
      </c>
      <c r="AE2" s="223" t="s">
        <v>2871</v>
      </c>
      <c r="AF2" s="223" t="s">
        <v>2872</v>
      </c>
      <c r="AG2" s="223" t="s">
        <v>2873</v>
      </c>
      <c r="AH2" s="223" t="s">
        <v>2874</v>
      </c>
      <c r="AI2" s="223" t="s">
        <v>2875</v>
      </c>
      <c r="AJ2" s="223" t="s">
        <v>2876</v>
      </c>
      <c r="AK2" s="223" t="s">
        <v>2877</v>
      </c>
      <c r="AL2" s="223" t="s">
        <v>2878</v>
      </c>
      <c r="AM2" s="223" t="s">
        <v>2879</v>
      </c>
      <c r="AN2" s="223" t="s">
        <v>2880</v>
      </c>
      <c r="AO2" s="223" t="s">
        <v>2881</v>
      </c>
      <c r="AP2" s="223" t="s">
        <v>2882</v>
      </c>
      <c r="AQ2" s="223" t="s">
        <v>2883</v>
      </c>
      <c r="AR2" s="223" t="s">
        <v>2884</v>
      </c>
      <c r="AS2" s="223" t="s">
        <v>2885</v>
      </c>
      <c r="AT2" s="223" t="s">
        <v>2886</v>
      </c>
    </row>
    <row r="3" spans="1:46">
      <c r="B3" t="s">
        <v>2906</v>
      </c>
      <c r="C3" t="s">
        <v>2907</v>
      </c>
      <c r="D3" t="s">
        <v>2908</v>
      </c>
      <c r="E3" t="s">
        <v>2890</v>
      </c>
      <c r="F3" t="s">
        <v>2890</v>
      </c>
      <c r="G3" t="s">
        <v>2909</v>
      </c>
      <c r="H3">
        <v>0.50070000000000003</v>
      </c>
      <c r="I3">
        <v>2157</v>
      </c>
      <c r="L3" t="s">
        <v>2910</v>
      </c>
      <c r="M3" t="b">
        <v>1</v>
      </c>
      <c r="N3">
        <v>1.753742177784787</v>
      </c>
      <c r="O3">
        <v>1.3437478208194779E-61</v>
      </c>
      <c r="P3">
        <v>3.0091449442674501E-60</v>
      </c>
      <c r="Q3" t="s">
        <v>2911</v>
      </c>
      <c r="R3">
        <v>148495183</v>
      </c>
      <c r="S3">
        <v>148500460</v>
      </c>
      <c r="T3">
        <v>5278</v>
      </c>
      <c r="U3" t="s">
        <v>2896</v>
      </c>
      <c r="V3" s="43">
        <v>126.65345650559421</v>
      </c>
      <c r="W3" s="43">
        <v>171.17236861920091</v>
      </c>
      <c r="X3" s="43">
        <v>105.4278332213144</v>
      </c>
      <c r="Y3">
        <v>34.405248202300257</v>
      </c>
      <c r="Z3">
        <v>26.880676025171109</v>
      </c>
      <c r="AA3">
        <v>12.464106044061349</v>
      </c>
      <c r="AB3" s="43">
        <v>508.01357582024639</v>
      </c>
      <c r="AC3" s="43">
        <v>493.22820298522419</v>
      </c>
      <c r="AD3" s="43">
        <v>421.22178994077569</v>
      </c>
      <c r="AE3">
        <v>44.554534210587292</v>
      </c>
      <c r="AF3">
        <v>49.795577315704563</v>
      </c>
      <c r="AG3">
        <v>35.060346041606323</v>
      </c>
      <c r="AH3">
        <v>3.1281068410910051</v>
      </c>
      <c r="AI3">
        <v>4.2815852565785733</v>
      </c>
      <c r="AJ3">
        <v>2.7168449702079869</v>
      </c>
      <c r="AK3">
        <v>0.867854993708147</v>
      </c>
      <c r="AL3">
        <v>0.66752325026779835</v>
      </c>
      <c r="AM3">
        <v>0.31419395436326009</v>
      </c>
      <c r="AN3">
        <v>13.80625176463454</v>
      </c>
      <c r="AO3">
        <v>13.29756297653393</v>
      </c>
      <c r="AP3">
        <v>11.375842263680211</v>
      </c>
      <c r="AQ3">
        <v>1.264935283178007</v>
      </c>
      <c r="AR3">
        <v>1.397749292909094</v>
      </c>
      <c r="AS3">
        <v>0.98930251338701847</v>
      </c>
      <c r="AT3">
        <v>5</v>
      </c>
    </row>
    <row r="4" spans="1:46">
      <c r="B4" t="s">
        <v>2912</v>
      </c>
      <c r="C4" t="s">
        <v>2913</v>
      </c>
      <c r="D4" t="s">
        <v>2914</v>
      </c>
      <c r="E4" t="s">
        <v>2890</v>
      </c>
      <c r="F4" t="s">
        <v>2890</v>
      </c>
      <c r="G4" t="s">
        <v>2915</v>
      </c>
      <c r="H4">
        <v>0.60580000000000001</v>
      </c>
      <c r="I4">
        <v>865</v>
      </c>
      <c r="J4" t="s">
        <v>2916</v>
      </c>
      <c r="K4" t="s">
        <v>2917</v>
      </c>
      <c r="L4" t="s">
        <v>2918</v>
      </c>
      <c r="M4" t="b">
        <v>1</v>
      </c>
      <c r="N4">
        <v>0.49042336751357601</v>
      </c>
      <c r="O4">
        <v>1.141077375794184E-2</v>
      </c>
      <c r="P4">
        <v>1.9391314913803009E-2</v>
      </c>
      <c r="Q4" t="s">
        <v>2919</v>
      </c>
      <c r="R4">
        <v>21835510</v>
      </c>
      <c r="S4">
        <v>21837347</v>
      </c>
      <c r="T4">
        <v>1838</v>
      </c>
      <c r="U4" t="s">
        <v>2920</v>
      </c>
      <c r="V4" s="43">
        <v>31.663364126398541</v>
      </c>
      <c r="W4" s="43">
        <v>38.038304137600193</v>
      </c>
      <c r="X4" s="43">
        <v>26.89485541360062</v>
      </c>
      <c r="Y4">
        <v>26.309895684111972</v>
      </c>
      <c r="Z4">
        <v>24.812931715542561</v>
      </c>
      <c r="AA4">
        <v>33.993016483803693</v>
      </c>
      <c r="AB4" s="43">
        <v>51.00955986719687</v>
      </c>
      <c r="AC4" s="43">
        <v>54.158390916024622</v>
      </c>
      <c r="AD4" s="43">
        <v>42.122178994077572</v>
      </c>
      <c r="AE4">
        <v>33.643219710035297</v>
      </c>
      <c r="AF4">
        <v>27.23195634452593</v>
      </c>
      <c r="AG4">
        <v>30.19085353582766</v>
      </c>
      <c r="AH4">
        <v>1.950094351512514</v>
      </c>
      <c r="AI4">
        <v>2.3726087086551009</v>
      </c>
      <c r="AJ4">
        <v>1.7282749205906069</v>
      </c>
      <c r="AK4">
        <v>1.6549147826297279</v>
      </c>
      <c r="AL4">
        <v>1.5365203921682249</v>
      </c>
      <c r="AM4">
        <v>2.1367830569465651</v>
      </c>
      <c r="AN4">
        <v>3.4568941717035879</v>
      </c>
      <c r="AO4">
        <v>3.6410273763152818</v>
      </c>
      <c r="AP4">
        <v>2.836727371417135</v>
      </c>
      <c r="AQ4">
        <v>2.3818147933267331</v>
      </c>
      <c r="AR4">
        <v>1.9061250518094659</v>
      </c>
      <c r="AS4">
        <v>2.1243317650176539</v>
      </c>
    </row>
    <row r="5" spans="1:46">
      <c r="B5" t="s">
        <v>2921</v>
      </c>
      <c r="C5" t="s">
        <v>2922</v>
      </c>
      <c r="D5" t="s">
        <v>2923</v>
      </c>
      <c r="E5" t="s">
        <v>2890</v>
      </c>
      <c r="F5" t="s">
        <v>2890</v>
      </c>
      <c r="G5" t="s">
        <v>2924</v>
      </c>
      <c r="H5">
        <v>0.54430000000000001</v>
      </c>
      <c r="I5">
        <v>1570</v>
      </c>
      <c r="J5" t="s">
        <v>2925</v>
      </c>
      <c r="K5" t="s">
        <v>2926</v>
      </c>
      <c r="L5" t="s">
        <v>2927</v>
      </c>
      <c r="M5" t="b">
        <v>1</v>
      </c>
      <c r="N5">
        <v>-0.48535539651857679</v>
      </c>
      <c r="O5">
        <v>5.8359736464585622E-2</v>
      </c>
      <c r="P5">
        <v>8.5424441359190112E-2</v>
      </c>
      <c r="Q5" t="s">
        <v>2928</v>
      </c>
      <c r="R5">
        <v>33773750</v>
      </c>
      <c r="S5">
        <v>33781830</v>
      </c>
      <c r="T5">
        <v>8081</v>
      </c>
      <c r="U5" t="s">
        <v>2896</v>
      </c>
      <c r="V5" s="43">
        <v>17.942573004959179</v>
      </c>
      <c r="W5" s="43">
        <v>12.30651016216477</v>
      </c>
      <c r="X5" s="43">
        <v>8.606353732352197</v>
      </c>
      <c r="Y5">
        <v>29.345652878432581</v>
      </c>
      <c r="Z5">
        <v>34.117781108871021</v>
      </c>
      <c r="AA5">
        <v>23.795111538662582</v>
      </c>
      <c r="AB5" s="43">
        <v>7.2870799810281248</v>
      </c>
      <c r="AC5" s="43">
        <v>6.7697988645030769</v>
      </c>
      <c r="AD5" s="43">
        <v>4.7866112493269961</v>
      </c>
      <c r="AE5">
        <v>11.82059070893132</v>
      </c>
      <c r="AF5">
        <v>14.783062015599789</v>
      </c>
      <c r="AG5">
        <v>12.660680515024501</v>
      </c>
      <c r="AH5">
        <v>0.60883518978750562</v>
      </c>
      <c r="AI5">
        <v>0.42291816903059742</v>
      </c>
      <c r="AJ5">
        <v>0.30470477580858601</v>
      </c>
      <c r="AK5">
        <v>1.016990135283359</v>
      </c>
      <c r="AL5">
        <v>1.164012064608333</v>
      </c>
      <c r="AM5">
        <v>0.82409053565678014</v>
      </c>
      <c r="AN5">
        <v>0.2720849370813106</v>
      </c>
      <c r="AO5">
        <v>0.25075546819368782</v>
      </c>
      <c r="AP5">
        <v>0.17760344356368141</v>
      </c>
      <c r="AQ5">
        <v>0.46106915735856618</v>
      </c>
      <c r="AR5">
        <v>0.57010309784328617</v>
      </c>
      <c r="AS5">
        <v>0.49081797200788008</v>
      </c>
    </row>
    <row r="6" spans="1:46">
      <c r="B6" t="s">
        <v>2929</v>
      </c>
      <c r="C6" t="s">
        <v>2930</v>
      </c>
      <c r="D6" t="s">
        <v>2931</v>
      </c>
      <c r="E6" t="s">
        <v>2890</v>
      </c>
      <c r="F6" t="s">
        <v>2890</v>
      </c>
      <c r="G6" t="s">
        <v>2932</v>
      </c>
      <c r="H6">
        <v>0.63149999999999995</v>
      </c>
      <c r="I6">
        <v>1582</v>
      </c>
      <c r="J6" t="s">
        <v>2933</v>
      </c>
      <c r="L6" t="s">
        <v>2934</v>
      </c>
      <c r="M6" t="b">
        <v>1</v>
      </c>
      <c r="N6">
        <v>-0.31366066456418867</v>
      </c>
      <c r="O6">
        <v>0.17042838844098701</v>
      </c>
      <c r="P6">
        <v>0.22102783974707951</v>
      </c>
      <c r="Q6" t="s">
        <v>2919</v>
      </c>
      <c r="R6">
        <v>20873808</v>
      </c>
      <c r="S6">
        <v>20879727</v>
      </c>
      <c r="T6">
        <v>5920</v>
      </c>
      <c r="U6" t="s">
        <v>2896</v>
      </c>
      <c r="V6" s="43">
        <v>23.219800359358931</v>
      </c>
      <c r="W6" s="43">
        <v>24.613020324329529</v>
      </c>
      <c r="X6" s="43">
        <v>31.198032279776719</v>
      </c>
      <c r="Y6">
        <v>39.464843526167947</v>
      </c>
      <c r="Z6">
        <v>48.591991276270853</v>
      </c>
      <c r="AA6">
        <v>29.460614285963199</v>
      </c>
      <c r="AB6" s="43">
        <v>17.697194239639732</v>
      </c>
      <c r="AC6" s="43">
        <v>15.47382597600703</v>
      </c>
      <c r="AD6" s="43">
        <v>23.93305624663498</v>
      </c>
      <c r="AE6">
        <v>57.284401127897951</v>
      </c>
      <c r="AF6">
        <v>62.244471644630707</v>
      </c>
      <c r="AG6">
        <v>59.407808570499597</v>
      </c>
      <c r="AH6">
        <v>0.78192784469623133</v>
      </c>
      <c r="AI6">
        <v>0.8394203860657875</v>
      </c>
      <c r="AJ6">
        <v>1.0961763940079741</v>
      </c>
      <c r="AK6">
        <v>1.3573021052225489</v>
      </c>
      <c r="AL6">
        <v>1.645260128097324</v>
      </c>
      <c r="AM6">
        <v>1.012563231157358</v>
      </c>
      <c r="AN6">
        <v>0.65576548407984281</v>
      </c>
      <c r="AO6">
        <v>0.56880778047908953</v>
      </c>
      <c r="AP6">
        <v>0.88128130971864649</v>
      </c>
      <c r="AQ6">
        <v>2.2174633061526681</v>
      </c>
      <c r="AR6">
        <v>2.382225999371772</v>
      </c>
      <c r="AS6">
        <v>2.2855993960514769</v>
      </c>
    </row>
    <row r="7" spans="1:46">
      <c r="B7" t="s">
        <v>2935</v>
      </c>
      <c r="C7" t="s">
        <v>2936</v>
      </c>
      <c r="D7" t="s">
        <v>2937</v>
      </c>
      <c r="E7" t="s">
        <v>2890</v>
      </c>
      <c r="F7" t="s">
        <v>2890</v>
      </c>
      <c r="G7" t="s">
        <v>2938</v>
      </c>
      <c r="H7">
        <v>0.55610000000000004</v>
      </c>
      <c r="I7">
        <v>2480</v>
      </c>
      <c r="L7" t="s">
        <v>2927</v>
      </c>
      <c r="M7" t="b">
        <v>1</v>
      </c>
      <c r="N7">
        <v>-7.6905396580255039E-2</v>
      </c>
      <c r="O7">
        <v>0.31344372769647161</v>
      </c>
      <c r="P7">
        <v>0.37889194367787132</v>
      </c>
      <c r="Q7" t="s">
        <v>2939</v>
      </c>
      <c r="R7">
        <v>33216069</v>
      </c>
      <c r="S7">
        <v>33247717</v>
      </c>
      <c r="T7">
        <v>31649</v>
      </c>
      <c r="U7" t="s">
        <v>2920</v>
      </c>
      <c r="V7" s="43">
        <v>1024.837552224433</v>
      </c>
      <c r="W7" s="43">
        <v>1080.735346968288</v>
      </c>
      <c r="X7" s="43">
        <v>899.36396503080459</v>
      </c>
      <c r="Y7">
        <v>1304.36367449309</v>
      </c>
      <c r="Z7">
        <v>1460.8613547525681</v>
      </c>
      <c r="AA7">
        <v>1256.6085093512761</v>
      </c>
      <c r="AB7" s="43">
        <v>1009.781083085326</v>
      </c>
      <c r="AC7" s="43">
        <v>921.65975969591886</v>
      </c>
      <c r="AD7" s="43">
        <v>898.92559262360987</v>
      </c>
      <c r="AE7">
        <v>736.51372878725931</v>
      </c>
      <c r="AF7">
        <v>781.94617503567326</v>
      </c>
      <c r="AG7">
        <v>753.79743989453584</v>
      </c>
      <c r="AH7">
        <v>22.01496636089561</v>
      </c>
      <c r="AI7">
        <v>23.511955774017029</v>
      </c>
      <c r="AJ7">
        <v>20.157818162514371</v>
      </c>
      <c r="AK7">
        <v>28.616705318089441</v>
      </c>
      <c r="AL7">
        <v>31.55249272052507</v>
      </c>
      <c r="AM7">
        <v>27.550859338480979</v>
      </c>
      <c r="AN7">
        <v>23.868557066885248</v>
      </c>
      <c r="AO7">
        <v>21.61191469274641</v>
      </c>
      <c r="AP7">
        <v>21.115187468135971</v>
      </c>
      <c r="AQ7">
        <v>18.186775664171481</v>
      </c>
      <c r="AR7">
        <v>19.090347473090599</v>
      </c>
      <c r="AS7">
        <v>18.49975754418535</v>
      </c>
    </row>
    <row r="9" spans="1:46">
      <c r="A9" t="s">
        <v>2940</v>
      </c>
    </row>
    <row r="10" spans="1:46">
      <c r="B10" t="s">
        <v>2941</v>
      </c>
      <c r="C10" t="s">
        <v>2942</v>
      </c>
      <c r="D10" t="s">
        <v>2943</v>
      </c>
      <c r="E10" t="s">
        <v>2890</v>
      </c>
      <c r="F10" t="s">
        <v>2890</v>
      </c>
      <c r="G10" t="s">
        <v>2944</v>
      </c>
      <c r="H10">
        <v>0.64080000000000004</v>
      </c>
      <c r="I10">
        <v>1141</v>
      </c>
      <c r="J10" t="s">
        <v>2945</v>
      </c>
      <c r="K10" t="s">
        <v>2946</v>
      </c>
      <c r="L10" t="s">
        <v>2947</v>
      </c>
      <c r="M10" t="b">
        <v>1</v>
      </c>
      <c r="N10">
        <v>2.655091735706101</v>
      </c>
      <c r="O10">
        <v>1.232780371788946E-84</v>
      </c>
      <c r="P10">
        <v>3.907484452073321E-83</v>
      </c>
      <c r="Q10" t="s">
        <v>2948</v>
      </c>
      <c r="R10">
        <v>61223957</v>
      </c>
      <c r="S10">
        <v>61228429</v>
      </c>
      <c r="T10">
        <v>4473</v>
      </c>
      <c r="U10" t="s">
        <v>2896</v>
      </c>
      <c r="V10" s="43">
        <v>45.38415524783791</v>
      </c>
      <c r="W10" s="43">
        <v>42.513398742023739</v>
      </c>
      <c r="X10" s="43">
        <v>34.425414929408788</v>
      </c>
      <c r="Y10">
        <v>74.882010793241747</v>
      </c>
      <c r="Z10">
        <v>75.472667301441945</v>
      </c>
      <c r="AA10">
        <v>88.381842857889595</v>
      </c>
      <c r="AB10" s="43">
        <v>323.75455344282102</v>
      </c>
      <c r="AC10" s="43">
        <v>307.54229127313982</v>
      </c>
      <c r="AD10" s="43">
        <v>298.68454195800462</v>
      </c>
      <c r="AE10">
        <v>414.62995102097562</v>
      </c>
      <c r="AF10">
        <v>347.79098531437398</v>
      </c>
      <c r="AG10">
        <v>428.51534050852172</v>
      </c>
      <c r="AH10">
        <v>2.119011376117673</v>
      </c>
      <c r="AI10">
        <v>2.010301805781646</v>
      </c>
      <c r="AJ10">
        <v>1.6770779948097461</v>
      </c>
      <c r="AK10">
        <v>3.5707913178766559</v>
      </c>
      <c r="AL10">
        <v>3.5430755245202521</v>
      </c>
      <c r="AM10">
        <v>4.211766078065577</v>
      </c>
      <c r="AN10">
        <v>16.63339329268706</v>
      </c>
      <c r="AO10">
        <v>15.67449293231258</v>
      </c>
      <c r="AP10">
        <v>15.24930250573772</v>
      </c>
      <c r="AQ10">
        <v>22.253666226396859</v>
      </c>
      <c r="AR10">
        <v>18.45530942550117</v>
      </c>
      <c r="AS10">
        <v>22.858292662512209</v>
      </c>
      <c r="AT10">
        <v>3</v>
      </c>
    </row>
    <row r="11" spans="1:46">
      <c r="B11" t="s">
        <v>2949</v>
      </c>
      <c r="C11" t="s">
        <v>2950</v>
      </c>
      <c r="D11" t="s">
        <v>2951</v>
      </c>
      <c r="E11" t="s">
        <v>2890</v>
      </c>
      <c r="F11" t="s">
        <v>2890</v>
      </c>
      <c r="G11" t="s">
        <v>2952</v>
      </c>
      <c r="H11">
        <v>0.53749999999999998</v>
      </c>
      <c r="I11">
        <v>1989</v>
      </c>
      <c r="J11" t="s">
        <v>2953</v>
      </c>
      <c r="K11" t="s">
        <v>2954</v>
      </c>
      <c r="L11" t="s">
        <v>2955</v>
      </c>
      <c r="M11" t="b">
        <v>1</v>
      </c>
      <c r="N11">
        <v>-1.3773533968705749</v>
      </c>
      <c r="O11">
        <v>1.0171706158803319E-67</v>
      </c>
      <c r="P11">
        <v>2.526469393284052E-66</v>
      </c>
      <c r="Q11" t="s">
        <v>2956</v>
      </c>
      <c r="R11">
        <v>107741048</v>
      </c>
      <c r="S11">
        <v>107760469</v>
      </c>
      <c r="T11">
        <v>19422</v>
      </c>
      <c r="U11" t="s">
        <v>2896</v>
      </c>
      <c r="V11" s="43">
        <v>19471.913492264219</v>
      </c>
      <c r="W11" s="43">
        <v>17044.516574598201</v>
      </c>
      <c r="X11" s="43">
        <v>15856.130957642379</v>
      </c>
      <c r="Y11">
        <v>18101.208230669039</v>
      </c>
      <c r="Z11">
        <v>19324.10444563358</v>
      </c>
      <c r="AA11">
        <v>19280.838949613451</v>
      </c>
      <c r="AB11" s="43">
        <v>6821.747873668186</v>
      </c>
      <c r="AC11" s="43">
        <v>6888.7539016936307</v>
      </c>
      <c r="AD11" s="43">
        <v>6303.0096931137887</v>
      </c>
      <c r="AE11">
        <v>6502.2341661206074</v>
      </c>
      <c r="AF11">
        <v>5976.2473337801057</v>
      </c>
      <c r="AG11">
        <v>6387.8002690804396</v>
      </c>
      <c r="AH11">
        <v>521.54108342151881</v>
      </c>
      <c r="AI11">
        <v>462.35013205056941</v>
      </c>
      <c r="AJ11">
        <v>443.12082669112078</v>
      </c>
      <c r="AK11">
        <v>495.15982173886567</v>
      </c>
      <c r="AL11">
        <v>520.40438646438952</v>
      </c>
      <c r="AM11">
        <v>527.08174844825487</v>
      </c>
      <c r="AN11">
        <v>201.0534346426281</v>
      </c>
      <c r="AO11">
        <v>201.40960884231211</v>
      </c>
      <c r="AP11">
        <v>184.60185859271459</v>
      </c>
      <c r="AQ11">
        <v>200.19552556389519</v>
      </c>
      <c r="AR11">
        <v>181.9208323256548</v>
      </c>
      <c r="AS11">
        <v>195.46977116786579</v>
      </c>
      <c r="AT11">
        <v>1</v>
      </c>
    </row>
    <row r="12" spans="1:46">
      <c r="B12" t="s">
        <v>2957</v>
      </c>
      <c r="C12" t="s">
        <v>2958</v>
      </c>
      <c r="D12" t="s">
        <v>2959</v>
      </c>
      <c r="E12" t="s">
        <v>2890</v>
      </c>
      <c r="F12" t="s">
        <v>2890</v>
      </c>
      <c r="G12" t="s">
        <v>2960</v>
      </c>
      <c r="H12">
        <v>0.54200000000000004</v>
      </c>
      <c r="I12">
        <v>2044</v>
      </c>
      <c r="J12" t="s">
        <v>2961</v>
      </c>
      <c r="K12" t="s">
        <v>2962</v>
      </c>
      <c r="L12" t="s">
        <v>2963</v>
      </c>
      <c r="M12" t="b">
        <v>1</v>
      </c>
      <c r="N12">
        <v>-0.24551991119378411</v>
      </c>
      <c r="O12">
        <v>1.640467639507933E-3</v>
      </c>
      <c r="P12">
        <v>3.2287362778205251E-3</v>
      </c>
      <c r="Q12" t="s">
        <v>2897</v>
      </c>
      <c r="R12">
        <v>61100598</v>
      </c>
      <c r="S12">
        <v>61132149</v>
      </c>
      <c r="T12">
        <v>31552</v>
      </c>
      <c r="U12" t="s">
        <v>2920</v>
      </c>
      <c r="V12" s="43">
        <v>969.95438773867534</v>
      </c>
      <c r="W12" s="43">
        <v>944.24496153336941</v>
      </c>
      <c r="X12" s="43">
        <v>822.98257565617882</v>
      </c>
      <c r="Y12">
        <v>964.35886872918093</v>
      </c>
      <c r="Z12">
        <v>998.72050155058798</v>
      </c>
      <c r="AA12">
        <v>887.21773022727632</v>
      </c>
      <c r="AB12" s="43">
        <v>759.9383408786473</v>
      </c>
      <c r="AC12" s="43">
        <v>764.98727168884773</v>
      </c>
      <c r="AD12" s="43">
        <v>764.90047764245401</v>
      </c>
      <c r="AE12">
        <v>885.63502696146986</v>
      </c>
      <c r="AF12">
        <v>837.18814362028297</v>
      </c>
      <c r="AG12">
        <v>937.86425661296903</v>
      </c>
      <c r="AH12">
        <v>25.280467275270709</v>
      </c>
      <c r="AI12">
        <v>24.924408798214909</v>
      </c>
      <c r="AJ12">
        <v>22.380483793108009</v>
      </c>
      <c r="AK12">
        <v>25.670268073289609</v>
      </c>
      <c r="AL12">
        <v>26.17215171420106</v>
      </c>
      <c r="AM12">
        <v>23.601312468275001</v>
      </c>
      <c r="AN12">
        <v>21.79455873559478</v>
      </c>
      <c r="AO12">
        <v>21.76444599424763</v>
      </c>
      <c r="AP12">
        <v>21.799519345360942</v>
      </c>
      <c r="AQ12">
        <v>26.53386023067786</v>
      </c>
      <c r="AR12">
        <v>24.798809487295809</v>
      </c>
      <c r="AS12">
        <v>27.926862865363319</v>
      </c>
    </row>
    <row r="14" spans="1:46">
      <c r="A14" t="s">
        <v>2964</v>
      </c>
      <c r="B14" t="s">
        <v>2965</v>
      </c>
      <c r="C14" t="s">
        <v>2966</v>
      </c>
      <c r="D14" t="s">
        <v>2964</v>
      </c>
      <c r="E14" t="s">
        <v>2890</v>
      </c>
      <c r="F14" t="s">
        <v>2890</v>
      </c>
      <c r="G14" t="s">
        <v>2967</v>
      </c>
      <c r="H14">
        <v>0.58840000000000003</v>
      </c>
      <c r="I14">
        <v>717</v>
      </c>
      <c r="J14" t="s">
        <v>2968</v>
      </c>
      <c r="K14" t="s">
        <v>2969</v>
      </c>
      <c r="L14" t="s">
        <v>2970</v>
      </c>
      <c r="M14" t="b">
        <v>1</v>
      </c>
      <c r="N14">
        <v>-0.35847446073208439</v>
      </c>
      <c r="O14">
        <v>6.9074422038855533E-5</v>
      </c>
      <c r="P14">
        <v>1.6635100235002181E-4</v>
      </c>
      <c r="Q14" t="s">
        <v>2971</v>
      </c>
      <c r="R14">
        <v>30064384</v>
      </c>
      <c r="S14">
        <v>30067796</v>
      </c>
      <c r="T14">
        <v>3413</v>
      </c>
      <c r="U14" t="s">
        <v>2920</v>
      </c>
      <c r="V14" s="43">
        <v>460.17422530365877</v>
      </c>
      <c r="W14" s="43">
        <v>490.02285918437889</v>
      </c>
      <c r="X14" s="43">
        <v>479.80422057863501</v>
      </c>
      <c r="Y14">
        <v>510.00720864586282</v>
      </c>
      <c r="Z14">
        <v>440.42953795088039</v>
      </c>
      <c r="AA14">
        <v>440.77611373998781</v>
      </c>
      <c r="AB14" s="43">
        <v>372.68209045829548</v>
      </c>
      <c r="AC14" s="43">
        <v>354.93088332466129</v>
      </c>
      <c r="AD14" s="43">
        <v>374.31299969737108</v>
      </c>
      <c r="AE14">
        <v>431.90619898018298</v>
      </c>
      <c r="AF14">
        <v>431.04296613906757</v>
      </c>
      <c r="AG14">
        <v>418.77635549696441</v>
      </c>
      <c r="AH14">
        <v>34.153366013254832</v>
      </c>
      <c r="AI14">
        <v>36.832734886342188</v>
      </c>
      <c r="AJ14">
        <v>37.155262280002788</v>
      </c>
      <c r="AK14">
        <v>38.65854258928222</v>
      </c>
      <c r="AL14">
        <v>32.866188313252842</v>
      </c>
      <c r="AM14">
        <v>33.388847725302533</v>
      </c>
      <c r="AN14">
        <v>30.43586747918669</v>
      </c>
      <c r="AO14">
        <v>28.75508363223361</v>
      </c>
      <c r="AP14">
        <v>30.377661159219031</v>
      </c>
      <c r="AQ14">
        <v>36.847881786243299</v>
      </c>
      <c r="AR14">
        <v>36.358483703284413</v>
      </c>
      <c r="AS14">
        <v>35.509271160010272</v>
      </c>
    </row>
    <row r="15" spans="1:46">
      <c r="A15" t="s">
        <v>2972</v>
      </c>
      <c r="B15" t="s">
        <v>2973</v>
      </c>
      <c r="C15" t="s">
        <v>2974</v>
      </c>
      <c r="D15" t="s">
        <v>2975</v>
      </c>
      <c r="E15" t="s">
        <v>2890</v>
      </c>
      <c r="F15" t="s">
        <v>2890</v>
      </c>
      <c r="G15" t="s">
        <v>2976</v>
      </c>
      <c r="H15">
        <v>0.48920000000000002</v>
      </c>
      <c r="I15">
        <v>3538</v>
      </c>
      <c r="J15" t="s">
        <v>2977</v>
      </c>
      <c r="K15" t="s">
        <v>2978</v>
      </c>
      <c r="L15" t="s">
        <v>2979</v>
      </c>
      <c r="M15" t="b">
        <v>1</v>
      </c>
      <c r="N15">
        <v>-1.9691237857900561</v>
      </c>
      <c r="O15">
        <v>6.2902697900505223E-145</v>
      </c>
      <c r="P15">
        <v>3.816696079277321E-143</v>
      </c>
      <c r="Q15" t="s">
        <v>2939</v>
      </c>
      <c r="R15">
        <v>137081456</v>
      </c>
      <c r="S15">
        <v>137116644</v>
      </c>
      <c r="T15">
        <v>35189</v>
      </c>
      <c r="U15" t="s">
        <v>2896</v>
      </c>
      <c r="V15" s="43">
        <v>7662.5341185884472</v>
      </c>
      <c r="W15" s="43">
        <v>6663.415865986668</v>
      </c>
      <c r="X15" s="43">
        <v>5821.1225057197171</v>
      </c>
      <c r="Y15">
        <v>6275.9220397254776</v>
      </c>
      <c r="Z15">
        <v>6321.0943545344671</v>
      </c>
      <c r="AA15">
        <v>5792.4100088401483</v>
      </c>
      <c r="AB15" s="43">
        <v>1735.366046910555</v>
      </c>
      <c r="AC15" s="43">
        <v>1767.8846177588041</v>
      </c>
      <c r="AD15" s="43">
        <v>1587.240290276832</v>
      </c>
      <c r="AE15">
        <v>1725.8062435039731</v>
      </c>
      <c r="AF15">
        <v>1630.0271011937671</v>
      </c>
      <c r="AG15">
        <v>1793.921039128857</v>
      </c>
      <c r="AH15">
        <v>115.37966382196571</v>
      </c>
      <c r="AI15">
        <v>101.6155497495142</v>
      </c>
      <c r="AJ15">
        <v>91.455248049159323</v>
      </c>
      <c r="AK15">
        <v>96.514447338970086</v>
      </c>
      <c r="AL15">
        <v>95.699749284256626</v>
      </c>
      <c r="AM15">
        <v>89.020145692960952</v>
      </c>
      <c r="AN15">
        <v>28.753047584585129</v>
      </c>
      <c r="AO15">
        <v>29.05831234342067</v>
      </c>
      <c r="AP15">
        <v>26.134110785917269</v>
      </c>
      <c r="AQ15">
        <v>29.87175586481926</v>
      </c>
      <c r="AR15">
        <v>27.894954096445279</v>
      </c>
      <c r="AS15">
        <v>30.860897638136901</v>
      </c>
      <c r="AT15">
        <v>1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3"/>
  <sheetViews>
    <sheetView zoomScale="60" zoomScaleNormal="60" workbookViewId="0">
      <selection activeCell="Z60" sqref="Z60"/>
    </sheetView>
  </sheetViews>
  <sheetFormatPr defaultRowHeight="15"/>
  <sheetData>
    <row r="1" spans="1:45">
      <c r="A1" s="223" t="s">
        <v>2842</v>
      </c>
      <c r="B1" s="223" t="s">
        <v>2843</v>
      </c>
      <c r="C1" s="223" t="s">
        <v>2844</v>
      </c>
      <c r="D1" s="223" t="s">
        <v>2845</v>
      </c>
      <c r="E1" s="223" t="s">
        <v>2846</v>
      </c>
      <c r="F1" s="223" t="s">
        <v>2847</v>
      </c>
      <c r="G1" s="223" t="s">
        <v>2848</v>
      </c>
      <c r="H1" s="223" t="s">
        <v>2849</v>
      </c>
      <c r="I1" s="223" t="s">
        <v>2850</v>
      </c>
      <c r="J1" s="223" t="s">
        <v>2851</v>
      </c>
      <c r="K1" s="223" t="s">
        <v>2852</v>
      </c>
      <c r="L1" s="223" t="s">
        <v>2853</v>
      </c>
      <c r="M1" s="223" t="s">
        <v>2854</v>
      </c>
      <c r="N1" s="223" t="s">
        <v>2855</v>
      </c>
      <c r="O1" s="223" t="s">
        <v>2856</v>
      </c>
      <c r="P1" s="223" t="s">
        <v>2857</v>
      </c>
      <c r="Q1" s="223" t="s">
        <v>2858</v>
      </c>
      <c r="R1" s="223" t="s">
        <v>2859</v>
      </c>
      <c r="S1" s="223" t="s">
        <v>2860</v>
      </c>
      <c r="T1" s="223" t="s">
        <v>2861</v>
      </c>
      <c r="U1" s="235" t="s">
        <v>2862</v>
      </c>
      <c r="V1" s="235" t="s">
        <v>2863</v>
      </c>
      <c r="W1" s="235" t="s">
        <v>2864</v>
      </c>
      <c r="X1" s="235" t="s">
        <v>2865</v>
      </c>
      <c r="Y1" s="235" t="s">
        <v>2866</v>
      </c>
      <c r="Z1" s="235" t="s">
        <v>2867</v>
      </c>
      <c r="AA1" s="235" t="s">
        <v>2868</v>
      </c>
      <c r="AB1" s="235" t="s">
        <v>2869</v>
      </c>
      <c r="AC1" s="235" t="s">
        <v>2870</v>
      </c>
      <c r="AD1" s="223" t="s">
        <v>2871</v>
      </c>
      <c r="AE1" s="223" t="s">
        <v>2872</v>
      </c>
      <c r="AF1" s="223" t="s">
        <v>2873</v>
      </c>
      <c r="AG1" s="223" t="s">
        <v>2874</v>
      </c>
      <c r="AH1" s="223" t="s">
        <v>2875</v>
      </c>
      <c r="AI1" s="223" t="s">
        <v>2876</v>
      </c>
      <c r="AJ1" s="223" t="s">
        <v>2877</v>
      </c>
      <c r="AK1" s="223" t="s">
        <v>2878</v>
      </c>
      <c r="AL1" s="223" t="s">
        <v>2879</v>
      </c>
      <c r="AM1" s="223" t="s">
        <v>2880</v>
      </c>
      <c r="AN1" s="223" t="s">
        <v>2881</v>
      </c>
      <c r="AO1" s="223" t="s">
        <v>2882</v>
      </c>
      <c r="AP1" s="223" t="s">
        <v>2883</v>
      </c>
      <c r="AQ1" s="223" t="s">
        <v>2884</v>
      </c>
      <c r="AR1" s="223" t="s">
        <v>2885</v>
      </c>
      <c r="AS1" s="223" t="s">
        <v>2886</v>
      </c>
    </row>
    <row r="2" spans="1:45">
      <c r="A2" t="s">
        <v>2980</v>
      </c>
      <c r="B2" t="s">
        <v>2981</v>
      </c>
      <c r="C2" t="s">
        <v>2982</v>
      </c>
      <c r="D2" t="s">
        <v>2890</v>
      </c>
      <c r="E2" t="s">
        <v>2890</v>
      </c>
      <c r="F2" t="s">
        <v>2983</v>
      </c>
      <c r="G2">
        <v>0.51419999999999999</v>
      </c>
      <c r="H2">
        <v>1436</v>
      </c>
      <c r="I2" t="s">
        <v>2984</v>
      </c>
      <c r="J2" t="s">
        <v>2985</v>
      </c>
      <c r="K2" t="s">
        <v>2986</v>
      </c>
      <c r="L2" t="b">
        <v>1</v>
      </c>
      <c r="M2">
        <v>-0.18023006074652889</v>
      </c>
      <c r="N2">
        <v>1.7388396884820891E-2</v>
      </c>
      <c r="O2">
        <v>2.8618309623661561E-2</v>
      </c>
      <c r="P2" t="s">
        <v>2919</v>
      </c>
      <c r="Q2">
        <v>120929216</v>
      </c>
      <c r="R2">
        <v>120960507</v>
      </c>
      <c r="S2">
        <v>31292</v>
      </c>
      <c r="T2" t="s">
        <v>2920</v>
      </c>
      <c r="U2" s="43">
        <v>7919.0073680122759</v>
      </c>
      <c r="V2" s="43">
        <v>7880.6415983898742</v>
      </c>
      <c r="W2" s="43">
        <v>8211.5372548805408</v>
      </c>
      <c r="X2">
        <v>7208.9114174466786</v>
      </c>
      <c r="Y2">
        <v>6676.7463757905771</v>
      </c>
      <c r="Z2">
        <v>6663.7643313749832</v>
      </c>
      <c r="AA2" s="43">
        <v>7027.8681359886959</v>
      </c>
      <c r="AB2" s="43">
        <v>6969.0243739441676</v>
      </c>
      <c r="AC2" s="43">
        <v>7065.9955262565118</v>
      </c>
      <c r="AD2">
        <v>6915.9548409332037</v>
      </c>
      <c r="AE2">
        <v>7045.2961342766384</v>
      </c>
      <c r="AF2">
        <v>6750.0905115103724</v>
      </c>
      <c r="AG2">
        <v>293.78592386907172</v>
      </c>
      <c r="AH2">
        <v>296.09305297308799</v>
      </c>
      <c r="AI2">
        <v>317.85551352565199</v>
      </c>
      <c r="AJ2">
        <v>273.14161046732022</v>
      </c>
      <c r="AK2">
        <v>249.05014273207911</v>
      </c>
      <c r="AL2">
        <v>252.32020198667311</v>
      </c>
      <c r="AM2">
        <v>286.89288639777232</v>
      </c>
      <c r="AN2">
        <v>282.22263519417339</v>
      </c>
      <c r="AO2">
        <v>286.64330036230439</v>
      </c>
      <c r="AP2">
        <v>294.9336006569921</v>
      </c>
      <c r="AQ2">
        <v>297.05267464537462</v>
      </c>
      <c r="AR2">
        <v>286.10023577560469</v>
      </c>
    </row>
    <row r="3" spans="1:45">
      <c r="A3" t="s">
        <v>2987</v>
      </c>
      <c r="B3" t="s">
        <v>2988</v>
      </c>
      <c r="C3" t="s">
        <v>2989</v>
      </c>
      <c r="D3" t="s">
        <v>2890</v>
      </c>
      <c r="E3" t="s">
        <v>2890</v>
      </c>
      <c r="F3" t="s">
        <v>2990</v>
      </c>
      <c r="G3">
        <v>0.432</v>
      </c>
      <c r="H3">
        <v>945</v>
      </c>
      <c r="I3" t="s">
        <v>2991</v>
      </c>
      <c r="J3" t="s">
        <v>2992</v>
      </c>
      <c r="K3" t="s">
        <v>2993</v>
      </c>
      <c r="L3" t="b">
        <v>1</v>
      </c>
      <c r="M3">
        <v>-6.539681918242217E-2</v>
      </c>
      <c r="N3">
        <v>0.49360462430710422</v>
      </c>
      <c r="O3">
        <v>0.5591669739439119</v>
      </c>
      <c r="P3" t="s">
        <v>2956</v>
      </c>
      <c r="Q3">
        <v>157894248</v>
      </c>
      <c r="R3">
        <v>157925077</v>
      </c>
      <c r="S3">
        <v>30830</v>
      </c>
      <c r="T3" t="s">
        <v>2896</v>
      </c>
      <c r="U3" s="43">
        <v>325.07720503102502</v>
      </c>
      <c r="V3" s="43">
        <v>360.24511565609589</v>
      </c>
      <c r="W3" s="43">
        <v>380.83115265658472</v>
      </c>
      <c r="X3">
        <v>279.28966187749631</v>
      </c>
      <c r="Y3">
        <v>251.23093361986841</v>
      </c>
      <c r="Z3">
        <v>316.13505329937431</v>
      </c>
      <c r="AA3" s="43">
        <v>368.51804475485091</v>
      </c>
      <c r="AB3" s="43">
        <v>320.11477487864551</v>
      </c>
      <c r="AC3" s="43">
        <v>323.57492045450488</v>
      </c>
      <c r="AD3">
        <v>218.22629001103979</v>
      </c>
      <c r="AE3">
        <v>234.194824562923</v>
      </c>
      <c r="AF3">
        <v>233.7356402773755</v>
      </c>
      <c r="AG3">
        <v>18.3221941433899</v>
      </c>
      <c r="AH3">
        <v>20.563425842700749</v>
      </c>
      <c r="AI3">
        <v>22.395897733137939</v>
      </c>
      <c r="AJ3">
        <v>16.076953807294402</v>
      </c>
      <c r="AK3">
        <v>14.237238319570819</v>
      </c>
      <c r="AL3">
        <v>18.185940860777229</v>
      </c>
      <c r="AM3">
        <v>22.855233409565749</v>
      </c>
      <c r="AN3">
        <v>19.695014533010959</v>
      </c>
      <c r="AO3">
        <v>19.942243622831811</v>
      </c>
      <c r="AP3">
        <v>14.13871370265208</v>
      </c>
      <c r="AQ3">
        <v>15.001760749482241</v>
      </c>
      <c r="AR3">
        <v>15.05096290997178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zoomScale="60" zoomScaleNormal="60" workbookViewId="0">
      <selection activeCell="O59" sqref="O59"/>
    </sheetView>
  </sheetViews>
  <sheetFormatPr defaultRowHeight="15"/>
  <sheetData>
    <row r="1" spans="1:7" ht="18.75">
      <c r="B1" s="280" t="s">
        <v>2085</v>
      </c>
      <c r="C1" s="281"/>
      <c r="D1" s="280" t="s">
        <v>876</v>
      </c>
      <c r="E1" s="281"/>
      <c r="F1" s="280" t="s">
        <v>906</v>
      </c>
      <c r="G1" s="281"/>
    </row>
    <row r="2" spans="1:7">
      <c r="B2" s="282" t="s">
        <v>877</v>
      </c>
      <c r="C2" s="283"/>
      <c r="D2" s="282" t="s">
        <v>877</v>
      </c>
      <c r="E2" s="283"/>
      <c r="F2" s="282" t="s">
        <v>877</v>
      </c>
      <c r="G2" s="283"/>
    </row>
    <row r="3" spans="1:7">
      <c r="B3" s="83" t="s">
        <v>878</v>
      </c>
      <c r="C3" s="84" t="s">
        <v>879</v>
      </c>
      <c r="D3" s="83" t="s">
        <v>878</v>
      </c>
      <c r="E3" s="84" t="s">
        <v>879</v>
      </c>
      <c r="F3" s="83" t="s">
        <v>878</v>
      </c>
      <c r="G3" s="84" t="s">
        <v>879</v>
      </c>
    </row>
    <row r="4" spans="1:7">
      <c r="B4" s="83" t="s">
        <v>2086</v>
      </c>
      <c r="C4" s="84" t="s">
        <v>2087</v>
      </c>
      <c r="D4" s="83" t="s">
        <v>880</v>
      </c>
      <c r="E4" s="84" t="s">
        <v>881</v>
      </c>
      <c r="F4" s="83" t="s">
        <v>907</v>
      </c>
      <c r="G4" s="84" t="s">
        <v>908</v>
      </c>
    </row>
    <row r="5" spans="1:7">
      <c r="A5" s="85" t="s">
        <v>243</v>
      </c>
      <c r="B5" s="4"/>
      <c r="C5" s="86"/>
      <c r="D5" s="4"/>
      <c r="E5" s="86"/>
      <c r="F5" s="4"/>
      <c r="G5" s="86"/>
    </row>
    <row r="6" spans="1:7">
      <c r="A6" s="87" t="s">
        <v>882</v>
      </c>
      <c r="B6" s="8">
        <v>232650.00000000006</v>
      </c>
      <c r="C6" s="8">
        <v>63450.000000000015</v>
      </c>
      <c r="D6" s="8">
        <v>2788666.666666667</v>
      </c>
      <c r="E6" s="8">
        <v>806833.33333333349</v>
      </c>
      <c r="F6" s="8">
        <v>3485833.333333334</v>
      </c>
      <c r="G6" s="8">
        <v>947833.33333333337</v>
      </c>
    </row>
    <row r="7" spans="1:7">
      <c r="A7" s="87" t="s">
        <v>883</v>
      </c>
      <c r="B7" s="8">
        <v>214884.68499825968</v>
      </c>
      <c r="C7" s="8">
        <v>59052.279846849982</v>
      </c>
      <c r="D7" s="8">
        <v>3116648.1030281936</v>
      </c>
      <c r="E7" s="8">
        <v>893985.90323703457</v>
      </c>
      <c r="F7" s="8">
        <v>3748179.4291681177</v>
      </c>
      <c r="G7" s="8">
        <v>1025213.19178559</v>
      </c>
    </row>
    <row r="8" spans="1:7">
      <c r="A8" s="87" t="s">
        <v>884</v>
      </c>
      <c r="B8" s="8">
        <v>131615.56238311515</v>
      </c>
      <c r="C8" s="8">
        <v>38310.633181939622</v>
      </c>
      <c r="D8" s="8">
        <v>2749714.8009617953</v>
      </c>
      <c r="E8" s="8">
        <v>858899.67940154963</v>
      </c>
      <c r="F8" s="8">
        <v>2360429.3347582156</v>
      </c>
      <c r="G8" s="8">
        <v>692063.05102858669</v>
      </c>
    </row>
    <row r="9" spans="1:7">
      <c r="A9" s="87" t="s">
        <v>885</v>
      </c>
      <c r="B9" s="8">
        <v>205088.08290155439</v>
      </c>
      <c r="C9" s="8">
        <v>56968.911917098434</v>
      </c>
      <c r="D9" s="8">
        <v>3251025.9067357504</v>
      </c>
      <c r="E9" s="8">
        <v>949481.86528497387</v>
      </c>
      <c r="F9" s="8">
        <v>3030746.1139896368</v>
      </c>
      <c r="G9" s="8">
        <v>835544.04145077709</v>
      </c>
    </row>
    <row r="10" spans="1:7">
      <c r="A10" s="87" t="s">
        <v>886</v>
      </c>
      <c r="B10" s="8">
        <v>237003.13831848121</v>
      </c>
      <c r="C10" s="8">
        <v>67977.644323905464</v>
      </c>
      <c r="D10" s="8">
        <v>4152148.0046493611</v>
      </c>
      <c r="E10" s="8">
        <v>1249318.8686555598</v>
      </c>
      <c r="F10" s="8">
        <v>3371323.711739636</v>
      </c>
      <c r="G10" s="8">
        <v>936989.15149166982</v>
      </c>
    </row>
    <row r="11" spans="1:7">
      <c r="A11" s="87" t="s">
        <v>887</v>
      </c>
      <c r="B11" s="8">
        <v>225294.11764705885</v>
      </c>
      <c r="C11" s="8">
        <v>72094.11764705884</v>
      </c>
      <c r="D11" s="8">
        <v>4607264.7058823537</v>
      </c>
      <c r="E11" s="8">
        <v>1543264.705882353</v>
      </c>
      <c r="F11" s="8">
        <v>4224264.7058823537</v>
      </c>
      <c r="G11" s="8">
        <v>1261647.0588235294</v>
      </c>
    </row>
    <row r="12" spans="1:7">
      <c r="A12" s="87" t="s">
        <v>888</v>
      </c>
      <c r="B12" s="8">
        <v>500937.72845953004</v>
      </c>
      <c r="C12" s="8">
        <v>154424.41253263707</v>
      </c>
      <c r="D12" s="8">
        <v>6566176.2402088773</v>
      </c>
      <c r="E12" s="8">
        <v>2096656.6579634463</v>
      </c>
      <c r="F12" s="8">
        <v>3414913.8381201043</v>
      </c>
      <c r="G12" s="8">
        <v>974254.83028720622</v>
      </c>
    </row>
    <row r="13" spans="1:7">
      <c r="A13" s="87" t="s">
        <v>889</v>
      </c>
      <c r="B13" s="8">
        <v>253726.7284229552</v>
      </c>
      <c r="C13" s="8">
        <v>77737.550835969247</v>
      </c>
      <c r="D13" s="8">
        <v>5106925.214640758</v>
      </c>
      <c r="E13" s="8">
        <v>1641126.0732037954</v>
      </c>
      <c r="F13" s="8">
        <v>3768111.8391323984</v>
      </c>
      <c r="G13" s="8">
        <v>1122875.7342973338</v>
      </c>
    </row>
    <row r="14" spans="1:7">
      <c r="A14" s="87" t="s">
        <v>890</v>
      </c>
      <c r="B14" s="8">
        <v>289903.13376987836</v>
      </c>
      <c r="C14" s="8">
        <v>90664.686623012167</v>
      </c>
      <c r="D14" s="8">
        <v>5383915.3414405985</v>
      </c>
      <c r="E14" s="8">
        <v>1757327.8765201122</v>
      </c>
      <c r="F14" s="8">
        <v>4119086.9971936382</v>
      </c>
      <c r="G14" s="8">
        <v>1253635.1730589333</v>
      </c>
    </row>
    <row r="15" spans="1:7">
      <c r="A15" s="87" t="s">
        <v>891</v>
      </c>
      <c r="B15" s="8">
        <v>262819.00516189582</v>
      </c>
      <c r="C15" s="8">
        <v>77497.91177850774</v>
      </c>
      <c r="D15" s="8">
        <v>4874506.3350539654</v>
      </c>
      <c r="E15" s="8">
        <v>1460105.5842327548</v>
      </c>
      <c r="F15" s="8">
        <v>4380316.7526982641</v>
      </c>
      <c r="G15" s="8">
        <v>1235473.9558892539</v>
      </c>
    </row>
    <row r="16" spans="1:7">
      <c r="A16" s="87" t="s">
        <v>892</v>
      </c>
      <c r="B16" s="8">
        <v>278942.40337627713</v>
      </c>
      <c r="C16" s="8">
        <v>71061.372723234119</v>
      </c>
      <c r="D16" s="8">
        <v>4507624.3891603723</v>
      </c>
      <c r="E16" s="8">
        <v>1219710.1288316301</v>
      </c>
      <c r="F16" s="8">
        <v>4168226.7880941792</v>
      </c>
      <c r="G16" s="8">
        <v>1012889.715681919</v>
      </c>
    </row>
    <row r="17" spans="1:7">
      <c r="A17" s="87" t="s">
        <v>893</v>
      </c>
      <c r="B17" s="8">
        <v>304847.81704781711</v>
      </c>
      <c r="C17" s="8">
        <v>66216.943866943882</v>
      </c>
      <c r="D17" s="8">
        <v>4910048.8565488569</v>
      </c>
      <c r="E17" s="8">
        <v>1126937.4220374222</v>
      </c>
      <c r="F17" s="8">
        <v>5284861.7463617465</v>
      </c>
      <c r="G17" s="8">
        <v>1104448.6486486488</v>
      </c>
    </row>
    <row r="18" spans="1:7">
      <c r="A18" s="163" t="s">
        <v>2088</v>
      </c>
      <c r="B18" s="135">
        <v>144374.21864147799</v>
      </c>
      <c r="C18" s="135">
        <v>54669.704125573</v>
      </c>
      <c r="D18" s="135">
        <v>1459142.103069871</v>
      </c>
      <c r="E18" s="135">
        <v>538997.08292818454</v>
      </c>
      <c r="F18" s="135">
        <v>1436042.2280872343</v>
      </c>
      <c r="G18" s="135">
        <v>473547.43714404787</v>
      </c>
    </row>
    <row r="19" spans="1:7">
      <c r="A19" s="163" t="s">
        <v>2089</v>
      </c>
      <c r="B19" s="135">
        <v>172149.43342776207</v>
      </c>
      <c r="C19" s="135">
        <v>70309.452810496514</v>
      </c>
      <c r="D19" s="135">
        <v>1192361.3388996574</v>
      </c>
      <c r="E19" s="135">
        <v>482018.41359773383</v>
      </c>
      <c r="F19" s="135">
        <v>1652634.5609065159</v>
      </c>
      <c r="G19" s="135">
        <v>623362.15893842268</v>
      </c>
    </row>
    <row r="20" spans="1:7">
      <c r="A20" s="163" t="s">
        <v>2090</v>
      </c>
      <c r="B20" s="135">
        <v>157666.97275788189</v>
      </c>
      <c r="C20" s="135">
        <v>54520.355065809614</v>
      </c>
      <c r="D20" s="135">
        <v>1348273.645546373</v>
      </c>
      <c r="E20" s="135">
        <v>464159.77961432509</v>
      </c>
      <c r="F20" s="135">
        <v>1421949.8010407104</v>
      </c>
      <c r="G20" s="135">
        <v>442056.93296602392</v>
      </c>
    </row>
    <row r="21" spans="1:7">
      <c r="A21" s="163" t="s">
        <v>2091</v>
      </c>
      <c r="B21" s="135">
        <v>90527.372666877563</v>
      </c>
      <c r="C21" s="135">
        <v>40355.575767162285</v>
      </c>
      <c r="D21" s="135">
        <v>1381542.2334704204</v>
      </c>
      <c r="E21" s="135">
        <v>636236.55488769361</v>
      </c>
      <c r="F21" s="135">
        <v>1486975.7197089526</v>
      </c>
      <c r="G21" s="135">
        <v>632600.91743119247</v>
      </c>
    </row>
    <row r="22" spans="1:7">
      <c r="A22" s="163" t="s">
        <v>2092</v>
      </c>
      <c r="B22" s="135">
        <v>118093.15614617938</v>
      </c>
      <c r="C22" s="135">
        <v>53626.843853820588</v>
      </c>
      <c r="D22" s="135">
        <v>2127958.8039867105</v>
      </c>
      <c r="E22" s="135">
        <v>1049716.9435215944</v>
      </c>
      <c r="F22" s="135">
        <v>2538717.6079734215</v>
      </c>
      <c r="G22" s="135">
        <v>1163816.6112956807</v>
      </c>
    </row>
    <row r="23" spans="1:7">
      <c r="A23" s="163" t="s">
        <v>2093</v>
      </c>
      <c r="B23" s="135">
        <v>102446.92465402359</v>
      </c>
      <c r="C23" s="135">
        <v>44523.347001537673</v>
      </c>
      <c r="D23" s="135">
        <v>1681512.8139415684</v>
      </c>
      <c r="E23" s="135">
        <v>747819.32342388527</v>
      </c>
      <c r="F23" s="135">
        <v>1638286.2634546387</v>
      </c>
      <c r="G23" s="135">
        <v>648398.25730394665</v>
      </c>
    </row>
    <row r="24" spans="1:7">
      <c r="A24" s="163" t="s">
        <v>2094</v>
      </c>
      <c r="B24" s="135">
        <v>148474.08249431633</v>
      </c>
      <c r="C24" s="135">
        <v>54549.870087690811</v>
      </c>
      <c r="D24" s="135">
        <v>1944108.1519974016</v>
      </c>
      <c r="E24" s="135">
        <v>697253.97856446903</v>
      </c>
      <c r="F24" s="135">
        <v>1197636.2455342642</v>
      </c>
      <c r="G24" s="135">
        <v>386360.73400454695</v>
      </c>
    </row>
    <row r="25" spans="1:7">
      <c r="A25" s="163" t="s">
        <v>2095</v>
      </c>
      <c r="B25" s="135">
        <v>145932.30369045684</v>
      </c>
      <c r="C25" s="135">
        <v>52184.652901967158</v>
      </c>
      <c r="D25" s="135">
        <v>2092004.2269549666</v>
      </c>
      <c r="E25" s="135">
        <v>757370.18370996579</v>
      </c>
      <c r="F25" s="135">
        <v>1611720.6958218175</v>
      </c>
      <c r="G25" s="135">
        <v>531082.75077223219</v>
      </c>
    </row>
    <row r="26" spans="1:7">
      <c r="A26" s="163" t="s">
        <v>2096</v>
      </c>
      <c r="B26" s="135">
        <v>107003.26071273985</v>
      </c>
      <c r="C26" s="135">
        <v>49107.776655605245</v>
      </c>
      <c r="D26" s="135">
        <v>2274465.445101717</v>
      </c>
      <c r="E26" s="135">
        <v>1070032.6071273985</v>
      </c>
      <c r="F26" s="135">
        <v>1866095.5129129996</v>
      </c>
      <c r="G26" s="135">
        <v>796062.90578560089</v>
      </c>
    </row>
    <row r="27" spans="1:7">
      <c r="A27" s="163" t="s">
        <v>2097</v>
      </c>
      <c r="B27" s="135">
        <v>131187.10512687729</v>
      </c>
      <c r="C27" s="135">
        <v>61902.140514413957</v>
      </c>
      <c r="D27" s="135">
        <v>2510160.1933367862</v>
      </c>
      <c r="E27" s="135">
        <v>1226684.6193682032</v>
      </c>
      <c r="F27" s="135">
        <v>2038795.2701536338</v>
      </c>
      <c r="G27" s="135">
        <v>925692.55998619029</v>
      </c>
    </row>
    <row r="28" spans="1:7">
      <c r="A28" s="163" t="s">
        <v>2098</v>
      </c>
      <c r="B28" s="135">
        <v>115153.05422100205</v>
      </c>
      <c r="C28" s="135">
        <v>47242.278654770074</v>
      </c>
      <c r="D28" s="135">
        <v>2052086.4790665754</v>
      </c>
      <c r="E28" s="135">
        <v>851345.22992450243</v>
      </c>
      <c r="F28" s="135">
        <v>1904454.3582704188</v>
      </c>
      <c r="G28" s="135">
        <v>684028.82635552506</v>
      </c>
    </row>
    <row r="29" spans="1:7">
      <c r="A29" s="163" t="s">
        <v>2099</v>
      </c>
      <c r="B29" s="135">
        <v>118866.3785341257</v>
      </c>
      <c r="C29" s="135">
        <v>37697.622906537013</v>
      </c>
      <c r="D29" s="135">
        <v>1372057.6265081938</v>
      </c>
      <c r="E29" s="135">
        <v>431315.14496668469</v>
      </c>
      <c r="F29" s="135">
        <v>1141117.2339276068</v>
      </c>
      <c r="G29" s="135">
        <v>295128.23698901496</v>
      </c>
    </row>
    <row r="30" spans="1:7">
      <c r="A30" s="163" t="s">
        <v>2100</v>
      </c>
      <c r="B30" s="135">
        <v>103404.05153678982</v>
      </c>
      <c r="C30" s="135">
        <v>45728.484942564428</v>
      </c>
      <c r="D30" s="135">
        <v>1738506.3644830799</v>
      </c>
      <c r="E30" s="135">
        <v>770380.78236572491</v>
      </c>
      <c r="F30" s="135">
        <v>1627274.9146227881</v>
      </c>
      <c r="G30" s="135">
        <v>642670.59919279732</v>
      </c>
    </row>
    <row r="31" spans="1:7">
      <c r="A31" s="163" t="s">
        <v>2101</v>
      </c>
      <c r="B31" s="135">
        <v>114880.32138650515</v>
      </c>
      <c r="C31" s="135">
        <v>48396.390711761742</v>
      </c>
      <c r="D31" s="135">
        <v>2194947.417129396</v>
      </c>
      <c r="E31" s="135">
        <v>938596.66834931856</v>
      </c>
      <c r="F31" s="135">
        <v>1715872.0343260982</v>
      </c>
      <c r="G31" s="135">
        <v>640396.68517583713</v>
      </c>
    </row>
    <row r="32" spans="1:7">
      <c r="A32" s="163" t="s">
        <v>2102</v>
      </c>
      <c r="B32" s="135">
        <v>136339.23963530018</v>
      </c>
      <c r="C32" s="135">
        <v>62413.074144159647</v>
      </c>
      <c r="D32" s="135">
        <v>2399570.6175812837</v>
      </c>
      <c r="E32" s="135">
        <v>1163428.1782212283</v>
      </c>
      <c r="F32" s="135">
        <v>2223844.4864957854</v>
      </c>
      <c r="G32" s="135">
        <v>963463.96008945478</v>
      </c>
    </row>
    <row r="33" spans="1:7">
      <c r="A33" s="163" t="s">
        <v>2103</v>
      </c>
      <c r="B33" s="135">
        <v>93833.360152135749</v>
      </c>
      <c r="C33" s="135">
        <v>46610.035108250442</v>
      </c>
      <c r="D33" s="135">
        <v>2649412.5219426565</v>
      </c>
      <c r="E33" s="135">
        <v>1355370.7577530721</v>
      </c>
      <c r="F33" s="135">
        <v>2483824.2393212407</v>
      </c>
      <c r="G33" s="135">
        <v>1189782.4751316558</v>
      </c>
    </row>
    <row r="34" spans="1:7">
      <c r="A34" s="163" t="s">
        <v>2104</v>
      </c>
      <c r="B34" s="135">
        <v>165400.90771558243</v>
      </c>
      <c r="C34" s="135">
        <v>65590.015128593033</v>
      </c>
      <c r="D34" s="135">
        <v>2572269.2889561267</v>
      </c>
      <c r="E34" s="135">
        <v>1015219.3645990922</v>
      </c>
      <c r="F34" s="135">
        <v>1922072.6172465959</v>
      </c>
      <c r="G34" s="135">
        <v>684417.54916792735</v>
      </c>
    </row>
    <row r="35" spans="1:7">
      <c r="A35" s="163" t="s">
        <v>2105</v>
      </c>
      <c r="B35" s="135">
        <v>129497.48689206292</v>
      </c>
      <c r="C35" s="135">
        <v>58107.846682335934</v>
      </c>
      <c r="D35" s="135">
        <v>2490336.2863858254</v>
      </c>
      <c r="E35" s="135">
        <v>1134486.5304646539</v>
      </c>
      <c r="F35" s="135">
        <v>2008871.271017899</v>
      </c>
      <c r="G35" s="135">
        <v>830112.09546194191</v>
      </c>
    </row>
    <row r="36" spans="1:7">
      <c r="A36" s="163" t="s">
        <v>2106</v>
      </c>
      <c r="B36" s="135">
        <v>149636.89748811946</v>
      </c>
      <c r="C36" s="135">
        <v>64039.519687712149</v>
      </c>
      <c r="D36" s="135">
        <v>2599624.0665308894</v>
      </c>
      <c r="E36" s="135">
        <v>1153979.4636795653</v>
      </c>
      <c r="F36" s="135">
        <v>2415748.217922607</v>
      </c>
      <c r="G36" s="135">
        <v>951081.97556008142</v>
      </c>
    </row>
    <row r="37" spans="1:7">
      <c r="A37" s="163" t="s">
        <v>2107</v>
      </c>
      <c r="B37" s="135">
        <v>176972.04301075268</v>
      </c>
      <c r="C37" s="135">
        <v>90066.129032258032</v>
      </c>
      <c r="D37" s="135">
        <v>3665849.4623655905</v>
      </c>
      <c r="E37" s="135">
        <v>1896129.032258064</v>
      </c>
      <c r="F37" s="135">
        <v>3033806.4516129023</v>
      </c>
      <c r="G37" s="135">
        <v>1469499.9999999998</v>
      </c>
    </row>
    <row r="38" spans="1:7">
      <c r="A38" s="88" t="s">
        <v>894</v>
      </c>
      <c r="B38" s="7">
        <v>1672185.1851851849</v>
      </c>
      <c r="C38" s="7">
        <v>270207.40740740736</v>
      </c>
      <c r="D38" s="7">
        <v>2857111.111111111</v>
      </c>
      <c r="E38" s="7">
        <v>401988.88888888882</v>
      </c>
      <c r="F38" s="7">
        <v>834985.18518518505</v>
      </c>
      <c r="G38" s="7">
        <v>48725.92592592592</v>
      </c>
    </row>
    <row r="39" spans="1:7">
      <c r="A39" s="88" t="s">
        <v>895</v>
      </c>
      <c r="B39" s="7">
        <v>1234209.0301003342</v>
      </c>
      <c r="C39" s="7">
        <v>190241.13712374581</v>
      </c>
      <c r="D39" s="7">
        <v>1721603.6789297657</v>
      </c>
      <c r="E39" s="7">
        <v>228761.03678929765</v>
      </c>
      <c r="F39" s="7">
        <v>592734.78260869556</v>
      </c>
      <c r="G39" s="7">
        <v>33017.056856187286</v>
      </c>
    </row>
    <row r="40" spans="1:7">
      <c r="A40" s="88" t="s">
        <v>896</v>
      </c>
      <c r="B40" s="7">
        <v>981883.17757009342</v>
      </c>
      <c r="C40" s="7">
        <v>150378.50467289719</v>
      </c>
      <c r="D40" s="7">
        <v>1910691.5887850469</v>
      </c>
      <c r="E40" s="7">
        <v>254758.8785046729</v>
      </c>
      <c r="F40" s="7">
        <v>717393.92523364478</v>
      </c>
      <c r="G40" s="7">
        <v>37152.336448598129</v>
      </c>
    </row>
    <row r="41" spans="1:7">
      <c r="A41" s="88" t="s">
        <v>897</v>
      </c>
      <c r="B41" s="7">
        <v>747750</v>
      </c>
      <c r="C41" s="7">
        <v>116250</v>
      </c>
      <c r="D41" s="7">
        <v>1687500</v>
      </c>
      <c r="E41" s="7">
        <v>225749.99999999997</v>
      </c>
      <c r="F41" s="7">
        <v>606000</v>
      </c>
      <c r="G41" s="7">
        <v>27000</v>
      </c>
    </row>
    <row r="42" spans="1:7">
      <c r="A42" s="88" t="s">
        <v>898</v>
      </c>
      <c r="B42" s="7">
        <v>387585.8048162231</v>
      </c>
      <c r="C42" s="7">
        <v>72380.481622306717</v>
      </c>
      <c r="D42" s="7">
        <v>1704443.5994930293</v>
      </c>
      <c r="E42" s="7">
        <v>285435.93155893538</v>
      </c>
      <c r="F42" s="7">
        <v>624573.51077313058</v>
      </c>
      <c r="G42" s="7">
        <v>53701.647655259825</v>
      </c>
    </row>
    <row r="43" spans="1:7">
      <c r="A43" s="88" t="s">
        <v>899</v>
      </c>
      <c r="B43" s="7">
        <v>1262206.1855670102</v>
      </c>
      <c r="C43" s="7">
        <v>191758.2474226804</v>
      </c>
      <c r="D43" s="7">
        <v>1820489.6907216494</v>
      </c>
      <c r="E43" s="7">
        <v>237068.21305841923</v>
      </c>
      <c r="F43" s="7">
        <v>619775.6013745704</v>
      </c>
      <c r="G43" s="7">
        <v>34791.58075601374</v>
      </c>
    </row>
    <row r="44" spans="1:7">
      <c r="A44" s="88" t="s">
        <v>900</v>
      </c>
      <c r="B44" s="7">
        <v>401183.40248962655</v>
      </c>
      <c r="C44" s="7">
        <v>60927.385892116181</v>
      </c>
      <c r="D44" s="7">
        <v>1157620.3319502072</v>
      </c>
      <c r="E44" s="7">
        <v>165909.95850622407</v>
      </c>
      <c r="F44" s="7">
        <v>473358.92116182565</v>
      </c>
      <c r="G44" s="7">
        <v>27651.659751037339</v>
      </c>
    </row>
    <row r="45" spans="1:7">
      <c r="A45" s="88" t="s">
        <v>901</v>
      </c>
      <c r="B45" s="7">
        <v>793765.43209876539</v>
      </c>
      <c r="C45" s="7">
        <v>125559.25925925926</v>
      </c>
      <c r="D45" s="7">
        <v>1674123.4567901234</v>
      </c>
      <c r="E45" s="7">
        <v>220089.50617283949</v>
      </c>
      <c r="F45" s="7">
        <v>467600</v>
      </c>
      <c r="G45" s="7">
        <v>22369.753086419751</v>
      </c>
    </row>
    <row r="46" spans="1:7">
      <c r="A46" s="88" t="s">
        <v>902</v>
      </c>
      <c r="B46" s="7">
        <v>453464.66498103668</v>
      </c>
      <c r="C46" s="7">
        <v>80331.352718078371</v>
      </c>
      <c r="D46" s="7">
        <v>1391245.8912768646</v>
      </c>
      <c r="E46" s="7">
        <v>211306.38432364096</v>
      </c>
      <c r="F46" s="7">
        <v>484316.56131479138</v>
      </c>
      <c r="G46" s="7">
        <v>39001.453855878637</v>
      </c>
    </row>
    <row r="47" spans="1:7">
      <c r="A47" s="88" t="s">
        <v>903</v>
      </c>
      <c r="B47" s="7">
        <v>1044205.6239015817</v>
      </c>
      <c r="C47" s="7">
        <v>134255.00878734625</v>
      </c>
      <c r="D47" s="7">
        <v>1806641.4762741653</v>
      </c>
      <c r="E47" s="7">
        <v>198067.5746924429</v>
      </c>
      <c r="F47" s="7">
        <v>878458.69947275927</v>
      </c>
      <c r="G47" s="7">
        <v>36464.323374340951</v>
      </c>
    </row>
    <row r="48" spans="1:7">
      <c r="A48" s="88" t="s">
        <v>904</v>
      </c>
      <c r="B48" s="7">
        <v>1469933.447098976</v>
      </c>
      <c r="C48" s="7">
        <v>293183.44709897606</v>
      </c>
      <c r="D48" s="7">
        <v>1807295.2218430031</v>
      </c>
      <c r="E48" s="7">
        <v>317280.71672354947</v>
      </c>
      <c r="F48" s="7">
        <v>793603.41296928318</v>
      </c>
      <c r="G48" s="7">
        <v>69882.081911262794</v>
      </c>
    </row>
    <row r="49" spans="1:7">
      <c r="A49" s="88" t="s">
        <v>905</v>
      </c>
      <c r="B49" s="7">
        <v>1047069.8287220026</v>
      </c>
      <c r="C49" s="7">
        <v>135753.82081686429</v>
      </c>
      <c r="D49" s="7">
        <v>1613218.050065876</v>
      </c>
      <c r="E49" s="7">
        <v>186281.02766798419</v>
      </c>
      <c r="F49" s="7">
        <v>608761.52832674573</v>
      </c>
      <c r="G49" s="7">
        <v>29829.314888010536</v>
      </c>
    </row>
  </sheetData>
  <mergeCells count="6">
    <mergeCell ref="B1:C1"/>
    <mergeCell ref="D1:E1"/>
    <mergeCell ref="F1:G1"/>
    <mergeCell ref="B2:C2"/>
    <mergeCell ref="D2:E2"/>
    <mergeCell ref="F2:G2"/>
  </mergeCells>
  <pageMargins left="0.7" right="0.7" top="0.75" bottom="0.75" header="0.3" footer="0.3"/>
  <pageSetup paperSize="9" orientation="portrait" horizontalDpi="4294967295" verticalDpi="4294967295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82"/>
  <sheetViews>
    <sheetView zoomScale="20" zoomScaleNormal="20" workbookViewId="0">
      <selection activeCell="BV164" sqref="BV164"/>
    </sheetView>
  </sheetViews>
  <sheetFormatPr defaultRowHeight="15"/>
  <cols>
    <col min="2" max="2" width="24.7109375" customWidth="1"/>
  </cols>
  <sheetData>
    <row r="1" spans="1:28">
      <c r="H1" t="s">
        <v>1805</v>
      </c>
    </row>
    <row r="2" spans="1:28">
      <c r="D2" t="s">
        <v>209</v>
      </c>
      <c r="E2">
        <v>2250000</v>
      </c>
    </row>
    <row r="3" spans="1:28">
      <c r="B3" s="141"/>
    </row>
    <row r="4" spans="1:28">
      <c r="A4" t="s">
        <v>1247</v>
      </c>
      <c r="J4" s="168" t="s">
        <v>1247</v>
      </c>
      <c r="K4" s="168"/>
      <c r="L4" s="168"/>
      <c r="M4" s="168"/>
      <c r="N4" s="168"/>
      <c r="O4" s="284"/>
      <c r="P4" s="284"/>
      <c r="R4" s="284"/>
      <c r="S4" s="284"/>
      <c r="U4" s="13"/>
    </row>
    <row r="5" spans="1:28">
      <c r="C5" t="s">
        <v>563</v>
      </c>
      <c r="I5" s="102"/>
      <c r="J5" s="77" t="s">
        <v>2326</v>
      </c>
      <c r="K5" s="77" t="s">
        <v>2327</v>
      </c>
      <c r="L5" s="77" t="s">
        <v>2328</v>
      </c>
      <c r="M5" s="207" t="s">
        <v>278</v>
      </c>
      <c r="N5" s="207" t="s">
        <v>284</v>
      </c>
      <c r="O5" s="207" t="s">
        <v>287</v>
      </c>
      <c r="P5" s="208" t="s">
        <v>279</v>
      </c>
      <c r="Q5" s="208" t="s">
        <v>282</v>
      </c>
      <c r="R5" s="208" t="s">
        <v>285</v>
      </c>
      <c r="S5" s="208" t="s">
        <v>874</v>
      </c>
      <c r="T5" s="208" t="s">
        <v>875</v>
      </c>
      <c r="U5" s="77" t="s">
        <v>300</v>
      </c>
      <c r="V5" s="102"/>
      <c r="W5" s="102"/>
      <c r="X5" s="119" t="s">
        <v>1820</v>
      </c>
      <c r="Y5" s="13"/>
      <c r="Z5" s="287"/>
      <c r="AA5" s="257"/>
      <c r="AB5" s="257"/>
    </row>
    <row r="6" spans="1:28">
      <c r="A6" s="13">
        <v>1</v>
      </c>
      <c r="B6" s="13" t="s">
        <v>2329</v>
      </c>
      <c r="C6">
        <v>0.16300000000000001</v>
      </c>
      <c r="D6" t="s">
        <v>272</v>
      </c>
      <c r="E6">
        <f>AVERAGE(C6:C14)</f>
        <v>0.12633333333333333</v>
      </c>
      <c r="H6" s="96"/>
      <c r="I6" s="102" t="s">
        <v>272</v>
      </c>
      <c r="J6" s="118">
        <f>E42</f>
        <v>8.6222222222222228E-2</v>
      </c>
      <c r="K6" s="118">
        <f>E24</f>
        <v>0.10177777777777779</v>
      </c>
      <c r="L6" s="118">
        <f>E6</f>
        <v>0.12633333333333333</v>
      </c>
      <c r="M6" s="209">
        <f>E168</f>
        <v>0.48811111111111111</v>
      </c>
      <c r="N6" s="209">
        <f>E186</f>
        <v>1.0525555555555557</v>
      </c>
      <c r="O6" s="209">
        <f>E204</f>
        <v>0.4861111111111111</v>
      </c>
      <c r="P6" s="210">
        <f>E78</f>
        <v>0.9442222222222223</v>
      </c>
      <c r="Q6" s="210">
        <f>E96</f>
        <v>0.5334444444444445</v>
      </c>
      <c r="R6" s="210">
        <f>E114</f>
        <v>0.83744444444444455</v>
      </c>
      <c r="S6" s="210">
        <f>E132</f>
        <v>0.62366666666666659</v>
      </c>
      <c r="T6" s="210">
        <f>E150</f>
        <v>1.2587777777777776</v>
      </c>
      <c r="U6" s="167">
        <f>E60</f>
        <v>2.2074077777777777E-2</v>
      </c>
      <c r="V6" s="102"/>
      <c r="W6" s="102"/>
      <c r="X6" s="119" t="s">
        <v>1822</v>
      </c>
      <c r="Y6" s="13"/>
      <c r="Z6" s="287"/>
      <c r="AA6" s="257"/>
      <c r="AB6" s="257"/>
    </row>
    <row r="7" spans="1:28">
      <c r="A7" s="13">
        <v>2</v>
      </c>
      <c r="B7" s="13" t="s">
        <v>2330</v>
      </c>
      <c r="C7">
        <v>5.3999999999999999E-2</v>
      </c>
      <c r="D7" t="s">
        <v>273</v>
      </c>
      <c r="E7" s="13">
        <f>AVERAGE(C15:C23)</f>
        <v>0.12133333333333335</v>
      </c>
      <c r="H7" s="96"/>
      <c r="I7" s="102" t="s">
        <v>273</v>
      </c>
      <c r="J7" s="118">
        <f>E43</f>
        <v>6.1666666666666675E-2</v>
      </c>
      <c r="K7" s="118">
        <f>E25</f>
        <v>8.9333333333333334E-2</v>
      </c>
      <c r="L7" s="118">
        <f>E7</f>
        <v>0.12133333333333335</v>
      </c>
      <c r="M7" s="209">
        <f>E169</f>
        <v>0.38411111111111107</v>
      </c>
      <c r="N7" s="209">
        <f>E187</f>
        <v>0.76511111111111108</v>
      </c>
      <c r="O7" s="209">
        <f>E205</f>
        <v>0.6296666666666666</v>
      </c>
      <c r="P7" s="210">
        <f>E79</f>
        <v>0.76455555555555554</v>
      </c>
      <c r="Q7" s="210">
        <f>E97</f>
        <v>0.53222222222222226</v>
      </c>
      <c r="R7" s="210">
        <f>E115</f>
        <v>0.59144444444444444</v>
      </c>
      <c r="S7" s="210">
        <f>E133</f>
        <v>0.53988888888888886</v>
      </c>
      <c r="T7" s="210">
        <f>E151</f>
        <v>1.1037777777777775</v>
      </c>
      <c r="U7" s="167">
        <f>E61</f>
        <v>1.2644444444444444E-2</v>
      </c>
      <c r="V7" s="102"/>
      <c r="W7" s="102"/>
      <c r="X7" s="13" t="s">
        <v>1021</v>
      </c>
      <c r="Y7" s="13"/>
      <c r="Z7" s="13"/>
      <c r="AA7" s="13"/>
      <c r="AB7" s="13"/>
    </row>
    <row r="8" spans="1:28">
      <c r="A8" s="13">
        <v>3</v>
      </c>
      <c r="B8" s="13" t="s">
        <v>2331</v>
      </c>
      <c r="C8">
        <v>0.20799999999999999</v>
      </c>
      <c r="D8" t="s">
        <v>1007</v>
      </c>
      <c r="E8" s="43">
        <f>AVERAGE(C6:C23)</f>
        <v>0.12383333333333334</v>
      </c>
      <c r="H8" s="96"/>
      <c r="I8" s="214" t="s">
        <v>1007</v>
      </c>
      <c r="J8" s="118">
        <f>E44</f>
        <v>7.3944444444444452E-2</v>
      </c>
      <c r="K8" s="118">
        <f>E26</f>
        <v>9.555555555555556E-2</v>
      </c>
      <c r="L8" s="118">
        <f>E8</f>
        <v>0.12383333333333334</v>
      </c>
      <c r="M8" s="211">
        <f>E170</f>
        <v>0.43611111111111112</v>
      </c>
      <c r="N8" s="211">
        <f>E188</f>
        <v>0.90883333333333338</v>
      </c>
      <c r="O8" s="211">
        <f>E206</f>
        <v>0.55788888888888888</v>
      </c>
      <c r="P8" s="211">
        <f>E80</f>
        <v>0.85438888888888898</v>
      </c>
      <c r="Q8" s="211">
        <f>E98</f>
        <v>0.53283333333333327</v>
      </c>
      <c r="R8" s="211">
        <f>E116</f>
        <v>0.71444444444444455</v>
      </c>
      <c r="S8" s="211">
        <f>E134</f>
        <v>0.58177777777777784</v>
      </c>
      <c r="T8" s="211">
        <f>E152</f>
        <v>1.1812777777777776</v>
      </c>
      <c r="U8" s="167">
        <f>E62</f>
        <v>1.7359261111111118E-2</v>
      </c>
      <c r="V8" s="102"/>
      <c r="W8" s="102"/>
      <c r="X8" s="13" t="s">
        <v>1023</v>
      </c>
      <c r="Y8" s="13"/>
      <c r="Z8" s="13"/>
      <c r="AA8" s="13"/>
      <c r="AB8" s="13"/>
    </row>
    <row r="9" spans="1:28">
      <c r="A9" s="13">
        <v>4</v>
      </c>
      <c r="B9" s="13" t="s">
        <v>2332</v>
      </c>
      <c r="C9">
        <v>6.2E-2</v>
      </c>
      <c r="H9" s="96"/>
      <c r="K9" s="119"/>
      <c r="N9" s="119"/>
      <c r="Q9" s="119"/>
      <c r="T9" s="119"/>
      <c r="V9" s="102"/>
      <c r="W9" s="102"/>
      <c r="X9" s="13" t="s">
        <v>1826</v>
      </c>
      <c r="Y9" s="13"/>
      <c r="Z9" s="13"/>
      <c r="AA9" s="13"/>
      <c r="AB9" s="13"/>
    </row>
    <row r="10" spans="1:28">
      <c r="A10" s="13">
        <v>5</v>
      </c>
      <c r="B10" s="13" t="s">
        <v>2333</v>
      </c>
      <c r="C10">
        <v>0.17699999999999999</v>
      </c>
      <c r="H10" s="96"/>
      <c r="K10" s="119"/>
      <c r="N10" s="119"/>
      <c r="Q10" s="119"/>
      <c r="T10" s="119"/>
      <c r="V10" s="102"/>
      <c r="W10" s="102"/>
      <c r="X10" t="s">
        <v>1027</v>
      </c>
    </row>
    <row r="11" spans="1:28">
      <c r="A11" s="13">
        <v>6</v>
      </c>
      <c r="B11" s="13" t="s">
        <v>2334</v>
      </c>
      <c r="C11">
        <v>0.12</v>
      </c>
      <c r="H11" s="96"/>
      <c r="K11" s="119"/>
      <c r="N11" s="119"/>
      <c r="Q11" s="119"/>
      <c r="T11" s="119"/>
      <c r="V11" s="102"/>
      <c r="W11" s="102"/>
      <c r="X11" t="s">
        <v>1029</v>
      </c>
    </row>
    <row r="12" spans="1:28">
      <c r="A12" s="13">
        <v>7</v>
      </c>
      <c r="B12" s="13" t="s">
        <v>2335</v>
      </c>
      <c r="C12">
        <v>0.115</v>
      </c>
      <c r="H12" s="96"/>
      <c r="J12" t="s">
        <v>1002</v>
      </c>
      <c r="W12" s="102"/>
      <c r="X12" t="s">
        <v>1031</v>
      </c>
    </row>
    <row r="13" spans="1:28">
      <c r="A13" s="13">
        <v>8</v>
      </c>
      <c r="B13" s="13" t="s">
        <v>2336</v>
      </c>
      <c r="C13">
        <v>0.13700000000000001</v>
      </c>
      <c r="H13" s="13"/>
      <c r="I13" s="102"/>
      <c r="J13" s="156" t="s">
        <v>278</v>
      </c>
      <c r="K13" s="156" t="s">
        <v>281</v>
      </c>
      <c r="L13" s="156" t="s">
        <v>287</v>
      </c>
      <c r="M13" s="156" t="s">
        <v>290</v>
      </c>
      <c r="N13" s="156" t="s">
        <v>293</v>
      </c>
      <c r="O13" s="156" t="s">
        <v>295</v>
      </c>
      <c r="P13" s="144" t="s">
        <v>279</v>
      </c>
      <c r="Q13" s="144" t="s">
        <v>282</v>
      </c>
      <c r="R13" s="144" t="s">
        <v>285</v>
      </c>
      <c r="S13" s="144" t="s">
        <v>875</v>
      </c>
      <c r="T13" s="144" t="s">
        <v>288</v>
      </c>
      <c r="U13" s="144" t="s">
        <v>291</v>
      </c>
      <c r="V13" s="77" t="s">
        <v>300</v>
      </c>
      <c r="W13" s="102"/>
      <c r="X13" s="13"/>
    </row>
    <row r="14" spans="1:28">
      <c r="A14" s="13">
        <v>9</v>
      </c>
      <c r="B14" s="13" t="s">
        <v>2337</v>
      </c>
      <c r="C14">
        <v>0.10100000000000001</v>
      </c>
      <c r="H14" s="119"/>
      <c r="I14" s="102" t="s">
        <v>272</v>
      </c>
      <c r="J14" s="157">
        <f>E354</f>
        <v>0.36955555555555558</v>
      </c>
      <c r="K14" s="157">
        <f>E372</f>
        <v>1.1623333333333334</v>
      </c>
      <c r="L14" s="157">
        <f>E390</f>
        <v>1.097777777777778</v>
      </c>
      <c r="M14" s="158">
        <f>E408</f>
        <v>0.90111111111111108</v>
      </c>
      <c r="N14" s="158">
        <f>E426</f>
        <v>1.1644444444444444</v>
      </c>
      <c r="O14" s="158">
        <f>E444</f>
        <v>0.54322222222222216</v>
      </c>
      <c r="P14" s="145">
        <f>E246</f>
        <v>0.75533333333333341</v>
      </c>
      <c r="Q14" s="145">
        <f>E264</f>
        <v>1.4708888888888889</v>
      </c>
      <c r="R14" s="145">
        <f>E282</f>
        <v>1.2749999999999999</v>
      </c>
      <c r="S14" s="145">
        <f>E300</f>
        <v>0.89511111111111119</v>
      </c>
      <c r="T14" s="145">
        <f>E318</f>
        <v>0.32588888888888889</v>
      </c>
      <c r="U14" s="145">
        <f>E336</f>
        <v>0.80737499999999995</v>
      </c>
      <c r="V14" s="167">
        <f>E228</f>
        <v>6.666666666666668E-2</v>
      </c>
      <c r="W14" s="102"/>
      <c r="X14" s="13"/>
    </row>
    <row r="15" spans="1:28">
      <c r="A15" s="13">
        <v>10</v>
      </c>
      <c r="B15" s="13" t="s">
        <v>2338</v>
      </c>
      <c r="C15">
        <v>0.09</v>
      </c>
      <c r="H15" s="119"/>
      <c r="I15" s="102" t="s">
        <v>273</v>
      </c>
      <c r="J15" s="157">
        <f>E355</f>
        <v>0.373</v>
      </c>
      <c r="K15" s="157">
        <f>E373</f>
        <v>0.96722222222222198</v>
      </c>
      <c r="L15" s="157">
        <f>E391</f>
        <v>0.75411111111111107</v>
      </c>
      <c r="M15" s="158">
        <f>E409</f>
        <v>0.66499999999999992</v>
      </c>
      <c r="N15" s="158">
        <f>E427</f>
        <v>0.90011111111111097</v>
      </c>
      <c r="O15" s="158">
        <f>E445</f>
        <v>0.39577777777777778</v>
      </c>
      <c r="P15" s="145">
        <f>E247</f>
        <v>0.44322222222222218</v>
      </c>
      <c r="Q15" s="145">
        <f>E265</f>
        <v>1.1557777777777778</v>
      </c>
      <c r="R15" s="145">
        <f>E283</f>
        <v>1.2000000000000002</v>
      </c>
      <c r="S15" s="145">
        <f>E301</f>
        <v>0.72133333333333327</v>
      </c>
      <c r="T15" s="145">
        <f>E319</f>
        <v>0.64455555555555555</v>
      </c>
      <c r="U15" s="145">
        <f>E337</f>
        <v>0.81288888888888899</v>
      </c>
      <c r="V15" s="167">
        <f>E229</f>
        <v>5.1888888888888901E-2</v>
      </c>
      <c r="W15" s="13"/>
      <c r="X15" s="13"/>
    </row>
    <row r="16" spans="1:28">
      <c r="A16" s="13">
        <v>11</v>
      </c>
      <c r="B16" s="13" t="s">
        <v>2339</v>
      </c>
      <c r="C16">
        <v>0.185</v>
      </c>
      <c r="H16" s="119"/>
      <c r="I16" s="214" t="s">
        <v>1007</v>
      </c>
      <c r="J16" s="211">
        <f>E356</f>
        <v>0.37127777777777782</v>
      </c>
      <c r="K16" s="211">
        <f>E374</f>
        <v>1.0647777777777778</v>
      </c>
      <c r="L16" s="211">
        <f>E392</f>
        <v>0.92594444444444457</v>
      </c>
      <c r="M16" s="101">
        <f>E410</f>
        <v>0.78305555555555562</v>
      </c>
      <c r="N16" s="101">
        <f>E428</f>
        <v>1.0322777777777778</v>
      </c>
      <c r="O16" s="101">
        <f>E446</f>
        <v>0.46950000000000003</v>
      </c>
      <c r="P16" s="211">
        <f>E248</f>
        <v>0.5992777777777778</v>
      </c>
      <c r="Q16" s="211">
        <f>E266</f>
        <v>1.3133333333333332</v>
      </c>
      <c r="R16" s="211">
        <f>E284</f>
        <v>1.2374999999999998</v>
      </c>
      <c r="S16" s="211">
        <f>E302</f>
        <v>0.80822222222222229</v>
      </c>
      <c r="T16" s="211">
        <f>E320</f>
        <v>0.48522222222222233</v>
      </c>
      <c r="U16" s="211">
        <f>E338</f>
        <v>0.81029411764705883</v>
      </c>
      <c r="V16" s="167">
        <f>E230</f>
        <v>5.927777777777779E-2</v>
      </c>
      <c r="W16" s="13"/>
      <c r="X16" s="13"/>
    </row>
    <row r="17" spans="1:24">
      <c r="A17" s="13">
        <v>12</v>
      </c>
      <c r="B17" s="13" t="s">
        <v>2340</v>
      </c>
      <c r="C17">
        <v>0.16500000000000001</v>
      </c>
      <c r="H17" s="119"/>
      <c r="W17" s="13"/>
      <c r="X17" s="13"/>
    </row>
    <row r="18" spans="1:24">
      <c r="A18" s="13">
        <v>13</v>
      </c>
      <c r="B18" s="13" t="s">
        <v>2341</v>
      </c>
      <c r="C18">
        <v>0.11</v>
      </c>
      <c r="H18" s="119"/>
      <c r="I18" s="13"/>
      <c r="J18" s="212"/>
      <c r="K18" s="119"/>
      <c r="L18" s="119"/>
      <c r="M18" s="212"/>
      <c r="N18" s="119"/>
      <c r="O18" s="212"/>
      <c r="P18" s="119"/>
      <c r="Q18" s="119"/>
      <c r="R18" s="212"/>
      <c r="S18" s="119"/>
      <c r="T18" s="119"/>
      <c r="U18" s="164"/>
      <c r="V18" s="13"/>
      <c r="W18" s="13"/>
      <c r="X18" s="13"/>
    </row>
    <row r="19" spans="1:24">
      <c r="A19" s="13">
        <v>14</v>
      </c>
      <c r="B19" s="13" t="s">
        <v>2342</v>
      </c>
      <c r="C19">
        <v>0.124</v>
      </c>
      <c r="M19" s="212"/>
      <c r="N19" s="119"/>
      <c r="O19" s="212"/>
      <c r="P19" s="119"/>
      <c r="Q19" s="119"/>
      <c r="R19" s="212"/>
      <c r="S19" s="119"/>
      <c r="T19" s="119"/>
      <c r="U19" s="164"/>
      <c r="V19" s="13"/>
      <c r="W19" s="13"/>
      <c r="X19" s="13"/>
    </row>
    <row r="20" spans="1:24">
      <c r="A20" s="13">
        <v>15</v>
      </c>
      <c r="B20" s="13" t="s">
        <v>2343</v>
      </c>
      <c r="C20">
        <v>0.14099999999999999</v>
      </c>
      <c r="J20" t="s">
        <v>1513</v>
      </c>
      <c r="M20" s="212"/>
      <c r="N20" s="119"/>
      <c r="O20" s="212"/>
      <c r="P20" s="119"/>
      <c r="Q20" s="119"/>
      <c r="R20" s="212"/>
      <c r="S20" s="119"/>
      <c r="T20" s="119"/>
      <c r="U20" s="164"/>
      <c r="V20" s="13"/>
      <c r="W20" s="13"/>
      <c r="X20" s="13"/>
    </row>
    <row r="21" spans="1:24">
      <c r="A21" s="13">
        <v>16</v>
      </c>
      <c r="B21" s="13" t="s">
        <v>2344</v>
      </c>
      <c r="C21">
        <v>0.106</v>
      </c>
      <c r="I21" s="102"/>
      <c r="J21" s="207" t="s">
        <v>278</v>
      </c>
      <c r="K21" s="207" t="s">
        <v>281</v>
      </c>
      <c r="L21" s="207" t="s">
        <v>284</v>
      </c>
      <c r="M21" s="207" t="s">
        <v>287</v>
      </c>
      <c r="N21" s="207" t="s">
        <v>290</v>
      </c>
      <c r="O21" s="208" t="s">
        <v>279</v>
      </c>
      <c r="P21" s="208" t="s">
        <v>282</v>
      </c>
      <c r="Q21" s="208" t="s">
        <v>285</v>
      </c>
      <c r="R21" s="208" t="s">
        <v>874</v>
      </c>
      <c r="S21" s="208" t="s">
        <v>875</v>
      </c>
      <c r="T21" s="208" t="s">
        <v>288</v>
      </c>
      <c r="U21" s="77" t="s">
        <v>300</v>
      </c>
      <c r="W21" s="13"/>
      <c r="X21" s="13"/>
    </row>
    <row r="22" spans="1:24">
      <c r="A22" s="13">
        <v>17</v>
      </c>
      <c r="B22" s="13" t="s">
        <v>2345</v>
      </c>
      <c r="C22">
        <v>0.105</v>
      </c>
      <c r="I22" s="102" t="s">
        <v>272</v>
      </c>
      <c r="J22" s="209">
        <f>E593</f>
        <v>1.3895555555555557</v>
      </c>
      <c r="K22" s="209">
        <f>E611</f>
        <v>1.1564444444444446</v>
      </c>
      <c r="L22" s="209">
        <f>E629</f>
        <v>1.5852222222222223</v>
      </c>
      <c r="M22" s="209">
        <f>E647</f>
        <v>0.82877777777777761</v>
      </c>
      <c r="N22" s="213">
        <f>E665</f>
        <v>0.9575555555555556</v>
      </c>
      <c r="O22" s="210">
        <f>E485</f>
        <v>1.3886666666666665</v>
      </c>
      <c r="P22" s="210">
        <f>E503</f>
        <v>0.92422222222222239</v>
      </c>
      <c r="Q22" s="210">
        <f>E521</f>
        <v>1.3664444444444444</v>
      </c>
      <c r="R22" s="210">
        <f>E539</f>
        <v>1.1127777777777776</v>
      </c>
      <c r="S22" s="210">
        <f>E557</f>
        <v>1.4423333333333332</v>
      </c>
      <c r="T22" s="210">
        <f>E575</f>
        <v>0.53400000000000003</v>
      </c>
      <c r="U22" s="167">
        <f>E467</f>
        <v>6.0000000000000001E-3</v>
      </c>
      <c r="W22" s="13"/>
      <c r="X22" s="13"/>
    </row>
    <row r="23" spans="1:24">
      <c r="A23" s="13">
        <v>18</v>
      </c>
      <c r="B23" s="13" t="s">
        <v>2346</v>
      </c>
      <c r="C23">
        <v>6.6000000000000003E-2</v>
      </c>
      <c r="I23" s="102" t="s">
        <v>273</v>
      </c>
      <c r="J23" s="209">
        <f>E594</f>
        <v>1.3225555555555557</v>
      </c>
      <c r="K23" s="209">
        <f>E612</f>
        <v>1.2614444444444444</v>
      </c>
      <c r="L23" s="209">
        <f>E630</f>
        <v>1.0685555555555557</v>
      </c>
      <c r="M23" s="209">
        <f>E648</f>
        <v>0.75255555555555564</v>
      </c>
      <c r="N23" s="213">
        <f>E666</f>
        <v>0.4906666666666667</v>
      </c>
      <c r="O23" s="210">
        <f>E486</f>
        <v>0.85055555555555551</v>
      </c>
      <c r="P23" s="210">
        <f>E504</f>
        <v>0.89555555555555566</v>
      </c>
      <c r="Q23" s="210">
        <f>E522</f>
        <v>1.4525555555555558</v>
      </c>
      <c r="R23" s="210">
        <f>E540</f>
        <v>1.062888888888889</v>
      </c>
      <c r="S23" s="210">
        <f>E558</f>
        <v>1.2185555555555554</v>
      </c>
      <c r="T23" s="210">
        <f>E576</f>
        <v>0.49188888888888893</v>
      </c>
      <c r="U23" s="167">
        <f>E468</f>
        <v>1.1777777777777779E-2</v>
      </c>
      <c r="W23" s="13"/>
      <c r="X23" s="13"/>
    </row>
    <row r="24" spans="1:24">
      <c r="A24" s="13">
        <v>19</v>
      </c>
      <c r="B24" s="13" t="s">
        <v>2347</v>
      </c>
      <c r="C24">
        <v>9.1999999999999998E-2</v>
      </c>
      <c r="D24" t="s">
        <v>272</v>
      </c>
      <c r="E24">
        <f>AVERAGE(C24:C32)</f>
        <v>0.10177777777777779</v>
      </c>
      <c r="I24" s="214" t="s">
        <v>1007</v>
      </c>
      <c r="J24" s="211">
        <f>E595</f>
        <v>1.3560555555555558</v>
      </c>
      <c r="K24" s="211">
        <f>E613</f>
        <v>1.2089444444444448</v>
      </c>
      <c r="L24" s="211">
        <f>E631</f>
        <v>1.3268888888888892</v>
      </c>
      <c r="M24" s="211">
        <f>E649</f>
        <v>0.79066666666666663</v>
      </c>
      <c r="N24" s="101">
        <f>E667</f>
        <v>0.72411111111111126</v>
      </c>
      <c r="O24" s="211">
        <f>E487</f>
        <v>1.1196111111111113</v>
      </c>
      <c r="P24" s="211">
        <f>E505</f>
        <v>0.90988888888888886</v>
      </c>
      <c r="Q24" s="211">
        <f>E523</f>
        <v>1.4094999999999998</v>
      </c>
      <c r="R24" s="211">
        <f>E541</f>
        <v>1.0878333333333332</v>
      </c>
      <c r="S24" s="211">
        <f>E559</f>
        <v>1.3304444444444443</v>
      </c>
      <c r="T24" s="211">
        <f>E577</f>
        <v>0.51294444444444443</v>
      </c>
      <c r="U24" s="167">
        <f>E469</f>
        <v>8.8888888888888906E-3</v>
      </c>
    </row>
    <row r="25" spans="1:24">
      <c r="A25" s="13">
        <v>20</v>
      </c>
      <c r="B25" s="13" t="s">
        <v>2348</v>
      </c>
      <c r="C25">
        <v>0.09</v>
      </c>
      <c r="D25" t="s">
        <v>273</v>
      </c>
      <c r="E25" s="13">
        <f>AVERAGE(C33:C41)</f>
        <v>8.9333333333333334E-2</v>
      </c>
      <c r="F25" s="13"/>
      <c r="I25" s="102"/>
      <c r="J25" s="167"/>
      <c r="K25" s="167"/>
      <c r="L25" s="77"/>
      <c r="P25" s="77"/>
      <c r="Q25" s="77"/>
      <c r="R25" s="77"/>
      <c r="S25" s="77"/>
      <c r="V25" s="77"/>
    </row>
    <row r="26" spans="1:24">
      <c r="A26" s="13">
        <v>21</v>
      </c>
      <c r="B26" s="13" t="s">
        <v>2349</v>
      </c>
      <c r="C26">
        <v>0.13700000000000001</v>
      </c>
      <c r="D26" t="s">
        <v>1007</v>
      </c>
      <c r="E26" s="43">
        <f>AVERAGE(C24:C41)</f>
        <v>9.555555555555556E-2</v>
      </c>
      <c r="K26" s="119"/>
      <c r="N26" s="119"/>
      <c r="Q26" s="119"/>
      <c r="T26" s="119"/>
    </row>
    <row r="27" spans="1:24">
      <c r="A27" s="13">
        <v>22</v>
      </c>
      <c r="B27" s="13" t="s">
        <v>2350</v>
      </c>
      <c r="C27">
        <v>9.8000000000000004E-2</v>
      </c>
      <c r="K27" s="119"/>
      <c r="N27" s="119"/>
      <c r="Q27" s="119"/>
      <c r="T27" s="119"/>
    </row>
    <row r="28" spans="1:24">
      <c r="A28" s="13">
        <v>23</v>
      </c>
      <c r="B28" s="13" t="s">
        <v>2351</v>
      </c>
      <c r="C28">
        <v>0.16600000000000001</v>
      </c>
      <c r="K28" s="119"/>
      <c r="N28" s="119"/>
      <c r="Q28" s="119"/>
      <c r="T28" s="119"/>
    </row>
    <row r="29" spans="1:24">
      <c r="A29" s="13">
        <v>24</v>
      </c>
      <c r="B29" s="13" t="s">
        <v>2352</v>
      </c>
      <c r="C29">
        <v>5.5E-2</v>
      </c>
      <c r="K29" s="119"/>
      <c r="N29" s="119"/>
      <c r="Q29" s="119"/>
      <c r="T29" s="119"/>
    </row>
    <row r="30" spans="1:24">
      <c r="A30" s="13">
        <v>25</v>
      </c>
      <c r="B30" s="13" t="s">
        <v>2353</v>
      </c>
      <c r="C30">
        <v>0.114</v>
      </c>
    </row>
    <row r="31" spans="1:24">
      <c r="A31" s="13">
        <v>26</v>
      </c>
      <c r="B31" s="13" t="s">
        <v>2354</v>
      </c>
      <c r="C31">
        <v>7.8E-2</v>
      </c>
    </row>
    <row r="32" spans="1:24">
      <c r="A32" s="13">
        <v>27</v>
      </c>
      <c r="B32" s="13" t="s">
        <v>2355</v>
      </c>
      <c r="C32">
        <v>8.5999999999999993E-2</v>
      </c>
    </row>
    <row r="33" spans="1:26">
      <c r="A33" s="13">
        <v>28</v>
      </c>
      <c r="B33" s="13" t="s">
        <v>2356</v>
      </c>
      <c r="C33">
        <v>5.2999999999999999E-2</v>
      </c>
      <c r="Z33" s="119"/>
    </row>
    <row r="34" spans="1:26">
      <c r="A34" s="13">
        <v>29</v>
      </c>
      <c r="B34" s="13" t="s">
        <v>2357</v>
      </c>
      <c r="C34">
        <v>7.6999999999999999E-2</v>
      </c>
      <c r="Z34" s="119"/>
    </row>
    <row r="35" spans="1:26">
      <c r="A35" s="13">
        <v>30</v>
      </c>
      <c r="B35" s="13" t="s">
        <v>2358</v>
      </c>
      <c r="C35">
        <v>0.14000000000000001</v>
      </c>
      <c r="Z35" s="119"/>
    </row>
    <row r="36" spans="1:26">
      <c r="A36" s="13">
        <v>31</v>
      </c>
      <c r="B36" s="13" t="s">
        <v>2359</v>
      </c>
      <c r="C36">
        <v>0.113</v>
      </c>
      <c r="Z36" s="119"/>
    </row>
    <row r="37" spans="1:26">
      <c r="A37" s="13">
        <v>32</v>
      </c>
      <c r="B37" s="13" t="s">
        <v>2360</v>
      </c>
      <c r="C37">
        <v>7.8E-2</v>
      </c>
      <c r="Z37" s="119"/>
    </row>
    <row r="38" spans="1:26">
      <c r="A38" s="13">
        <v>33</v>
      </c>
      <c r="B38" s="13" t="s">
        <v>2361</v>
      </c>
      <c r="C38">
        <v>7.4999999999999997E-2</v>
      </c>
      <c r="I38" s="102"/>
      <c r="J38" s="167"/>
      <c r="K38" s="167"/>
      <c r="L38" s="167"/>
      <c r="M38" s="77"/>
      <c r="O38" s="77"/>
      <c r="P38" s="77"/>
      <c r="Q38" s="77"/>
      <c r="R38" s="77"/>
      <c r="S38" s="77"/>
      <c r="U38" s="77"/>
      <c r="Z38" s="119"/>
    </row>
    <row r="39" spans="1:26">
      <c r="A39" s="13">
        <v>34</v>
      </c>
      <c r="B39" s="13" t="s">
        <v>2362</v>
      </c>
      <c r="C39">
        <v>9.1999999999999998E-2</v>
      </c>
      <c r="K39" s="119"/>
      <c r="N39" s="119"/>
      <c r="Q39" s="119"/>
      <c r="T39" s="119"/>
      <c r="Z39" s="119"/>
    </row>
    <row r="40" spans="1:26">
      <c r="A40" s="13">
        <v>35</v>
      </c>
      <c r="B40" s="13" t="s">
        <v>2363</v>
      </c>
      <c r="C40">
        <v>0.11600000000000001</v>
      </c>
      <c r="K40" s="119"/>
      <c r="N40" s="119"/>
      <c r="Q40" s="119"/>
      <c r="T40" s="119"/>
    </row>
    <row r="41" spans="1:26">
      <c r="A41" s="13">
        <v>36</v>
      </c>
      <c r="B41" s="13" t="s">
        <v>2364</v>
      </c>
      <c r="C41">
        <v>0.06</v>
      </c>
      <c r="D41" t="s">
        <v>1048</v>
      </c>
      <c r="K41" s="119"/>
      <c r="N41" s="119"/>
      <c r="Q41" s="119"/>
      <c r="T41" s="119"/>
    </row>
    <row r="42" spans="1:26">
      <c r="A42" s="13">
        <v>37</v>
      </c>
      <c r="B42" s="13" t="s">
        <v>2365</v>
      </c>
      <c r="C42">
        <v>8.5000000000000006E-2</v>
      </c>
      <c r="D42" t="s">
        <v>272</v>
      </c>
      <c r="E42">
        <f>AVERAGE(C42:C50)</f>
        <v>8.6222222222222228E-2</v>
      </c>
      <c r="K42" s="119"/>
      <c r="N42" s="119"/>
      <c r="Q42" s="119"/>
      <c r="T42" s="119"/>
    </row>
    <row r="43" spans="1:26">
      <c r="A43" s="13">
        <v>38</v>
      </c>
      <c r="B43" s="13" t="s">
        <v>2366</v>
      </c>
      <c r="C43">
        <v>5.6000000000000001E-2</v>
      </c>
      <c r="D43" t="s">
        <v>273</v>
      </c>
      <c r="E43" s="13">
        <f>AVERAGE(C51:C59)</f>
        <v>6.1666666666666675E-2</v>
      </c>
      <c r="K43" s="119"/>
      <c r="N43" s="119"/>
      <c r="Q43" s="119"/>
      <c r="T43" s="119"/>
    </row>
    <row r="44" spans="1:26">
      <c r="A44" s="13">
        <v>39</v>
      </c>
      <c r="B44" s="13" t="s">
        <v>2367</v>
      </c>
      <c r="C44">
        <v>4.4999999999999998E-2</v>
      </c>
      <c r="D44" t="s">
        <v>1007</v>
      </c>
      <c r="E44" s="43">
        <f>AVERAGE(C42:C59)</f>
        <v>7.3944444444444452E-2</v>
      </c>
    </row>
    <row r="45" spans="1:26">
      <c r="A45" s="13">
        <v>40</v>
      </c>
      <c r="B45" s="13" t="s">
        <v>2368</v>
      </c>
      <c r="C45">
        <v>4.2999999999999997E-2</v>
      </c>
    </row>
    <row r="46" spans="1:26">
      <c r="A46" s="13">
        <v>41</v>
      </c>
      <c r="B46" s="13" t="s">
        <v>2369</v>
      </c>
      <c r="C46">
        <v>4.9000000000000002E-2</v>
      </c>
    </row>
    <row r="47" spans="1:26">
      <c r="A47" s="13">
        <v>42</v>
      </c>
      <c r="B47" s="13" t="s">
        <v>2370</v>
      </c>
      <c r="C47">
        <v>8.8999999999999996E-2</v>
      </c>
    </row>
    <row r="48" spans="1:26">
      <c r="A48" s="13">
        <v>43</v>
      </c>
      <c r="B48" s="13" t="s">
        <v>2371</v>
      </c>
      <c r="C48">
        <v>0.25900000000000001</v>
      </c>
    </row>
    <row r="49" spans="1:5">
      <c r="A49" s="13">
        <v>44</v>
      </c>
      <c r="B49" s="13" t="s">
        <v>2372</v>
      </c>
      <c r="C49">
        <v>0.1</v>
      </c>
    </row>
    <row r="50" spans="1:5">
      <c r="A50" s="13">
        <v>45</v>
      </c>
      <c r="B50" s="13" t="s">
        <v>2373</v>
      </c>
      <c r="C50">
        <v>0.05</v>
      </c>
    </row>
    <row r="51" spans="1:5">
      <c r="A51" s="13">
        <v>46</v>
      </c>
      <c r="B51" s="13" t="s">
        <v>2374</v>
      </c>
      <c r="C51">
        <v>4.9000000000000002E-2</v>
      </c>
    </row>
    <row r="52" spans="1:5">
      <c r="A52" s="13">
        <v>47</v>
      </c>
      <c r="B52" s="13" t="s">
        <v>2375</v>
      </c>
      <c r="C52">
        <v>4.5999999999999999E-2</v>
      </c>
    </row>
    <row r="53" spans="1:5">
      <c r="A53" s="13">
        <v>48</v>
      </c>
      <c r="B53" s="13" t="s">
        <v>2376</v>
      </c>
      <c r="C53">
        <v>5.3999999999999999E-2</v>
      </c>
    </row>
    <row r="54" spans="1:5">
      <c r="A54" s="13">
        <v>49</v>
      </c>
      <c r="B54" s="13" t="s">
        <v>2377</v>
      </c>
      <c r="C54">
        <v>5.1999999999999998E-2</v>
      </c>
    </row>
    <row r="55" spans="1:5">
      <c r="A55" s="13">
        <v>50</v>
      </c>
      <c r="B55" s="13" t="s">
        <v>2378</v>
      </c>
      <c r="C55">
        <v>6.9000000000000006E-2</v>
      </c>
    </row>
    <row r="56" spans="1:5">
      <c r="A56" s="13">
        <v>51</v>
      </c>
      <c r="B56" s="13" t="s">
        <v>2379</v>
      </c>
      <c r="C56">
        <v>5.5E-2</v>
      </c>
    </row>
    <row r="57" spans="1:5">
      <c r="A57" s="13">
        <v>52</v>
      </c>
      <c r="B57" s="13" t="s">
        <v>2380</v>
      </c>
      <c r="C57">
        <v>7.4999999999999997E-2</v>
      </c>
    </row>
    <row r="58" spans="1:5">
      <c r="A58" s="13">
        <v>53</v>
      </c>
      <c r="B58" s="13" t="s">
        <v>2381</v>
      </c>
      <c r="C58">
        <v>8.3000000000000004E-2</v>
      </c>
    </row>
    <row r="59" spans="1:5">
      <c r="A59" s="13">
        <v>54</v>
      </c>
      <c r="B59" s="13" t="s">
        <v>2382</v>
      </c>
      <c r="C59">
        <v>7.1999999999999995E-2</v>
      </c>
    </row>
    <row r="60" spans="1:5">
      <c r="A60" s="13">
        <v>55</v>
      </c>
      <c r="B60" s="13" t="s">
        <v>2383</v>
      </c>
      <c r="C60">
        <v>5.5E-2</v>
      </c>
      <c r="D60" t="s">
        <v>272</v>
      </c>
      <c r="E60">
        <f>AVERAGE(C60:C68)</f>
        <v>2.2074077777777777E-2</v>
      </c>
    </row>
    <row r="61" spans="1:5">
      <c r="A61" s="13">
        <v>56</v>
      </c>
      <c r="B61" s="13" t="s">
        <v>2384</v>
      </c>
      <c r="C61">
        <v>3.9E-2</v>
      </c>
      <c r="D61" t="s">
        <v>273</v>
      </c>
      <c r="E61" s="13">
        <f>AVERAGE(C69:C77)</f>
        <v>1.2644444444444444E-2</v>
      </c>
    </row>
    <row r="62" spans="1:5">
      <c r="A62" s="13">
        <v>57</v>
      </c>
      <c r="B62" s="13" t="s">
        <v>2385</v>
      </c>
      <c r="C62">
        <v>5.5E-2</v>
      </c>
      <c r="D62" t="s">
        <v>1007</v>
      </c>
      <c r="E62" s="43">
        <f>AVERAGE(C60:C77)</f>
        <v>1.7359261111111118E-2</v>
      </c>
    </row>
    <row r="63" spans="1:5">
      <c r="A63" s="13">
        <v>58</v>
      </c>
      <c r="B63" s="13" t="s">
        <v>2386</v>
      </c>
      <c r="C63">
        <v>2.7E-2</v>
      </c>
    </row>
    <row r="64" spans="1:5">
      <c r="A64" s="13">
        <v>59</v>
      </c>
      <c r="B64" s="13" t="s">
        <v>2387</v>
      </c>
      <c r="C64">
        <v>7.0000000000000001E-3</v>
      </c>
    </row>
    <row r="65" spans="1:5">
      <c r="A65" s="13">
        <v>60</v>
      </c>
      <c r="B65" s="13" t="s">
        <v>2388</v>
      </c>
      <c r="C65">
        <v>8.0000000000000002E-3</v>
      </c>
    </row>
    <row r="66" spans="1:5">
      <c r="A66" s="13">
        <v>61</v>
      </c>
      <c r="B66" s="13" t="s">
        <v>2389</v>
      </c>
      <c r="C66">
        <v>5.0000000000000001E-3</v>
      </c>
    </row>
    <row r="67" spans="1:5">
      <c r="A67" s="13">
        <v>62</v>
      </c>
      <c r="B67" s="13" t="s">
        <v>2390</v>
      </c>
      <c r="C67" s="68">
        <v>6.667E-4</v>
      </c>
    </row>
    <row r="68" spans="1:5">
      <c r="A68" s="13">
        <v>63</v>
      </c>
      <c r="B68" s="13" t="s">
        <v>2391</v>
      </c>
      <c r="C68">
        <v>2E-3</v>
      </c>
    </row>
    <row r="69" spans="1:5">
      <c r="A69" s="13">
        <v>65</v>
      </c>
      <c r="B69" s="13" t="s">
        <v>2392</v>
      </c>
      <c r="C69">
        <v>2.8000000000000001E-2</v>
      </c>
    </row>
    <row r="70" spans="1:5">
      <c r="A70" s="13">
        <v>66</v>
      </c>
      <c r="B70" s="13" t="s">
        <v>2393</v>
      </c>
      <c r="C70">
        <v>8.0000000000000002E-3</v>
      </c>
    </row>
    <row r="71" spans="1:5">
      <c r="A71" s="13">
        <v>67</v>
      </c>
      <c r="B71" s="13" t="s">
        <v>2394</v>
      </c>
      <c r="C71">
        <v>6.0000000000000001E-3</v>
      </c>
    </row>
    <row r="72" spans="1:5">
      <c r="A72" s="13">
        <v>68</v>
      </c>
      <c r="B72" s="13" t="s">
        <v>2395</v>
      </c>
      <c r="C72">
        <v>1.4999999999999999E-2</v>
      </c>
    </row>
    <row r="73" spans="1:5">
      <c r="A73" s="13">
        <v>69</v>
      </c>
      <c r="B73" s="13" t="s">
        <v>2396</v>
      </c>
      <c r="C73">
        <v>4.0000000000000001E-3</v>
      </c>
    </row>
    <row r="74" spans="1:5">
      <c r="A74" s="13">
        <v>70</v>
      </c>
      <c r="B74" s="13" t="s">
        <v>2397</v>
      </c>
      <c r="C74">
        <v>1.7999999999999999E-2</v>
      </c>
    </row>
    <row r="75" spans="1:5">
      <c r="A75" s="13">
        <v>71</v>
      </c>
      <c r="B75" s="13" t="s">
        <v>2398</v>
      </c>
      <c r="C75">
        <v>3.3000000000000002E-2</v>
      </c>
    </row>
    <row r="76" spans="1:5">
      <c r="A76" s="13">
        <v>72</v>
      </c>
      <c r="B76" s="13" t="s">
        <v>2399</v>
      </c>
      <c r="C76">
        <v>1E-3</v>
      </c>
    </row>
    <row r="77" spans="1:5">
      <c r="A77" s="13">
        <v>73</v>
      </c>
      <c r="B77" s="13" t="s">
        <v>2400</v>
      </c>
      <c r="C77" s="68">
        <v>8.0000000000000004E-4</v>
      </c>
    </row>
    <row r="78" spans="1:5">
      <c r="A78" s="13">
        <v>74</v>
      </c>
      <c r="B78" s="13" t="s">
        <v>2401</v>
      </c>
      <c r="C78">
        <v>1.2529999999999999</v>
      </c>
      <c r="D78" t="s">
        <v>272</v>
      </c>
      <c r="E78">
        <f>AVERAGE(C78:C86)</f>
        <v>0.9442222222222223</v>
      </c>
    </row>
    <row r="79" spans="1:5">
      <c r="A79" s="13">
        <v>75</v>
      </c>
      <c r="B79" s="13" t="s">
        <v>2402</v>
      </c>
      <c r="C79">
        <v>0.58899999999999997</v>
      </c>
      <c r="D79" t="s">
        <v>273</v>
      </c>
      <c r="E79" s="13">
        <f>AVERAGE(C87:C95)</f>
        <v>0.76455555555555554</v>
      </c>
    </row>
    <row r="80" spans="1:5">
      <c r="A80" s="13">
        <v>76</v>
      </c>
      <c r="B80" s="13" t="s">
        <v>2403</v>
      </c>
      <c r="C80">
        <v>0.90800000000000003</v>
      </c>
      <c r="D80" t="s">
        <v>1007</v>
      </c>
      <c r="E80" s="43">
        <f>AVERAGE(C78:C95)</f>
        <v>0.85438888888888898</v>
      </c>
    </row>
    <row r="81" spans="1:5">
      <c r="A81" s="13">
        <v>77</v>
      </c>
      <c r="B81" s="13" t="s">
        <v>2404</v>
      </c>
      <c r="C81">
        <v>1.419</v>
      </c>
    </row>
    <row r="82" spans="1:5">
      <c r="A82" s="13">
        <v>78</v>
      </c>
      <c r="B82" s="13" t="s">
        <v>2405</v>
      </c>
      <c r="C82">
        <v>1.123</v>
      </c>
    </row>
    <row r="83" spans="1:5">
      <c r="A83" s="13">
        <v>79</v>
      </c>
      <c r="B83" s="13" t="s">
        <v>2406</v>
      </c>
      <c r="C83">
        <v>1.3440000000000001</v>
      </c>
    </row>
    <row r="84" spans="1:5">
      <c r="A84" s="13">
        <v>80</v>
      </c>
      <c r="B84" s="13" t="s">
        <v>2407</v>
      </c>
      <c r="C84">
        <v>0.61799999999999999</v>
      </c>
    </row>
    <row r="85" spans="1:5">
      <c r="A85" s="13">
        <v>81</v>
      </c>
      <c r="B85" s="13" t="s">
        <v>2408</v>
      </c>
      <c r="C85">
        <v>0.71599999999999997</v>
      </c>
    </row>
    <row r="86" spans="1:5">
      <c r="A86" s="13">
        <v>82</v>
      </c>
      <c r="B86" s="13" t="s">
        <v>2409</v>
      </c>
      <c r="C86">
        <v>0.52800000000000002</v>
      </c>
    </row>
    <row r="87" spans="1:5">
      <c r="A87" s="13">
        <v>83</v>
      </c>
      <c r="B87" s="13" t="s">
        <v>2410</v>
      </c>
      <c r="C87">
        <v>0.64900000000000002</v>
      </c>
    </row>
    <row r="88" spans="1:5">
      <c r="A88" s="13">
        <v>84</v>
      </c>
      <c r="B88" s="13" t="s">
        <v>2411</v>
      </c>
      <c r="C88">
        <v>0.57199999999999995</v>
      </c>
    </row>
    <row r="89" spans="1:5">
      <c r="A89" s="13">
        <v>85</v>
      </c>
      <c r="B89" s="13" t="s">
        <v>2412</v>
      </c>
      <c r="C89">
        <v>0.49299999999999999</v>
      </c>
    </row>
    <row r="90" spans="1:5">
      <c r="A90" s="13">
        <v>86</v>
      </c>
      <c r="B90" s="13" t="s">
        <v>2413</v>
      </c>
      <c r="C90">
        <v>0.85599999999999998</v>
      </c>
    </row>
    <row r="91" spans="1:5">
      <c r="A91" s="13">
        <v>87</v>
      </c>
      <c r="B91" s="13" t="s">
        <v>2414</v>
      </c>
      <c r="C91">
        <v>1.9550000000000001</v>
      </c>
    </row>
    <row r="92" spans="1:5">
      <c r="A92" s="13">
        <v>88</v>
      </c>
      <c r="B92" s="13" t="s">
        <v>2415</v>
      </c>
      <c r="C92">
        <v>0.70399999999999996</v>
      </c>
    </row>
    <row r="93" spans="1:5">
      <c r="A93" s="13">
        <v>89</v>
      </c>
      <c r="B93" s="13" t="s">
        <v>2416</v>
      </c>
      <c r="C93">
        <v>0.38100000000000001</v>
      </c>
    </row>
    <row r="94" spans="1:5">
      <c r="A94" s="13">
        <v>90</v>
      </c>
      <c r="B94" s="13" t="s">
        <v>2417</v>
      </c>
      <c r="C94">
        <v>0.68700000000000006</v>
      </c>
    </row>
    <row r="95" spans="1:5">
      <c r="A95" s="13">
        <v>91</v>
      </c>
      <c r="B95" s="13" t="s">
        <v>2418</v>
      </c>
      <c r="C95">
        <v>0.58399999999999996</v>
      </c>
    </row>
    <row r="96" spans="1:5">
      <c r="A96" s="13">
        <v>92</v>
      </c>
      <c r="B96" s="13" t="s">
        <v>2419</v>
      </c>
      <c r="C96">
        <v>0.53800000000000003</v>
      </c>
      <c r="D96" t="s">
        <v>272</v>
      </c>
      <c r="E96">
        <f>AVERAGE(C96:C104)</f>
        <v>0.5334444444444445</v>
      </c>
    </row>
    <row r="97" spans="1:5">
      <c r="A97" s="13">
        <v>93</v>
      </c>
      <c r="B97" s="13" t="s">
        <v>2420</v>
      </c>
      <c r="C97">
        <v>0.62</v>
      </c>
      <c r="D97" t="s">
        <v>273</v>
      </c>
      <c r="E97" s="13">
        <f>AVERAGE(C105:C113)</f>
        <v>0.53222222222222226</v>
      </c>
    </row>
    <row r="98" spans="1:5">
      <c r="A98" s="13">
        <v>94</v>
      </c>
      <c r="B98" s="13" t="s">
        <v>2421</v>
      </c>
      <c r="C98">
        <v>0.23599999999999999</v>
      </c>
      <c r="D98" t="s">
        <v>1007</v>
      </c>
      <c r="E98" s="43">
        <f>AVERAGE(C96:C113)</f>
        <v>0.53283333333333327</v>
      </c>
    </row>
    <row r="99" spans="1:5">
      <c r="A99" s="13">
        <v>95</v>
      </c>
      <c r="B99" s="13" t="s">
        <v>2422</v>
      </c>
      <c r="C99">
        <v>0.70799999999999996</v>
      </c>
    </row>
    <row r="100" spans="1:5">
      <c r="A100" s="13">
        <v>96</v>
      </c>
      <c r="B100" s="13" t="s">
        <v>2423</v>
      </c>
      <c r="C100">
        <v>0.28699999999999998</v>
      </c>
    </row>
    <row r="101" spans="1:5">
      <c r="A101" s="13">
        <v>97</v>
      </c>
      <c r="B101" s="13" t="s">
        <v>2424</v>
      </c>
      <c r="C101">
        <v>0.34300000000000003</v>
      </c>
    </row>
    <row r="102" spans="1:5">
      <c r="A102" s="13">
        <v>98</v>
      </c>
      <c r="B102" s="13" t="s">
        <v>2425</v>
      </c>
      <c r="C102">
        <v>0.62</v>
      </c>
    </row>
    <row r="103" spans="1:5">
      <c r="A103" s="13">
        <v>99</v>
      </c>
      <c r="B103" s="13" t="s">
        <v>2426</v>
      </c>
      <c r="C103">
        <v>0.67900000000000005</v>
      </c>
    </row>
    <row r="104" spans="1:5">
      <c r="A104" s="13">
        <v>100</v>
      </c>
      <c r="B104" s="13" t="s">
        <v>2427</v>
      </c>
      <c r="C104">
        <v>0.77</v>
      </c>
    </row>
    <row r="105" spans="1:5">
      <c r="A105" s="13">
        <v>101</v>
      </c>
      <c r="B105" s="13" t="s">
        <v>2428</v>
      </c>
      <c r="C105">
        <v>0.23400000000000001</v>
      </c>
    </row>
    <row r="106" spans="1:5">
      <c r="A106" s="13">
        <v>102</v>
      </c>
      <c r="B106" s="13" t="s">
        <v>2429</v>
      </c>
      <c r="C106">
        <v>0.34599999999999997</v>
      </c>
    </row>
    <row r="107" spans="1:5">
      <c r="A107" s="13">
        <v>103</v>
      </c>
      <c r="B107" s="13" t="s">
        <v>2430</v>
      </c>
      <c r="C107">
        <v>0.51800000000000002</v>
      </c>
    </row>
    <row r="108" spans="1:5">
      <c r="A108" s="13">
        <v>104</v>
      </c>
      <c r="B108" s="13" t="s">
        <v>2431</v>
      </c>
      <c r="C108">
        <v>0.3</v>
      </c>
    </row>
    <row r="109" spans="1:5">
      <c r="A109" s="13">
        <v>105</v>
      </c>
      <c r="B109" s="13" t="s">
        <v>2432</v>
      </c>
      <c r="C109">
        <v>0.53200000000000003</v>
      </c>
    </row>
    <row r="110" spans="1:5">
      <c r="A110" s="13">
        <v>106</v>
      </c>
      <c r="B110" s="13" t="s">
        <v>2433</v>
      </c>
      <c r="C110">
        <v>0.65900000000000003</v>
      </c>
    </row>
    <row r="111" spans="1:5">
      <c r="A111" s="13">
        <v>107</v>
      </c>
      <c r="B111" s="13" t="s">
        <v>2434</v>
      </c>
      <c r="C111">
        <v>0.56799999999999995</v>
      </c>
    </row>
    <row r="112" spans="1:5">
      <c r="A112" s="13">
        <v>108</v>
      </c>
      <c r="B112" s="13" t="s">
        <v>2435</v>
      </c>
      <c r="C112">
        <v>1.2410000000000001</v>
      </c>
    </row>
    <row r="113" spans="1:5">
      <c r="A113" s="13">
        <v>109</v>
      </c>
      <c r="B113" s="13" t="s">
        <v>2436</v>
      </c>
      <c r="C113">
        <v>0.39200000000000002</v>
      </c>
    </row>
    <row r="114" spans="1:5">
      <c r="A114" s="13">
        <v>110</v>
      </c>
      <c r="B114" s="13" t="s">
        <v>2437</v>
      </c>
      <c r="C114">
        <v>1.2330000000000001</v>
      </c>
      <c r="D114" t="s">
        <v>272</v>
      </c>
      <c r="E114">
        <f>AVERAGE(C114:C122)</f>
        <v>0.83744444444444455</v>
      </c>
    </row>
    <row r="115" spans="1:5">
      <c r="A115" s="13">
        <v>111</v>
      </c>
      <c r="B115" s="13" t="s">
        <v>2438</v>
      </c>
      <c r="C115">
        <v>0.39900000000000002</v>
      </c>
      <c r="D115" t="s">
        <v>273</v>
      </c>
      <c r="E115" s="13">
        <f>AVERAGE(C123:C131)</f>
        <v>0.59144444444444444</v>
      </c>
    </row>
    <row r="116" spans="1:5">
      <c r="A116" s="13">
        <v>112</v>
      </c>
      <c r="B116" s="13" t="s">
        <v>2439</v>
      </c>
      <c r="C116">
        <v>1.08</v>
      </c>
      <c r="D116" t="s">
        <v>1007</v>
      </c>
      <c r="E116" s="43">
        <f>AVERAGE(C114:C131)</f>
        <v>0.71444444444444455</v>
      </c>
    </row>
    <row r="117" spans="1:5">
      <c r="A117" s="13">
        <v>113</v>
      </c>
      <c r="B117" s="13" t="s">
        <v>2440</v>
      </c>
      <c r="C117">
        <v>0.77800000000000002</v>
      </c>
    </row>
    <row r="118" spans="1:5">
      <c r="A118" s="13">
        <v>114</v>
      </c>
      <c r="B118" s="13" t="s">
        <v>2441</v>
      </c>
      <c r="C118">
        <v>0.65100000000000002</v>
      </c>
    </row>
    <row r="119" spans="1:5">
      <c r="A119" s="13">
        <v>115</v>
      </c>
      <c r="B119" s="13" t="s">
        <v>2442</v>
      </c>
      <c r="C119">
        <v>0.76100000000000001</v>
      </c>
    </row>
    <row r="120" spans="1:5">
      <c r="A120" s="13">
        <v>116</v>
      </c>
      <c r="B120" s="13" t="s">
        <v>2443</v>
      </c>
      <c r="C120">
        <v>1.054</v>
      </c>
    </row>
    <row r="121" spans="1:5">
      <c r="A121" s="13">
        <v>117</v>
      </c>
      <c r="B121" s="13" t="s">
        <v>2444</v>
      </c>
      <c r="C121">
        <v>0.89900000000000002</v>
      </c>
    </row>
    <row r="122" spans="1:5">
      <c r="A122" s="13">
        <v>118</v>
      </c>
      <c r="B122" s="13" t="s">
        <v>2445</v>
      </c>
      <c r="C122">
        <v>0.68200000000000005</v>
      </c>
    </row>
    <row r="123" spans="1:5">
      <c r="A123" s="13">
        <v>119</v>
      </c>
      <c r="B123" s="13" t="s">
        <v>2446</v>
      </c>
      <c r="C123">
        <v>0.49399999999999999</v>
      </c>
    </row>
    <row r="124" spans="1:5">
      <c r="A124" s="13">
        <v>120</v>
      </c>
      <c r="B124" s="13" t="s">
        <v>2447</v>
      </c>
      <c r="C124">
        <v>0.36099999999999999</v>
      </c>
    </row>
    <row r="125" spans="1:5">
      <c r="A125" s="13">
        <v>121</v>
      </c>
      <c r="B125" s="13" t="s">
        <v>2448</v>
      </c>
      <c r="C125">
        <v>0.41699999999999998</v>
      </c>
    </row>
    <row r="126" spans="1:5">
      <c r="A126" s="13">
        <v>122</v>
      </c>
      <c r="B126" s="13" t="s">
        <v>2449</v>
      </c>
      <c r="C126">
        <v>0.54100000000000004</v>
      </c>
    </row>
    <row r="127" spans="1:5">
      <c r="A127" s="13">
        <v>123</v>
      </c>
      <c r="B127" s="13" t="s">
        <v>2450</v>
      </c>
      <c r="C127">
        <v>0.30499999999999999</v>
      </c>
    </row>
    <row r="128" spans="1:5">
      <c r="A128" s="13">
        <v>124</v>
      </c>
      <c r="B128" s="13" t="s">
        <v>2451</v>
      </c>
      <c r="C128">
        <v>0.65100000000000002</v>
      </c>
    </row>
    <row r="129" spans="1:5">
      <c r="A129" s="13">
        <v>125</v>
      </c>
      <c r="B129" s="13" t="s">
        <v>2452</v>
      </c>
      <c r="C129">
        <v>0.89200000000000002</v>
      </c>
    </row>
    <row r="130" spans="1:5">
      <c r="A130" s="13">
        <v>126</v>
      </c>
      <c r="B130" s="13" t="s">
        <v>2453</v>
      </c>
      <c r="C130">
        <v>0.69799999999999995</v>
      </c>
    </row>
    <row r="131" spans="1:5">
      <c r="A131" s="13">
        <v>127</v>
      </c>
      <c r="B131" s="13" t="s">
        <v>2454</v>
      </c>
      <c r="C131">
        <v>0.96399999999999997</v>
      </c>
    </row>
    <row r="132" spans="1:5">
      <c r="A132" s="13">
        <v>128</v>
      </c>
      <c r="B132" s="13" t="s">
        <v>2455</v>
      </c>
      <c r="C132">
        <v>0.83699999999999997</v>
      </c>
      <c r="D132" t="s">
        <v>272</v>
      </c>
      <c r="E132">
        <f>AVERAGE(C132:C140)</f>
        <v>0.62366666666666659</v>
      </c>
    </row>
    <row r="133" spans="1:5">
      <c r="A133" s="13">
        <v>129</v>
      </c>
      <c r="B133" s="13" t="s">
        <v>2456</v>
      </c>
      <c r="C133">
        <v>0.99</v>
      </c>
      <c r="D133" t="s">
        <v>273</v>
      </c>
      <c r="E133" s="13">
        <f>AVERAGE(C141:C149)</f>
        <v>0.53988888888888886</v>
      </c>
    </row>
    <row r="134" spans="1:5">
      <c r="A134" s="13">
        <v>130</v>
      </c>
      <c r="B134" s="13" t="s">
        <v>2457</v>
      </c>
      <c r="C134">
        <v>0.82299999999999995</v>
      </c>
      <c r="D134" t="s">
        <v>1007</v>
      </c>
      <c r="E134" s="43">
        <f>AVERAGE(C132:C149)</f>
        <v>0.58177777777777784</v>
      </c>
    </row>
    <row r="135" spans="1:5">
      <c r="A135" s="13">
        <v>131</v>
      </c>
      <c r="B135" s="13" t="s">
        <v>2458</v>
      </c>
      <c r="C135">
        <v>0.57699999999999996</v>
      </c>
    </row>
    <row r="136" spans="1:5">
      <c r="A136" s="13">
        <v>132</v>
      </c>
      <c r="B136" s="13" t="s">
        <v>2459</v>
      </c>
      <c r="C136">
        <v>0.251</v>
      </c>
    </row>
    <row r="137" spans="1:5">
      <c r="A137" s="13">
        <v>133</v>
      </c>
      <c r="B137" s="13" t="s">
        <v>2460</v>
      </c>
      <c r="C137">
        <v>0.23100000000000001</v>
      </c>
    </row>
    <row r="138" spans="1:5">
      <c r="A138" s="13">
        <v>134</v>
      </c>
      <c r="B138" s="13" t="s">
        <v>2461</v>
      </c>
      <c r="C138">
        <v>0.26</v>
      </c>
    </row>
    <row r="139" spans="1:5">
      <c r="A139" s="13">
        <v>135</v>
      </c>
      <c r="B139" s="13" t="s">
        <v>2462</v>
      </c>
      <c r="C139">
        <v>0.60599999999999998</v>
      </c>
    </row>
    <row r="140" spans="1:5">
      <c r="A140" s="13">
        <v>136</v>
      </c>
      <c r="B140" s="13" t="s">
        <v>2463</v>
      </c>
      <c r="C140">
        <v>1.038</v>
      </c>
    </row>
    <row r="141" spans="1:5">
      <c r="A141" s="13">
        <v>137</v>
      </c>
      <c r="B141" s="13" t="s">
        <v>2464</v>
      </c>
      <c r="C141">
        <v>0.188</v>
      </c>
    </row>
    <row r="142" spans="1:5">
      <c r="A142" s="13">
        <v>138</v>
      </c>
      <c r="B142" s="13" t="s">
        <v>2465</v>
      </c>
      <c r="C142">
        <v>0.80700000000000005</v>
      </c>
    </row>
    <row r="143" spans="1:5">
      <c r="A143" s="13">
        <v>139</v>
      </c>
      <c r="B143" s="13" t="s">
        <v>2466</v>
      </c>
      <c r="C143">
        <v>0.41299999999999998</v>
      </c>
    </row>
    <row r="144" spans="1:5">
      <c r="A144" s="13">
        <v>140</v>
      </c>
      <c r="B144" s="13" t="s">
        <v>2467</v>
      </c>
      <c r="C144">
        <v>0.16600000000000001</v>
      </c>
    </row>
    <row r="145" spans="1:5">
      <c r="A145" s="13">
        <v>141</v>
      </c>
      <c r="B145" s="13" t="s">
        <v>2468</v>
      </c>
      <c r="C145">
        <v>0.123</v>
      </c>
    </row>
    <row r="146" spans="1:5">
      <c r="A146" s="13">
        <v>142</v>
      </c>
      <c r="B146" s="13" t="s">
        <v>2469</v>
      </c>
      <c r="C146">
        <v>0.67300000000000004</v>
      </c>
    </row>
    <row r="147" spans="1:5">
      <c r="A147" s="13">
        <v>143</v>
      </c>
      <c r="B147" s="13" t="s">
        <v>2470</v>
      </c>
      <c r="C147">
        <v>0.73299999999999998</v>
      </c>
    </row>
    <row r="148" spans="1:5">
      <c r="A148" s="13">
        <v>144</v>
      </c>
      <c r="B148" s="13" t="s">
        <v>2471</v>
      </c>
      <c r="C148">
        <v>1.427</v>
      </c>
    </row>
    <row r="149" spans="1:5">
      <c r="A149" s="13">
        <v>145</v>
      </c>
      <c r="B149" s="13" t="s">
        <v>2472</v>
      </c>
      <c r="C149">
        <v>0.32900000000000001</v>
      </c>
    </row>
    <row r="150" spans="1:5">
      <c r="A150" s="13">
        <v>146</v>
      </c>
      <c r="B150" s="13" t="s">
        <v>2473</v>
      </c>
      <c r="C150">
        <v>0.59099999999999997</v>
      </c>
      <c r="D150" t="s">
        <v>272</v>
      </c>
      <c r="E150">
        <f>AVERAGE(C150:C158)</f>
        <v>1.2587777777777776</v>
      </c>
    </row>
    <row r="151" spans="1:5">
      <c r="A151" s="13">
        <v>147</v>
      </c>
      <c r="B151" s="13" t="s">
        <v>2474</v>
      </c>
      <c r="C151">
        <v>2.5550000000000002</v>
      </c>
      <c r="D151" t="s">
        <v>273</v>
      </c>
      <c r="E151" s="13">
        <f>AVERAGE(C159:C167)</f>
        <v>1.1037777777777775</v>
      </c>
    </row>
    <row r="152" spans="1:5">
      <c r="A152" s="13">
        <v>148</v>
      </c>
      <c r="B152" s="13" t="s">
        <v>2475</v>
      </c>
      <c r="C152">
        <v>0.55100000000000005</v>
      </c>
      <c r="D152" t="s">
        <v>1007</v>
      </c>
      <c r="E152" s="43">
        <f>AVERAGE(C150:C167)</f>
        <v>1.1812777777777776</v>
      </c>
    </row>
    <row r="153" spans="1:5">
      <c r="A153" s="13">
        <v>149</v>
      </c>
      <c r="B153" s="13" t="s">
        <v>2476</v>
      </c>
      <c r="C153">
        <v>1.0780000000000001</v>
      </c>
    </row>
    <row r="154" spans="1:5">
      <c r="A154" s="13">
        <v>150</v>
      </c>
      <c r="B154" s="13" t="s">
        <v>2477</v>
      </c>
      <c r="C154">
        <v>1.623</v>
      </c>
    </row>
    <row r="155" spans="1:5">
      <c r="A155" s="13">
        <v>151</v>
      </c>
      <c r="B155" s="13" t="s">
        <v>2478</v>
      </c>
      <c r="C155">
        <v>0.55000000000000004</v>
      </c>
    </row>
    <row r="156" spans="1:5">
      <c r="A156" s="13">
        <v>152</v>
      </c>
      <c r="B156" s="13" t="s">
        <v>2479</v>
      </c>
      <c r="C156">
        <v>1.8120000000000001</v>
      </c>
    </row>
    <row r="157" spans="1:5">
      <c r="A157" s="13">
        <v>153</v>
      </c>
      <c r="B157" s="13" t="s">
        <v>2480</v>
      </c>
      <c r="C157">
        <v>1.5840000000000001</v>
      </c>
    </row>
    <row r="158" spans="1:5">
      <c r="A158" s="13">
        <v>154</v>
      </c>
      <c r="B158" s="13" t="s">
        <v>2481</v>
      </c>
      <c r="C158">
        <v>0.98499999999999999</v>
      </c>
    </row>
    <row r="159" spans="1:5">
      <c r="A159" s="13">
        <v>155</v>
      </c>
      <c r="B159" s="13" t="s">
        <v>2482</v>
      </c>
      <c r="C159">
        <v>0.57899999999999996</v>
      </c>
    </row>
    <row r="160" spans="1:5">
      <c r="A160" s="13">
        <v>156</v>
      </c>
      <c r="B160" s="13" t="s">
        <v>2483</v>
      </c>
      <c r="C160">
        <v>0.36399999999999999</v>
      </c>
    </row>
    <row r="161" spans="1:5">
      <c r="A161" s="13">
        <v>157</v>
      </c>
      <c r="B161" s="13" t="s">
        <v>2484</v>
      </c>
      <c r="C161">
        <v>1.111</v>
      </c>
    </row>
    <row r="162" spans="1:5">
      <c r="A162" s="13">
        <v>158</v>
      </c>
      <c r="B162" s="13" t="s">
        <v>2485</v>
      </c>
      <c r="C162">
        <v>0.47499999999999998</v>
      </c>
    </row>
    <row r="163" spans="1:5">
      <c r="A163" s="13">
        <v>159</v>
      </c>
      <c r="B163" s="13" t="s">
        <v>2486</v>
      </c>
      <c r="C163">
        <v>0.97899999999999998</v>
      </c>
    </row>
    <row r="164" spans="1:5">
      <c r="A164" s="13">
        <v>160</v>
      </c>
      <c r="B164" s="13" t="s">
        <v>2487</v>
      </c>
      <c r="C164">
        <v>1.65</v>
      </c>
    </row>
    <row r="165" spans="1:5">
      <c r="A165" s="13">
        <v>161</v>
      </c>
      <c r="B165" s="13" t="s">
        <v>2488</v>
      </c>
      <c r="C165">
        <v>1.64</v>
      </c>
    </row>
    <row r="166" spans="1:5">
      <c r="A166" s="13">
        <v>162</v>
      </c>
      <c r="B166" s="13" t="s">
        <v>2489</v>
      </c>
      <c r="C166">
        <v>2.41</v>
      </c>
    </row>
    <row r="167" spans="1:5">
      <c r="A167" s="13">
        <v>163</v>
      </c>
      <c r="B167" s="13" t="s">
        <v>2490</v>
      </c>
      <c r="C167">
        <v>0.72599999999999998</v>
      </c>
    </row>
    <row r="168" spans="1:5">
      <c r="A168" s="13">
        <v>218</v>
      </c>
      <c r="B168" s="13" t="s">
        <v>2491</v>
      </c>
      <c r="C168">
        <v>1.3460000000000001</v>
      </c>
      <c r="D168" t="s">
        <v>272</v>
      </c>
      <c r="E168">
        <f>AVERAGE(C168:C176)</f>
        <v>0.48811111111111111</v>
      </c>
    </row>
    <row r="169" spans="1:5">
      <c r="A169" s="13">
        <v>219</v>
      </c>
      <c r="B169" s="13" t="s">
        <v>2492</v>
      </c>
      <c r="C169">
        <v>0.39</v>
      </c>
      <c r="D169" t="s">
        <v>273</v>
      </c>
      <c r="E169" s="13">
        <f>AVERAGE(C177:C185)</f>
        <v>0.38411111111111107</v>
      </c>
    </row>
    <row r="170" spans="1:5">
      <c r="A170" s="13">
        <v>220</v>
      </c>
      <c r="B170" s="13" t="s">
        <v>2493</v>
      </c>
      <c r="C170">
        <v>0.34200000000000003</v>
      </c>
      <c r="D170" t="s">
        <v>1007</v>
      </c>
      <c r="E170" s="43">
        <f>AVERAGE(C168:C185)</f>
        <v>0.43611111111111112</v>
      </c>
    </row>
    <row r="171" spans="1:5">
      <c r="A171" s="13">
        <v>221</v>
      </c>
      <c r="B171" s="13" t="s">
        <v>2494</v>
      </c>
      <c r="C171">
        <v>0.432</v>
      </c>
    </row>
    <row r="172" spans="1:5">
      <c r="A172" s="13">
        <v>222</v>
      </c>
      <c r="B172" s="13" t="s">
        <v>2495</v>
      </c>
      <c r="C172">
        <v>9.1999999999999998E-2</v>
      </c>
    </row>
    <row r="173" spans="1:5">
      <c r="A173" s="13">
        <v>223</v>
      </c>
      <c r="B173" s="13" t="s">
        <v>2496</v>
      </c>
      <c r="C173">
        <v>0.65300000000000002</v>
      </c>
    </row>
    <row r="174" spans="1:5">
      <c r="A174" s="13">
        <v>224</v>
      </c>
      <c r="B174" s="13" t="s">
        <v>2497</v>
      </c>
      <c r="C174">
        <v>0.27200000000000002</v>
      </c>
    </row>
    <row r="175" spans="1:5">
      <c r="A175" s="13">
        <v>225</v>
      </c>
      <c r="B175" s="13" t="s">
        <v>2498</v>
      </c>
      <c r="C175">
        <v>0.25900000000000001</v>
      </c>
    </row>
    <row r="176" spans="1:5">
      <c r="A176" s="13">
        <v>226</v>
      </c>
      <c r="B176" s="13" t="s">
        <v>2499</v>
      </c>
      <c r="C176">
        <v>0.60699999999999998</v>
      </c>
    </row>
    <row r="177" spans="1:5">
      <c r="A177" s="13">
        <v>227</v>
      </c>
      <c r="B177" s="13" t="s">
        <v>2500</v>
      </c>
      <c r="C177">
        <v>0.41499999999999998</v>
      </c>
    </row>
    <row r="178" spans="1:5">
      <c r="A178" s="13">
        <v>228</v>
      </c>
      <c r="B178" s="13" t="s">
        <v>2501</v>
      </c>
      <c r="C178">
        <v>0.29599999999999999</v>
      </c>
    </row>
    <row r="179" spans="1:5">
      <c r="A179">
        <v>229</v>
      </c>
      <c r="B179" t="s">
        <v>2502</v>
      </c>
      <c r="C179">
        <v>0.70199999999999996</v>
      </c>
    </row>
    <row r="180" spans="1:5">
      <c r="A180">
        <v>230</v>
      </c>
      <c r="B180" t="s">
        <v>2503</v>
      </c>
      <c r="C180">
        <v>0.41399999999999998</v>
      </c>
    </row>
    <row r="181" spans="1:5">
      <c r="A181">
        <v>231</v>
      </c>
      <c r="B181" t="s">
        <v>2504</v>
      </c>
      <c r="C181">
        <v>0.39700000000000002</v>
      </c>
    </row>
    <row r="182" spans="1:5">
      <c r="A182">
        <v>232</v>
      </c>
      <c r="B182" t="s">
        <v>2505</v>
      </c>
      <c r="C182">
        <v>0.104</v>
      </c>
    </row>
    <row r="183" spans="1:5">
      <c r="A183">
        <v>233</v>
      </c>
      <c r="B183" t="s">
        <v>2506</v>
      </c>
      <c r="C183">
        <v>0.27400000000000002</v>
      </c>
    </row>
    <row r="184" spans="1:5">
      <c r="A184">
        <v>234</v>
      </c>
      <c r="B184" t="s">
        <v>2507</v>
      </c>
      <c r="C184">
        <v>0.59799999999999998</v>
      </c>
    </row>
    <row r="185" spans="1:5">
      <c r="A185">
        <v>235</v>
      </c>
      <c r="B185" t="s">
        <v>2508</v>
      </c>
      <c r="C185">
        <v>0.25700000000000001</v>
      </c>
    </row>
    <row r="186" spans="1:5">
      <c r="A186" s="13">
        <v>182</v>
      </c>
      <c r="B186" s="13" t="s">
        <v>2509</v>
      </c>
      <c r="C186">
        <v>1.1499999999999999</v>
      </c>
      <c r="D186" t="s">
        <v>272</v>
      </c>
      <c r="E186">
        <f>AVERAGE(C186:C194)</f>
        <v>1.0525555555555557</v>
      </c>
    </row>
    <row r="187" spans="1:5">
      <c r="A187" s="13">
        <v>183</v>
      </c>
      <c r="B187" s="13" t="s">
        <v>2510</v>
      </c>
      <c r="C187">
        <v>1.9910000000000001</v>
      </c>
      <c r="D187" t="s">
        <v>273</v>
      </c>
      <c r="E187" s="13">
        <f>AVERAGE(C195:C203)</f>
        <v>0.76511111111111108</v>
      </c>
    </row>
    <row r="188" spans="1:5">
      <c r="A188" s="13">
        <v>184</v>
      </c>
      <c r="B188" s="13" t="s">
        <v>2511</v>
      </c>
      <c r="C188">
        <v>1.5249999999999999</v>
      </c>
      <c r="D188" t="s">
        <v>1007</v>
      </c>
      <c r="E188" s="43">
        <f>AVERAGE(C186:C203)</f>
        <v>0.90883333333333338</v>
      </c>
    </row>
    <row r="189" spans="1:5">
      <c r="A189" s="13">
        <v>185</v>
      </c>
      <c r="B189" s="13" t="s">
        <v>2512</v>
      </c>
      <c r="C189">
        <v>1.008</v>
      </c>
    </row>
    <row r="190" spans="1:5">
      <c r="A190" s="13">
        <v>186</v>
      </c>
      <c r="B190" s="13" t="s">
        <v>2513</v>
      </c>
      <c r="C190">
        <v>0.88600000000000001</v>
      </c>
    </row>
    <row r="191" spans="1:5">
      <c r="A191" s="13">
        <v>187</v>
      </c>
      <c r="B191" s="13" t="s">
        <v>2514</v>
      </c>
      <c r="C191">
        <v>0.872</v>
      </c>
    </row>
    <row r="192" spans="1:5">
      <c r="A192" s="13">
        <v>188</v>
      </c>
      <c r="B192" s="13" t="s">
        <v>2515</v>
      </c>
      <c r="C192">
        <v>0.64600000000000002</v>
      </c>
    </row>
    <row r="193" spans="1:5">
      <c r="A193" s="13">
        <v>189</v>
      </c>
      <c r="B193" s="13" t="s">
        <v>2516</v>
      </c>
      <c r="C193">
        <v>0.64100000000000001</v>
      </c>
    </row>
    <row r="194" spans="1:5">
      <c r="A194" s="13">
        <v>190</v>
      </c>
      <c r="B194" s="13" t="s">
        <v>2517</v>
      </c>
      <c r="C194">
        <v>0.754</v>
      </c>
    </row>
    <row r="195" spans="1:5">
      <c r="A195" s="13">
        <v>191</v>
      </c>
      <c r="B195" s="13" t="s">
        <v>2518</v>
      </c>
      <c r="C195">
        <v>0.47699999999999998</v>
      </c>
    </row>
    <row r="196" spans="1:5">
      <c r="A196" s="13">
        <v>192</v>
      </c>
      <c r="B196" s="13" t="s">
        <v>2519</v>
      </c>
      <c r="C196">
        <v>0.78100000000000003</v>
      </c>
    </row>
    <row r="197" spans="1:5">
      <c r="A197" s="13">
        <v>193</v>
      </c>
      <c r="B197" s="13" t="s">
        <v>2520</v>
      </c>
      <c r="C197">
        <v>0.65600000000000003</v>
      </c>
    </row>
    <row r="198" spans="1:5">
      <c r="A198" s="13">
        <v>194</v>
      </c>
      <c r="B198" s="13" t="s">
        <v>2521</v>
      </c>
      <c r="C198">
        <v>0.61</v>
      </c>
    </row>
    <row r="199" spans="1:5">
      <c r="A199" s="13">
        <v>195</v>
      </c>
      <c r="B199" s="13" t="s">
        <v>2522</v>
      </c>
      <c r="C199">
        <v>0.78600000000000003</v>
      </c>
    </row>
    <row r="200" spans="1:5">
      <c r="A200" s="13">
        <v>196</v>
      </c>
      <c r="B200" s="13" t="s">
        <v>2523</v>
      </c>
      <c r="C200">
        <v>1.339</v>
      </c>
    </row>
    <row r="201" spans="1:5">
      <c r="A201" s="13">
        <v>197</v>
      </c>
      <c r="B201" s="13" t="s">
        <v>2524</v>
      </c>
      <c r="C201">
        <v>0.53800000000000003</v>
      </c>
    </row>
    <row r="202" spans="1:5">
      <c r="A202" s="13">
        <v>198</v>
      </c>
      <c r="B202" s="13" t="s">
        <v>2525</v>
      </c>
      <c r="C202">
        <v>0.96199999999999997</v>
      </c>
    </row>
    <row r="203" spans="1:5">
      <c r="A203" s="13">
        <v>199</v>
      </c>
      <c r="B203" s="13" t="s">
        <v>2526</v>
      </c>
      <c r="C203">
        <v>0.73699999999999999</v>
      </c>
    </row>
    <row r="204" spans="1:5">
      <c r="A204" s="13">
        <v>200</v>
      </c>
      <c r="B204" s="13" t="s">
        <v>2527</v>
      </c>
      <c r="C204">
        <v>0.77600000000000002</v>
      </c>
      <c r="D204" t="s">
        <v>272</v>
      </c>
      <c r="E204">
        <f>AVERAGE(C204:C212)</f>
        <v>0.4861111111111111</v>
      </c>
    </row>
    <row r="205" spans="1:5">
      <c r="A205" s="13">
        <v>201</v>
      </c>
      <c r="B205" s="13" t="s">
        <v>2528</v>
      </c>
      <c r="C205">
        <v>0.51200000000000001</v>
      </c>
      <c r="D205" t="s">
        <v>273</v>
      </c>
      <c r="E205" s="13">
        <f>AVERAGE(C213:C221)</f>
        <v>0.6296666666666666</v>
      </c>
    </row>
    <row r="206" spans="1:5">
      <c r="A206" s="13">
        <v>202</v>
      </c>
      <c r="B206" s="13" t="s">
        <v>2529</v>
      </c>
      <c r="C206">
        <v>0.24299999999999999</v>
      </c>
      <c r="D206" t="s">
        <v>1007</v>
      </c>
      <c r="E206" s="43">
        <f>AVERAGE(C204:C221)</f>
        <v>0.55788888888888888</v>
      </c>
    </row>
    <row r="207" spans="1:5">
      <c r="A207" s="13">
        <v>203</v>
      </c>
      <c r="B207" s="13" t="s">
        <v>2530</v>
      </c>
      <c r="C207">
        <v>0.437</v>
      </c>
    </row>
    <row r="208" spans="1:5">
      <c r="A208" s="13">
        <v>204</v>
      </c>
      <c r="B208" s="13" t="s">
        <v>2531</v>
      </c>
      <c r="C208">
        <v>0.34699999999999998</v>
      </c>
    </row>
    <row r="209" spans="1:3">
      <c r="A209" s="13">
        <v>205</v>
      </c>
      <c r="B209" s="13" t="s">
        <v>2532</v>
      </c>
      <c r="C209">
        <v>0.53500000000000003</v>
      </c>
    </row>
    <row r="210" spans="1:3">
      <c r="A210" s="13">
        <v>206</v>
      </c>
      <c r="B210" s="13" t="s">
        <v>2533</v>
      </c>
      <c r="C210">
        <v>0.70199999999999996</v>
      </c>
    </row>
    <row r="211" spans="1:3">
      <c r="A211" s="13">
        <v>207</v>
      </c>
      <c r="B211" s="13" t="s">
        <v>2534</v>
      </c>
      <c r="C211">
        <v>0.46500000000000002</v>
      </c>
    </row>
    <row r="212" spans="1:3">
      <c r="A212" s="13">
        <v>208</v>
      </c>
      <c r="B212" s="13" t="s">
        <v>2535</v>
      </c>
      <c r="C212">
        <v>0.35799999999999998</v>
      </c>
    </row>
    <row r="213" spans="1:3">
      <c r="A213" s="13">
        <v>209</v>
      </c>
      <c r="B213" s="13" t="s">
        <v>2536</v>
      </c>
      <c r="C213">
        <v>0.77300000000000002</v>
      </c>
    </row>
    <row r="214" spans="1:3">
      <c r="A214" s="13">
        <v>210</v>
      </c>
      <c r="B214" s="13" t="s">
        <v>2537</v>
      </c>
      <c r="C214">
        <v>0.48799999999999999</v>
      </c>
    </row>
    <row r="215" spans="1:3">
      <c r="A215" s="13">
        <v>211</v>
      </c>
      <c r="B215" s="13" t="s">
        <v>2538</v>
      </c>
      <c r="C215">
        <v>0.57999999999999996</v>
      </c>
    </row>
    <row r="216" spans="1:3">
      <c r="A216" s="13">
        <v>212</v>
      </c>
      <c r="B216" s="13" t="s">
        <v>2539</v>
      </c>
      <c r="C216">
        <v>0.316</v>
      </c>
    </row>
    <row r="217" spans="1:3">
      <c r="A217" s="13">
        <v>213</v>
      </c>
      <c r="B217" s="13" t="s">
        <v>2540</v>
      </c>
      <c r="C217">
        <v>0.26</v>
      </c>
    </row>
    <row r="218" spans="1:3">
      <c r="A218" s="13">
        <v>214</v>
      </c>
      <c r="B218" s="13" t="s">
        <v>2541</v>
      </c>
      <c r="C218">
        <v>0.84899999999999998</v>
      </c>
    </row>
    <row r="219" spans="1:3">
      <c r="A219" s="13">
        <v>215</v>
      </c>
      <c r="B219" s="13" t="s">
        <v>2542</v>
      </c>
      <c r="C219">
        <v>0.75900000000000001</v>
      </c>
    </row>
    <row r="220" spans="1:3">
      <c r="A220" s="13">
        <v>216</v>
      </c>
      <c r="B220" s="13" t="s">
        <v>2543</v>
      </c>
      <c r="C220">
        <v>0.64300000000000002</v>
      </c>
    </row>
    <row r="221" spans="1:3">
      <c r="A221" s="13">
        <v>217</v>
      </c>
      <c r="B221" s="13" t="s">
        <v>2544</v>
      </c>
      <c r="C221">
        <v>0.999</v>
      </c>
    </row>
    <row r="225" spans="1:22">
      <c r="B225" s="141"/>
    </row>
    <row r="226" spans="1:22">
      <c r="A226" t="s">
        <v>1002</v>
      </c>
      <c r="J226" s="168"/>
      <c r="K226" s="168"/>
      <c r="L226" s="284"/>
      <c r="M226" s="284"/>
      <c r="O226" s="284"/>
      <c r="P226" s="284"/>
      <c r="R226" s="13"/>
      <c r="V226" s="13"/>
    </row>
    <row r="227" spans="1:22">
      <c r="C227" t="s">
        <v>563</v>
      </c>
    </row>
    <row r="228" spans="1:22">
      <c r="A228">
        <v>1</v>
      </c>
      <c r="B228" t="s">
        <v>1806</v>
      </c>
      <c r="C228">
        <v>6.4000000000000001E-2</v>
      </c>
      <c r="D228" t="s">
        <v>272</v>
      </c>
      <c r="E228">
        <f>AVERAGE(C228:C236)</f>
        <v>6.666666666666668E-2</v>
      </c>
      <c r="H228" s="96"/>
    </row>
    <row r="229" spans="1:22">
      <c r="A229">
        <v>2</v>
      </c>
      <c r="B229" t="s">
        <v>1807</v>
      </c>
      <c r="C229">
        <v>0.14599999999999999</v>
      </c>
      <c r="D229" t="s">
        <v>273</v>
      </c>
      <c r="E229" s="13">
        <f>AVERAGE(C237:C245)</f>
        <v>5.1888888888888901E-2</v>
      </c>
      <c r="H229" s="96"/>
    </row>
    <row r="230" spans="1:22">
      <c r="A230">
        <v>3</v>
      </c>
      <c r="B230" t="s">
        <v>1808</v>
      </c>
      <c r="C230">
        <v>4.3999999999999997E-2</v>
      </c>
      <c r="D230" t="s">
        <v>1007</v>
      </c>
      <c r="E230" s="43">
        <f>AVERAGE(C228:C245)</f>
        <v>5.927777777777779E-2</v>
      </c>
      <c r="H230" s="96"/>
    </row>
    <row r="231" spans="1:22">
      <c r="A231">
        <v>4</v>
      </c>
      <c r="B231" t="s">
        <v>1809</v>
      </c>
      <c r="C231">
        <v>0.104</v>
      </c>
      <c r="H231" s="96"/>
    </row>
    <row r="232" spans="1:22">
      <c r="A232">
        <v>5</v>
      </c>
      <c r="B232" t="s">
        <v>1810</v>
      </c>
      <c r="C232">
        <v>5.8000000000000003E-2</v>
      </c>
      <c r="H232" s="96"/>
    </row>
    <row r="233" spans="1:22">
      <c r="A233">
        <v>6</v>
      </c>
      <c r="B233" t="s">
        <v>1811</v>
      </c>
      <c r="C233">
        <v>6.0999999999999999E-2</v>
      </c>
      <c r="H233" s="96"/>
    </row>
    <row r="234" spans="1:22">
      <c r="A234">
        <v>7</v>
      </c>
      <c r="B234" t="s">
        <v>1812</v>
      </c>
      <c r="C234">
        <v>3.6999999999999998E-2</v>
      </c>
      <c r="H234" s="96"/>
    </row>
    <row r="235" spans="1:22">
      <c r="A235">
        <v>8</v>
      </c>
      <c r="B235" t="s">
        <v>1813</v>
      </c>
      <c r="C235">
        <v>4.2000000000000003E-2</v>
      </c>
      <c r="H235" s="13"/>
      <c r="I235" s="102"/>
      <c r="J235" s="77"/>
      <c r="K235" s="77"/>
      <c r="L235" s="77"/>
      <c r="M235" s="77"/>
      <c r="N235" s="77"/>
      <c r="O235" s="77"/>
      <c r="P235" s="77"/>
      <c r="Q235" s="77"/>
      <c r="R235" s="77"/>
      <c r="S235" s="102"/>
      <c r="T235" s="13"/>
    </row>
    <row r="236" spans="1:22">
      <c r="A236">
        <v>9</v>
      </c>
      <c r="B236" t="s">
        <v>1814</v>
      </c>
      <c r="C236">
        <v>4.3999999999999997E-2</v>
      </c>
      <c r="H236" s="119"/>
      <c r="I236" s="102"/>
      <c r="J236" s="167"/>
      <c r="K236" s="167"/>
      <c r="L236" s="167"/>
      <c r="M236" s="167"/>
      <c r="N236" s="167"/>
      <c r="O236" s="167"/>
      <c r="P236" s="167"/>
      <c r="Q236" s="167"/>
      <c r="R236" s="77"/>
      <c r="S236" s="102"/>
      <c r="T236" s="13"/>
    </row>
    <row r="237" spans="1:22">
      <c r="A237">
        <v>10</v>
      </c>
      <c r="B237" t="s">
        <v>1815</v>
      </c>
      <c r="C237">
        <v>6.6000000000000003E-2</v>
      </c>
      <c r="H237" s="119"/>
      <c r="I237" s="13"/>
      <c r="J237" s="120"/>
      <c r="K237" s="167"/>
      <c r="L237" s="167"/>
      <c r="M237" s="166"/>
      <c r="N237" s="159"/>
      <c r="O237" s="166"/>
      <c r="P237" s="166"/>
      <c r="Q237" s="166"/>
      <c r="R237" s="164"/>
      <c r="S237" s="13"/>
      <c r="T237" s="13"/>
    </row>
    <row r="238" spans="1:22">
      <c r="A238">
        <v>11</v>
      </c>
      <c r="B238" t="s">
        <v>1816</v>
      </c>
      <c r="C238">
        <v>5.2999999999999999E-2</v>
      </c>
      <c r="H238" s="119"/>
      <c r="I238" s="13"/>
      <c r="J238" s="120"/>
      <c r="K238" s="167"/>
      <c r="L238" s="167"/>
      <c r="M238" s="166"/>
      <c r="N238" s="166"/>
      <c r="O238" s="166"/>
      <c r="P238" s="166"/>
      <c r="Q238" s="166"/>
      <c r="R238" s="164"/>
      <c r="S238" s="13"/>
      <c r="T238" s="13"/>
    </row>
    <row r="239" spans="1:22">
      <c r="A239">
        <v>12</v>
      </c>
      <c r="B239" t="s">
        <v>1817</v>
      </c>
      <c r="C239">
        <v>6.9000000000000006E-2</v>
      </c>
      <c r="H239" s="119"/>
      <c r="I239" s="13"/>
      <c r="J239" s="167"/>
      <c r="K239" s="167"/>
      <c r="L239" s="77"/>
      <c r="M239" s="164"/>
      <c r="N239" s="164"/>
      <c r="O239" s="164"/>
      <c r="P239" s="164"/>
      <c r="Q239" s="164"/>
      <c r="R239" s="164"/>
      <c r="S239" s="13"/>
      <c r="T239" s="13"/>
    </row>
    <row r="240" spans="1:22">
      <c r="A240">
        <v>13</v>
      </c>
      <c r="B240" t="s">
        <v>1818</v>
      </c>
      <c r="C240">
        <v>1.4E-2</v>
      </c>
      <c r="H240" s="119"/>
      <c r="I240" s="13"/>
      <c r="J240" s="287"/>
      <c r="K240" s="257"/>
      <c r="L240" s="287"/>
      <c r="M240" s="257"/>
      <c r="N240" s="257"/>
      <c r="O240" s="287"/>
      <c r="P240" s="257"/>
      <c r="Q240" s="257"/>
      <c r="R240" s="164"/>
      <c r="S240" s="13"/>
      <c r="T240" s="13"/>
    </row>
    <row r="241" spans="1:20">
      <c r="A241">
        <v>14</v>
      </c>
      <c r="B241" t="s">
        <v>1819</v>
      </c>
      <c r="C241">
        <v>8.5000000000000006E-2</v>
      </c>
      <c r="H241" s="119"/>
      <c r="I241" s="13"/>
      <c r="J241" s="287"/>
      <c r="K241" s="257"/>
      <c r="L241" s="287"/>
      <c r="M241" s="257"/>
      <c r="N241" s="257"/>
      <c r="O241" s="287"/>
      <c r="P241" s="257"/>
      <c r="Q241" s="257"/>
      <c r="R241" s="164"/>
      <c r="S241" s="13"/>
      <c r="T241" s="13"/>
    </row>
    <row r="242" spans="1:20">
      <c r="A242">
        <v>15</v>
      </c>
      <c r="B242" t="s">
        <v>1821</v>
      </c>
      <c r="C242">
        <v>1.6E-2</v>
      </c>
      <c r="H242" s="119"/>
      <c r="I242" s="13"/>
      <c r="J242" s="287"/>
      <c r="K242" s="257"/>
      <c r="L242" s="287"/>
      <c r="M242" s="257"/>
      <c r="N242" s="257"/>
      <c r="O242" s="287"/>
      <c r="P242" s="257"/>
      <c r="Q242" s="257"/>
      <c r="R242" s="164"/>
      <c r="S242" s="13"/>
      <c r="T242" s="13"/>
    </row>
    <row r="243" spans="1:20">
      <c r="A243">
        <v>16</v>
      </c>
      <c r="B243" t="s">
        <v>1823</v>
      </c>
      <c r="C243">
        <v>0.127</v>
      </c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</row>
    <row r="244" spans="1:20">
      <c r="A244">
        <v>17</v>
      </c>
      <c r="B244" t="s">
        <v>1824</v>
      </c>
      <c r="C244">
        <v>1.2999999999999999E-2</v>
      </c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</row>
    <row r="245" spans="1:20">
      <c r="A245">
        <v>18</v>
      </c>
      <c r="B245" t="s">
        <v>1825</v>
      </c>
      <c r="C245">
        <v>2.4E-2</v>
      </c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</row>
    <row r="246" spans="1:20">
      <c r="A246">
        <v>19</v>
      </c>
      <c r="B246" t="s">
        <v>1827</v>
      </c>
      <c r="C246">
        <v>0.66200000000000003</v>
      </c>
      <c r="D246" t="s">
        <v>272</v>
      </c>
      <c r="E246">
        <f>AVERAGE(C246:C254)</f>
        <v>0.75533333333333341</v>
      </c>
    </row>
    <row r="247" spans="1:20">
      <c r="A247">
        <v>20</v>
      </c>
      <c r="B247" t="s">
        <v>1828</v>
      </c>
      <c r="C247">
        <v>0.42799999999999999</v>
      </c>
      <c r="D247" t="s">
        <v>273</v>
      </c>
      <c r="E247" s="13">
        <f>AVERAGE(C255:C263)</f>
        <v>0.44322222222222218</v>
      </c>
      <c r="F247" s="13"/>
    </row>
    <row r="248" spans="1:20">
      <c r="A248">
        <v>21</v>
      </c>
      <c r="B248" t="s">
        <v>1829</v>
      </c>
      <c r="C248">
        <v>2.556</v>
      </c>
      <c r="D248" t="s">
        <v>1007</v>
      </c>
      <c r="E248" s="43">
        <f>AVERAGE(C246:C263)</f>
        <v>0.5992777777777778</v>
      </c>
    </row>
    <row r="249" spans="1:20">
      <c r="A249">
        <v>22</v>
      </c>
      <c r="B249" t="s">
        <v>1830</v>
      </c>
      <c r="C249">
        <v>0.64500000000000002</v>
      </c>
    </row>
    <row r="250" spans="1:20">
      <c r="A250">
        <v>23</v>
      </c>
      <c r="B250" t="s">
        <v>1831</v>
      </c>
      <c r="C250">
        <v>0.53900000000000003</v>
      </c>
    </row>
    <row r="251" spans="1:20">
      <c r="A251">
        <v>24</v>
      </c>
      <c r="B251" t="s">
        <v>1832</v>
      </c>
      <c r="C251">
        <v>0.17899999999999999</v>
      </c>
    </row>
    <row r="252" spans="1:20">
      <c r="A252">
        <v>25</v>
      </c>
      <c r="B252" t="s">
        <v>1833</v>
      </c>
      <c r="C252">
        <v>0.55600000000000005</v>
      </c>
    </row>
    <row r="253" spans="1:20">
      <c r="A253">
        <v>26</v>
      </c>
      <c r="B253" t="s">
        <v>1834</v>
      </c>
      <c r="C253">
        <v>0.33100000000000002</v>
      </c>
    </row>
    <row r="254" spans="1:20">
      <c r="A254">
        <v>27</v>
      </c>
      <c r="B254" t="s">
        <v>1835</v>
      </c>
      <c r="C254">
        <v>0.90200000000000002</v>
      </c>
    </row>
    <row r="255" spans="1:20">
      <c r="A255">
        <v>28</v>
      </c>
      <c r="B255" t="s">
        <v>1836</v>
      </c>
      <c r="C255">
        <v>0.47899999999999998</v>
      </c>
    </row>
    <row r="256" spans="1:20">
      <c r="A256">
        <v>29</v>
      </c>
      <c r="B256" t="s">
        <v>1837</v>
      </c>
      <c r="C256">
        <v>0.48899999999999999</v>
      </c>
    </row>
    <row r="257" spans="1:5">
      <c r="A257">
        <v>30</v>
      </c>
      <c r="B257" t="s">
        <v>1838</v>
      </c>
      <c r="C257">
        <v>0.59699999999999998</v>
      </c>
    </row>
    <row r="258" spans="1:5">
      <c r="A258">
        <v>31</v>
      </c>
      <c r="B258" t="s">
        <v>1839</v>
      </c>
      <c r="C258">
        <v>0.46</v>
      </c>
    </row>
    <row r="259" spans="1:5">
      <c r="A259">
        <v>32</v>
      </c>
      <c r="B259" t="s">
        <v>1840</v>
      </c>
      <c r="C259">
        <v>0.373</v>
      </c>
    </row>
    <row r="260" spans="1:5">
      <c r="A260">
        <v>33</v>
      </c>
      <c r="B260" t="s">
        <v>1841</v>
      </c>
      <c r="C260">
        <v>0.152</v>
      </c>
    </row>
    <row r="261" spans="1:5">
      <c r="A261">
        <v>34</v>
      </c>
      <c r="B261" t="s">
        <v>1842</v>
      </c>
      <c r="C261">
        <v>0.153</v>
      </c>
    </row>
    <row r="262" spans="1:5">
      <c r="A262">
        <v>35</v>
      </c>
      <c r="B262" t="s">
        <v>1843</v>
      </c>
      <c r="C262">
        <v>0.77600000000000002</v>
      </c>
    </row>
    <row r="263" spans="1:5">
      <c r="A263">
        <v>36</v>
      </c>
      <c r="B263" t="s">
        <v>1844</v>
      </c>
      <c r="C263">
        <v>0.51</v>
      </c>
      <c r="D263" t="s">
        <v>1048</v>
      </c>
    </row>
    <row r="264" spans="1:5">
      <c r="A264">
        <v>37</v>
      </c>
      <c r="B264" t="s">
        <v>1845</v>
      </c>
      <c r="C264">
        <v>0.84399999999999997</v>
      </c>
      <c r="D264" t="s">
        <v>272</v>
      </c>
      <c r="E264">
        <f>AVERAGE(C264:C272)</f>
        <v>1.4708888888888889</v>
      </c>
    </row>
    <row r="265" spans="1:5">
      <c r="A265">
        <v>38</v>
      </c>
      <c r="B265" t="s">
        <v>1846</v>
      </c>
      <c r="C265">
        <v>2.794</v>
      </c>
      <c r="D265" t="s">
        <v>273</v>
      </c>
      <c r="E265" s="13">
        <f>AVERAGE(C273:C281)</f>
        <v>1.1557777777777778</v>
      </c>
    </row>
    <row r="266" spans="1:5">
      <c r="A266">
        <v>39</v>
      </c>
      <c r="B266" t="s">
        <v>1847</v>
      </c>
      <c r="C266">
        <v>1.2230000000000001</v>
      </c>
      <c r="D266" t="s">
        <v>1007</v>
      </c>
      <c r="E266" s="43">
        <f>AVERAGE(C264:C281)</f>
        <v>1.3133333333333332</v>
      </c>
    </row>
    <row r="267" spans="1:5">
      <c r="A267">
        <v>40</v>
      </c>
      <c r="B267" t="s">
        <v>1848</v>
      </c>
      <c r="C267">
        <v>2.4380000000000002</v>
      </c>
    </row>
    <row r="268" spans="1:5">
      <c r="A268">
        <v>41</v>
      </c>
      <c r="B268" t="s">
        <v>1849</v>
      </c>
      <c r="C268">
        <v>0.441</v>
      </c>
    </row>
    <row r="269" spans="1:5">
      <c r="A269">
        <v>42</v>
      </c>
      <c r="B269" t="s">
        <v>1850</v>
      </c>
      <c r="C269">
        <v>1.0649999999999999</v>
      </c>
    </row>
    <row r="270" spans="1:5">
      <c r="A270">
        <v>43</v>
      </c>
      <c r="B270" t="s">
        <v>1851</v>
      </c>
      <c r="C270">
        <v>2.2480000000000002</v>
      </c>
    </row>
    <row r="271" spans="1:5">
      <c r="A271">
        <v>44</v>
      </c>
      <c r="B271" t="s">
        <v>1852</v>
      </c>
      <c r="C271">
        <v>0.95599999999999996</v>
      </c>
    </row>
    <row r="272" spans="1:5">
      <c r="A272">
        <v>45</v>
      </c>
      <c r="B272" t="s">
        <v>1853</v>
      </c>
      <c r="C272">
        <v>1.2290000000000001</v>
      </c>
    </row>
    <row r="273" spans="1:5">
      <c r="A273">
        <v>46</v>
      </c>
      <c r="B273" t="s">
        <v>1854</v>
      </c>
      <c r="C273">
        <v>0.94899999999999995</v>
      </c>
    </row>
    <row r="274" spans="1:5">
      <c r="A274">
        <v>47</v>
      </c>
      <c r="B274" t="s">
        <v>1855</v>
      </c>
      <c r="C274">
        <v>1.4830000000000001</v>
      </c>
    </row>
    <row r="275" spans="1:5">
      <c r="A275">
        <v>48</v>
      </c>
      <c r="B275" t="s">
        <v>1856</v>
      </c>
      <c r="C275">
        <v>1.514</v>
      </c>
    </row>
    <row r="276" spans="1:5">
      <c r="A276">
        <v>49</v>
      </c>
      <c r="B276" t="s">
        <v>1857</v>
      </c>
      <c r="C276">
        <v>1.256</v>
      </c>
    </row>
    <row r="277" spans="1:5">
      <c r="A277">
        <v>50</v>
      </c>
      <c r="B277" t="s">
        <v>1858</v>
      </c>
      <c r="C277">
        <v>0.71799999999999997</v>
      </c>
    </row>
    <row r="278" spans="1:5">
      <c r="A278">
        <v>51</v>
      </c>
      <c r="B278" t="s">
        <v>1859</v>
      </c>
      <c r="C278">
        <v>0.68799999999999994</v>
      </c>
    </row>
    <row r="279" spans="1:5">
      <c r="A279">
        <v>52</v>
      </c>
      <c r="B279" t="s">
        <v>1860</v>
      </c>
      <c r="C279">
        <v>1.22</v>
      </c>
    </row>
    <row r="280" spans="1:5">
      <c r="A280">
        <v>53</v>
      </c>
      <c r="B280" t="s">
        <v>1861</v>
      </c>
      <c r="C280">
        <v>1.7729999999999999</v>
      </c>
    </row>
    <row r="281" spans="1:5">
      <c r="A281">
        <v>54</v>
      </c>
      <c r="B281" t="s">
        <v>1862</v>
      </c>
      <c r="C281">
        <v>0.80100000000000005</v>
      </c>
    </row>
    <row r="282" spans="1:5">
      <c r="A282">
        <v>55</v>
      </c>
      <c r="B282" t="s">
        <v>1863</v>
      </c>
      <c r="C282">
        <v>1.1140000000000001</v>
      </c>
      <c r="D282" t="s">
        <v>272</v>
      </c>
      <c r="E282">
        <f>AVERAGE(C282:C290)</f>
        <v>1.2749999999999999</v>
      </c>
    </row>
    <row r="283" spans="1:5">
      <c r="A283">
        <v>56</v>
      </c>
      <c r="B283" t="s">
        <v>1864</v>
      </c>
      <c r="C283">
        <v>1.5680000000000001</v>
      </c>
      <c r="D283" t="s">
        <v>273</v>
      </c>
      <c r="E283" s="13">
        <f>AVERAGE(C291:C299)</f>
        <v>1.2000000000000002</v>
      </c>
    </row>
    <row r="284" spans="1:5">
      <c r="A284">
        <v>57</v>
      </c>
      <c r="B284" t="s">
        <v>1865</v>
      </c>
      <c r="C284">
        <v>1.0569999999999999</v>
      </c>
      <c r="D284" t="s">
        <v>1007</v>
      </c>
      <c r="E284" s="43">
        <f>AVERAGE(C282:C299)</f>
        <v>1.2374999999999998</v>
      </c>
    </row>
    <row r="285" spans="1:5">
      <c r="A285">
        <v>58</v>
      </c>
      <c r="B285" t="s">
        <v>1866</v>
      </c>
      <c r="C285">
        <v>1.593</v>
      </c>
    </row>
    <row r="286" spans="1:5">
      <c r="A286">
        <v>59</v>
      </c>
      <c r="B286" t="s">
        <v>1867</v>
      </c>
      <c r="C286">
        <v>1.502</v>
      </c>
    </row>
    <row r="287" spans="1:5">
      <c r="A287">
        <v>60</v>
      </c>
      <c r="B287" t="s">
        <v>1868</v>
      </c>
      <c r="C287">
        <v>1.1559999999999999</v>
      </c>
    </row>
    <row r="288" spans="1:5">
      <c r="A288">
        <v>61</v>
      </c>
      <c r="B288" t="s">
        <v>1869</v>
      </c>
      <c r="C288">
        <v>0.86199999999999999</v>
      </c>
    </row>
    <row r="289" spans="1:5">
      <c r="A289">
        <v>62</v>
      </c>
      <c r="B289" t="s">
        <v>1870</v>
      </c>
      <c r="C289">
        <v>1.915</v>
      </c>
    </row>
    <row r="290" spans="1:5">
      <c r="A290">
        <v>63</v>
      </c>
      <c r="B290" t="s">
        <v>1871</v>
      </c>
      <c r="C290">
        <v>0.70799999999999996</v>
      </c>
    </row>
    <row r="291" spans="1:5">
      <c r="A291">
        <v>64</v>
      </c>
      <c r="B291" t="s">
        <v>1872</v>
      </c>
      <c r="C291">
        <v>1.05</v>
      </c>
    </row>
    <row r="292" spans="1:5">
      <c r="A292">
        <v>65</v>
      </c>
      <c r="B292" t="s">
        <v>1873</v>
      </c>
      <c r="C292">
        <v>0.90700000000000003</v>
      </c>
    </row>
    <row r="293" spans="1:5">
      <c r="A293">
        <v>66</v>
      </c>
      <c r="B293" t="s">
        <v>1874</v>
      </c>
      <c r="C293">
        <v>1.7070000000000001</v>
      </c>
    </row>
    <row r="294" spans="1:5">
      <c r="A294">
        <v>67</v>
      </c>
      <c r="B294" t="s">
        <v>1875</v>
      </c>
      <c r="C294">
        <v>1.7969999999999999</v>
      </c>
    </row>
    <row r="295" spans="1:5">
      <c r="A295">
        <v>68</v>
      </c>
      <c r="B295" t="s">
        <v>1876</v>
      </c>
      <c r="C295">
        <v>1.357</v>
      </c>
    </row>
    <row r="296" spans="1:5">
      <c r="A296">
        <v>69</v>
      </c>
      <c r="B296" t="s">
        <v>1877</v>
      </c>
      <c r="C296">
        <v>0.98299999999999998</v>
      </c>
    </row>
    <row r="297" spans="1:5">
      <c r="A297">
        <v>70</v>
      </c>
      <c r="B297" t="s">
        <v>1878</v>
      </c>
      <c r="C297">
        <v>1.093</v>
      </c>
    </row>
    <row r="298" spans="1:5">
      <c r="A298">
        <v>71</v>
      </c>
      <c r="B298" t="s">
        <v>1879</v>
      </c>
      <c r="C298">
        <v>0.77600000000000002</v>
      </c>
    </row>
    <row r="299" spans="1:5">
      <c r="A299">
        <v>72</v>
      </c>
      <c r="B299" t="s">
        <v>1880</v>
      </c>
      <c r="C299">
        <v>1.1299999999999999</v>
      </c>
    </row>
    <row r="300" spans="1:5">
      <c r="A300">
        <v>91</v>
      </c>
      <c r="B300" t="s">
        <v>1881</v>
      </c>
      <c r="C300">
        <v>0.59599999999999997</v>
      </c>
      <c r="D300" t="s">
        <v>272</v>
      </c>
      <c r="E300">
        <f>AVERAGE(C300:C308)</f>
        <v>0.89511111111111119</v>
      </c>
    </row>
    <row r="301" spans="1:5">
      <c r="A301">
        <v>92</v>
      </c>
      <c r="B301" t="s">
        <v>1882</v>
      </c>
      <c r="C301">
        <v>2.2000000000000002</v>
      </c>
      <c r="D301" t="s">
        <v>273</v>
      </c>
      <c r="E301" s="13">
        <f>AVERAGE(C309:C317)</f>
        <v>0.72133333333333327</v>
      </c>
    </row>
    <row r="302" spans="1:5">
      <c r="A302">
        <v>93</v>
      </c>
      <c r="B302" t="s">
        <v>1883</v>
      </c>
      <c r="C302">
        <v>0.98199999999999998</v>
      </c>
      <c r="D302" t="s">
        <v>1007</v>
      </c>
      <c r="E302" s="43">
        <f>AVERAGE(C300:C317)</f>
        <v>0.80822222222222229</v>
      </c>
    </row>
    <row r="303" spans="1:5">
      <c r="A303">
        <v>94</v>
      </c>
      <c r="B303" t="s">
        <v>1884</v>
      </c>
      <c r="C303">
        <v>0.84899999999999998</v>
      </c>
    </row>
    <row r="304" spans="1:5">
      <c r="A304">
        <v>95</v>
      </c>
      <c r="B304" t="s">
        <v>1885</v>
      </c>
      <c r="C304">
        <v>1.2430000000000001</v>
      </c>
    </row>
    <row r="305" spans="1:5">
      <c r="A305">
        <v>96</v>
      </c>
      <c r="B305" t="s">
        <v>1886</v>
      </c>
      <c r="C305">
        <v>0.88600000000000001</v>
      </c>
    </row>
    <row r="306" spans="1:5">
      <c r="A306">
        <v>97</v>
      </c>
      <c r="B306" t="s">
        <v>1887</v>
      </c>
      <c r="C306">
        <v>0.40400000000000003</v>
      </c>
    </row>
    <row r="307" spans="1:5">
      <c r="A307">
        <v>98</v>
      </c>
      <c r="B307" t="s">
        <v>1888</v>
      </c>
      <c r="C307">
        <v>0.57699999999999996</v>
      </c>
    </row>
    <row r="308" spans="1:5">
      <c r="A308">
        <v>99</v>
      </c>
      <c r="B308" t="s">
        <v>1889</v>
      </c>
      <c r="C308">
        <v>0.31900000000000001</v>
      </c>
    </row>
    <row r="309" spans="1:5">
      <c r="A309">
        <v>100</v>
      </c>
      <c r="B309" t="s">
        <v>1890</v>
      </c>
      <c r="C309">
        <v>1.42</v>
      </c>
    </row>
    <row r="310" spans="1:5">
      <c r="A310">
        <v>101</v>
      </c>
      <c r="B310" t="s">
        <v>1891</v>
      </c>
      <c r="C310">
        <v>0.38100000000000001</v>
      </c>
    </row>
    <row r="311" spans="1:5">
      <c r="A311">
        <v>102</v>
      </c>
      <c r="B311" t="s">
        <v>1892</v>
      </c>
      <c r="C311">
        <v>0.80500000000000005</v>
      </c>
    </row>
    <row r="312" spans="1:5">
      <c r="A312">
        <v>103</v>
      </c>
      <c r="B312" t="s">
        <v>1893</v>
      </c>
      <c r="C312">
        <v>0.82</v>
      </c>
    </row>
    <row r="313" spans="1:5">
      <c r="A313">
        <v>104</v>
      </c>
      <c r="B313" t="s">
        <v>1894</v>
      </c>
      <c r="C313">
        <v>0.82799999999999996</v>
      </c>
    </row>
    <row r="314" spans="1:5">
      <c r="A314">
        <v>105</v>
      </c>
      <c r="B314" t="s">
        <v>1895</v>
      </c>
      <c r="C314">
        <v>0.75800000000000001</v>
      </c>
    </row>
    <row r="315" spans="1:5">
      <c r="A315">
        <v>106</v>
      </c>
      <c r="B315" t="s">
        <v>1896</v>
      </c>
      <c r="C315">
        <v>0.371</v>
      </c>
    </row>
    <row r="316" spans="1:5">
      <c r="A316">
        <v>107</v>
      </c>
      <c r="B316" t="s">
        <v>1897</v>
      </c>
      <c r="C316">
        <v>0.58599999999999997</v>
      </c>
    </row>
    <row r="317" spans="1:5">
      <c r="A317">
        <v>108</v>
      </c>
      <c r="B317" t="s">
        <v>1898</v>
      </c>
      <c r="C317">
        <v>0.52300000000000002</v>
      </c>
    </row>
    <row r="318" spans="1:5">
      <c r="A318">
        <v>109</v>
      </c>
      <c r="B318" t="s">
        <v>1899</v>
      </c>
      <c r="C318">
        <v>0.316</v>
      </c>
      <c r="D318" t="s">
        <v>272</v>
      </c>
      <c r="E318">
        <f>AVERAGE(C318:C326)</f>
        <v>0.32588888888888889</v>
      </c>
    </row>
    <row r="319" spans="1:5">
      <c r="A319">
        <v>110</v>
      </c>
      <c r="B319" t="s">
        <v>1900</v>
      </c>
      <c r="C319">
        <v>0.23</v>
      </c>
      <c r="D319" t="s">
        <v>273</v>
      </c>
      <c r="E319" s="13">
        <f>AVERAGE(C327:C335)</f>
        <v>0.64455555555555555</v>
      </c>
    </row>
    <row r="320" spans="1:5">
      <c r="A320">
        <v>111</v>
      </c>
      <c r="B320" t="s">
        <v>1901</v>
      </c>
      <c r="C320">
        <v>0.28799999999999998</v>
      </c>
      <c r="D320" t="s">
        <v>1007</v>
      </c>
      <c r="E320" s="43">
        <f>AVERAGE(C318:C335)</f>
        <v>0.48522222222222233</v>
      </c>
    </row>
    <row r="321" spans="1:5">
      <c r="A321">
        <v>112</v>
      </c>
      <c r="B321" t="s">
        <v>1902</v>
      </c>
      <c r="C321">
        <v>0.53</v>
      </c>
    </row>
    <row r="322" spans="1:5">
      <c r="A322">
        <v>113</v>
      </c>
      <c r="B322" t="s">
        <v>1903</v>
      </c>
      <c r="C322">
        <v>0.126</v>
      </c>
    </row>
    <row r="323" spans="1:5">
      <c r="A323">
        <v>114</v>
      </c>
      <c r="B323" t="s">
        <v>1904</v>
      </c>
      <c r="C323">
        <v>0.33</v>
      </c>
    </row>
    <row r="324" spans="1:5">
      <c r="A324">
        <v>115</v>
      </c>
      <c r="B324" t="s">
        <v>1905</v>
      </c>
      <c r="C324">
        <v>0.19</v>
      </c>
    </row>
    <row r="325" spans="1:5">
      <c r="A325">
        <v>116</v>
      </c>
      <c r="B325" t="s">
        <v>1906</v>
      </c>
      <c r="C325">
        <v>0.75800000000000001</v>
      </c>
    </row>
    <row r="326" spans="1:5">
      <c r="A326">
        <v>117</v>
      </c>
      <c r="B326" t="s">
        <v>1907</v>
      </c>
      <c r="C326">
        <v>0.16500000000000001</v>
      </c>
    </row>
    <row r="327" spans="1:5">
      <c r="A327">
        <v>118</v>
      </c>
      <c r="B327" t="s">
        <v>1908</v>
      </c>
      <c r="C327">
        <v>0.23100000000000001</v>
      </c>
    </row>
    <row r="328" spans="1:5">
      <c r="A328">
        <v>119</v>
      </c>
      <c r="B328" t="s">
        <v>1909</v>
      </c>
      <c r="C328">
        <v>0.38500000000000001</v>
      </c>
    </row>
    <row r="329" spans="1:5">
      <c r="A329">
        <v>120</v>
      </c>
      <c r="B329" t="s">
        <v>1910</v>
      </c>
      <c r="C329">
        <v>0.85799999999999998</v>
      </c>
    </row>
    <row r="330" spans="1:5">
      <c r="A330">
        <v>121</v>
      </c>
      <c r="B330" t="s">
        <v>1911</v>
      </c>
      <c r="C330">
        <v>1.246</v>
      </c>
    </row>
    <row r="331" spans="1:5">
      <c r="A331">
        <v>122</v>
      </c>
      <c r="B331" t="s">
        <v>1912</v>
      </c>
      <c r="C331">
        <v>0.67100000000000004</v>
      </c>
    </row>
    <row r="332" spans="1:5">
      <c r="A332">
        <v>123</v>
      </c>
      <c r="B332" t="s">
        <v>1913</v>
      </c>
      <c r="C332">
        <v>0.21</v>
      </c>
    </row>
    <row r="333" spans="1:5">
      <c r="A333">
        <v>124</v>
      </c>
      <c r="B333" t="s">
        <v>1914</v>
      </c>
      <c r="C333">
        <v>0.35799999999999998</v>
      </c>
    </row>
    <row r="334" spans="1:5">
      <c r="A334">
        <v>125</v>
      </c>
      <c r="B334" t="s">
        <v>1915</v>
      </c>
      <c r="C334">
        <v>1.5389999999999999</v>
      </c>
    </row>
    <row r="335" spans="1:5">
      <c r="A335">
        <v>126</v>
      </c>
      <c r="B335" t="s">
        <v>1916</v>
      </c>
      <c r="C335">
        <v>0.30299999999999999</v>
      </c>
    </row>
    <row r="336" spans="1:5">
      <c r="A336">
        <v>127</v>
      </c>
      <c r="B336" t="s">
        <v>1917</v>
      </c>
      <c r="C336" s="199"/>
      <c r="D336" t="s">
        <v>272</v>
      </c>
      <c r="E336">
        <f>AVERAGE(C336:C344)</f>
        <v>0.80737499999999995</v>
      </c>
    </row>
    <row r="337" spans="1:5">
      <c r="A337">
        <v>128</v>
      </c>
      <c r="B337" t="s">
        <v>1918</v>
      </c>
      <c r="C337">
        <v>0.90600000000000003</v>
      </c>
      <c r="D337" t="s">
        <v>273</v>
      </c>
      <c r="E337" s="13">
        <f>AVERAGE(C345:C353)</f>
        <v>0.81288888888888899</v>
      </c>
    </row>
    <row r="338" spans="1:5">
      <c r="A338">
        <v>129</v>
      </c>
      <c r="B338" t="s">
        <v>1919</v>
      </c>
      <c r="C338">
        <v>1.2729999999999999</v>
      </c>
      <c r="D338" t="s">
        <v>1007</v>
      </c>
      <c r="E338" s="43">
        <f>AVERAGE(C336:C353)</f>
        <v>0.81029411764705883</v>
      </c>
    </row>
    <row r="339" spans="1:5">
      <c r="A339">
        <v>130</v>
      </c>
      <c r="B339" t="s">
        <v>1920</v>
      </c>
      <c r="C339">
        <v>0.58899999999999997</v>
      </c>
    </row>
    <row r="340" spans="1:5">
      <c r="A340">
        <v>131</v>
      </c>
      <c r="B340" t="s">
        <v>1921</v>
      </c>
      <c r="C340">
        <v>0.68400000000000005</v>
      </c>
    </row>
    <row r="341" spans="1:5">
      <c r="A341">
        <v>132</v>
      </c>
      <c r="B341" t="s">
        <v>1922</v>
      </c>
      <c r="C341">
        <v>0.85899999999999999</v>
      </c>
    </row>
    <row r="342" spans="1:5">
      <c r="A342">
        <v>133</v>
      </c>
      <c r="B342" t="s">
        <v>1923</v>
      </c>
      <c r="C342">
        <v>0.442</v>
      </c>
    </row>
    <row r="343" spans="1:5">
      <c r="A343">
        <v>134</v>
      </c>
      <c r="B343" t="s">
        <v>1924</v>
      </c>
      <c r="C343">
        <v>1.504</v>
      </c>
    </row>
    <row r="344" spans="1:5">
      <c r="A344">
        <v>135</v>
      </c>
      <c r="B344" t="s">
        <v>1925</v>
      </c>
      <c r="C344">
        <v>0.20200000000000001</v>
      </c>
    </row>
    <row r="345" spans="1:5">
      <c r="A345">
        <v>136</v>
      </c>
      <c r="B345" t="s">
        <v>1926</v>
      </c>
      <c r="C345">
        <v>1.1659999999999999</v>
      </c>
    </row>
    <row r="346" spans="1:5">
      <c r="A346">
        <v>137</v>
      </c>
      <c r="B346" t="s">
        <v>1927</v>
      </c>
      <c r="C346">
        <v>0.93500000000000005</v>
      </c>
    </row>
    <row r="347" spans="1:5">
      <c r="A347">
        <v>138</v>
      </c>
      <c r="B347" t="s">
        <v>1928</v>
      </c>
      <c r="C347">
        <v>0.69599999999999995</v>
      </c>
    </row>
    <row r="348" spans="1:5">
      <c r="A348">
        <v>139</v>
      </c>
      <c r="B348" t="s">
        <v>1929</v>
      </c>
      <c r="C348">
        <v>0.83699999999999997</v>
      </c>
    </row>
    <row r="349" spans="1:5">
      <c r="A349">
        <v>140</v>
      </c>
      <c r="B349" t="s">
        <v>1930</v>
      </c>
      <c r="C349">
        <v>1.145</v>
      </c>
    </row>
    <row r="350" spans="1:5">
      <c r="A350">
        <v>141</v>
      </c>
      <c r="B350" t="s">
        <v>1931</v>
      </c>
      <c r="C350">
        <v>1.262</v>
      </c>
    </row>
    <row r="351" spans="1:5">
      <c r="A351">
        <v>142</v>
      </c>
      <c r="B351" t="s">
        <v>1932</v>
      </c>
      <c r="C351">
        <v>0.52800000000000002</v>
      </c>
    </row>
    <row r="352" spans="1:5">
      <c r="A352">
        <v>143</v>
      </c>
      <c r="B352" t="s">
        <v>1933</v>
      </c>
      <c r="C352">
        <v>0.312</v>
      </c>
    </row>
    <row r="353" spans="1:5">
      <c r="A353">
        <v>144</v>
      </c>
      <c r="B353" t="s">
        <v>1934</v>
      </c>
      <c r="C353">
        <v>0.435</v>
      </c>
    </row>
    <row r="354" spans="1:5">
      <c r="A354">
        <v>145</v>
      </c>
      <c r="B354" t="s">
        <v>1935</v>
      </c>
      <c r="C354">
        <v>0.71299999999999997</v>
      </c>
      <c r="D354" t="s">
        <v>272</v>
      </c>
      <c r="E354">
        <f>AVERAGE(C354:C362)</f>
        <v>0.36955555555555558</v>
      </c>
    </row>
    <row r="355" spans="1:5">
      <c r="A355">
        <v>146</v>
      </c>
      <c r="B355" t="s">
        <v>1936</v>
      </c>
      <c r="C355">
        <v>0.36299999999999999</v>
      </c>
      <c r="D355" t="s">
        <v>273</v>
      </c>
      <c r="E355" s="13">
        <f>AVERAGE(C363:C371)</f>
        <v>0.373</v>
      </c>
    </row>
    <row r="356" spans="1:5">
      <c r="A356">
        <v>147</v>
      </c>
      <c r="B356" t="s">
        <v>1937</v>
      </c>
      <c r="C356">
        <v>0.158</v>
      </c>
      <c r="D356" t="s">
        <v>1007</v>
      </c>
      <c r="E356" s="43">
        <f>AVERAGE(C354:C371)</f>
        <v>0.37127777777777782</v>
      </c>
    </row>
    <row r="357" spans="1:5">
      <c r="A357">
        <v>148</v>
      </c>
      <c r="B357" t="s">
        <v>1938</v>
      </c>
      <c r="C357">
        <v>0.17499999999999999</v>
      </c>
    </row>
    <row r="358" spans="1:5">
      <c r="A358">
        <v>149</v>
      </c>
      <c r="B358" t="s">
        <v>1939</v>
      </c>
      <c r="C358">
        <v>0.44400000000000001</v>
      </c>
    </row>
    <row r="359" spans="1:5">
      <c r="A359">
        <v>150</v>
      </c>
      <c r="B359" t="s">
        <v>1940</v>
      </c>
      <c r="C359">
        <v>0.29599999999999999</v>
      </c>
    </row>
    <row r="360" spans="1:5">
      <c r="A360">
        <v>151</v>
      </c>
      <c r="B360" t="s">
        <v>1941</v>
      </c>
      <c r="C360">
        <v>0.26200000000000001</v>
      </c>
    </row>
    <row r="361" spans="1:5">
      <c r="A361">
        <v>152</v>
      </c>
      <c r="B361" t="s">
        <v>1942</v>
      </c>
      <c r="C361">
        <v>0.53600000000000003</v>
      </c>
    </row>
    <row r="362" spans="1:5">
      <c r="A362">
        <v>153</v>
      </c>
      <c r="B362" t="s">
        <v>1943</v>
      </c>
      <c r="C362">
        <v>0.379</v>
      </c>
    </row>
    <row r="363" spans="1:5">
      <c r="A363">
        <v>154</v>
      </c>
      <c r="B363" t="s">
        <v>1944</v>
      </c>
      <c r="C363">
        <v>0.54400000000000004</v>
      </c>
    </row>
    <row r="364" spans="1:5">
      <c r="A364">
        <v>155</v>
      </c>
      <c r="B364" t="s">
        <v>1945</v>
      </c>
      <c r="C364">
        <v>0.17</v>
      </c>
    </row>
    <row r="365" spans="1:5">
      <c r="A365">
        <v>156</v>
      </c>
      <c r="B365" t="s">
        <v>1946</v>
      </c>
      <c r="C365">
        <v>0.47599999999999998</v>
      </c>
    </row>
    <row r="366" spans="1:5">
      <c r="A366">
        <v>157</v>
      </c>
      <c r="B366" t="s">
        <v>1947</v>
      </c>
      <c r="C366">
        <v>0.20799999999999999</v>
      </c>
    </row>
    <row r="367" spans="1:5">
      <c r="A367">
        <v>158</v>
      </c>
      <c r="B367" t="s">
        <v>1948</v>
      </c>
      <c r="C367">
        <v>0.219</v>
      </c>
    </row>
    <row r="368" spans="1:5">
      <c r="A368">
        <v>159</v>
      </c>
      <c r="B368" t="s">
        <v>1949</v>
      </c>
      <c r="C368">
        <v>0.17100000000000001</v>
      </c>
    </row>
    <row r="369" spans="1:5">
      <c r="A369">
        <v>160</v>
      </c>
      <c r="B369" t="s">
        <v>1950</v>
      </c>
      <c r="C369">
        <v>0.61</v>
      </c>
    </row>
    <row r="370" spans="1:5">
      <c r="A370">
        <v>161</v>
      </c>
      <c r="B370" t="s">
        <v>1951</v>
      </c>
      <c r="C370">
        <v>0.443</v>
      </c>
    </row>
    <row r="371" spans="1:5">
      <c r="A371">
        <v>162</v>
      </c>
      <c r="B371" t="s">
        <v>1952</v>
      </c>
      <c r="C371">
        <v>0.51600000000000001</v>
      </c>
    </row>
    <row r="372" spans="1:5">
      <c r="A372">
        <v>163</v>
      </c>
      <c r="B372" t="s">
        <v>1953</v>
      </c>
      <c r="C372">
        <v>1.3049999999999999</v>
      </c>
      <c r="D372" t="s">
        <v>272</v>
      </c>
      <c r="E372">
        <f>AVERAGE(C372:C380)</f>
        <v>1.1623333333333334</v>
      </c>
    </row>
    <row r="373" spans="1:5">
      <c r="A373">
        <v>164</v>
      </c>
      <c r="B373" t="s">
        <v>1954</v>
      </c>
      <c r="C373">
        <v>0.51800000000000002</v>
      </c>
      <c r="D373" t="s">
        <v>273</v>
      </c>
      <c r="E373" s="13">
        <f>AVERAGE(C381:C389)</f>
        <v>0.96722222222222198</v>
      </c>
    </row>
    <row r="374" spans="1:5">
      <c r="A374">
        <v>165</v>
      </c>
      <c r="B374" t="s">
        <v>1955</v>
      </c>
      <c r="C374">
        <v>1.2330000000000001</v>
      </c>
      <c r="D374" t="s">
        <v>1007</v>
      </c>
      <c r="E374" s="43">
        <f>AVERAGE(C372:C389)</f>
        <v>1.0647777777777778</v>
      </c>
    </row>
    <row r="375" spans="1:5">
      <c r="A375">
        <v>166</v>
      </c>
      <c r="B375" t="s">
        <v>1956</v>
      </c>
      <c r="C375">
        <v>1.2190000000000001</v>
      </c>
    </row>
    <row r="376" spans="1:5">
      <c r="A376">
        <v>167</v>
      </c>
      <c r="B376" t="s">
        <v>1957</v>
      </c>
      <c r="C376">
        <v>1.456</v>
      </c>
    </row>
    <row r="377" spans="1:5">
      <c r="A377">
        <v>168</v>
      </c>
      <c r="B377" t="s">
        <v>1958</v>
      </c>
      <c r="C377">
        <v>0.88200000000000001</v>
      </c>
    </row>
    <row r="378" spans="1:5">
      <c r="A378">
        <v>169</v>
      </c>
      <c r="B378" t="s">
        <v>1959</v>
      </c>
      <c r="C378">
        <v>1.9970000000000001</v>
      </c>
    </row>
    <row r="379" spans="1:5">
      <c r="A379">
        <v>170</v>
      </c>
      <c r="B379" t="s">
        <v>1960</v>
      </c>
      <c r="C379">
        <v>0.70399999999999996</v>
      </c>
    </row>
    <row r="380" spans="1:5">
      <c r="A380">
        <v>171</v>
      </c>
      <c r="B380" t="s">
        <v>1961</v>
      </c>
      <c r="C380">
        <v>1.147</v>
      </c>
    </row>
    <row r="381" spans="1:5">
      <c r="A381">
        <v>172</v>
      </c>
      <c r="B381" t="s">
        <v>1962</v>
      </c>
      <c r="C381">
        <v>0.57599999999999996</v>
      </c>
    </row>
    <row r="382" spans="1:5">
      <c r="A382">
        <v>173</v>
      </c>
      <c r="B382" t="s">
        <v>1963</v>
      </c>
      <c r="C382">
        <v>0.70699999999999996</v>
      </c>
    </row>
    <row r="383" spans="1:5">
      <c r="A383">
        <v>174</v>
      </c>
      <c r="B383" t="s">
        <v>1964</v>
      </c>
      <c r="C383">
        <v>0.81100000000000005</v>
      </c>
    </row>
    <row r="384" spans="1:5">
      <c r="A384">
        <v>175</v>
      </c>
      <c r="B384" t="s">
        <v>1965</v>
      </c>
      <c r="C384">
        <v>1.522</v>
      </c>
    </row>
    <row r="385" spans="1:5">
      <c r="A385">
        <v>176</v>
      </c>
      <c r="B385" t="s">
        <v>1966</v>
      </c>
      <c r="C385">
        <v>0.71499999999999997</v>
      </c>
    </row>
    <row r="386" spans="1:5">
      <c r="A386">
        <v>177</v>
      </c>
      <c r="B386" t="s">
        <v>1967</v>
      </c>
      <c r="C386">
        <v>1.03</v>
      </c>
    </row>
    <row r="387" spans="1:5">
      <c r="A387">
        <v>178</v>
      </c>
      <c r="B387" t="s">
        <v>1968</v>
      </c>
      <c r="C387">
        <v>1.0089999999999999</v>
      </c>
    </row>
    <row r="388" spans="1:5">
      <c r="A388">
        <v>179</v>
      </c>
      <c r="B388" t="s">
        <v>1969</v>
      </c>
      <c r="C388">
        <v>0.99199999999999999</v>
      </c>
    </row>
    <row r="389" spans="1:5">
      <c r="A389">
        <v>180</v>
      </c>
      <c r="B389" t="s">
        <v>1970</v>
      </c>
      <c r="C389">
        <v>1.343</v>
      </c>
    </row>
    <row r="390" spans="1:5">
      <c r="A390">
        <v>199</v>
      </c>
      <c r="B390" t="s">
        <v>1971</v>
      </c>
      <c r="C390">
        <v>1.115</v>
      </c>
      <c r="D390" t="s">
        <v>272</v>
      </c>
      <c r="E390">
        <f>AVERAGE(C390:C398)</f>
        <v>1.097777777777778</v>
      </c>
    </row>
    <row r="391" spans="1:5">
      <c r="A391">
        <v>200</v>
      </c>
      <c r="B391" t="s">
        <v>1972</v>
      </c>
      <c r="C391">
        <v>1.2629999999999999</v>
      </c>
      <c r="D391" t="s">
        <v>273</v>
      </c>
      <c r="E391" s="13">
        <f>AVERAGE(C399:C407)</f>
        <v>0.75411111111111107</v>
      </c>
    </row>
    <row r="392" spans="1:5">
      <c r="A392">
        <v>201</v>
      </c>
      <c r="B392" t="s">
        <v>1973</v>
      </c>
      <c r="C392">
        <v>1.7430000000000001</v>
      </c>
      <c r="D392" t="s">
        <v>1007</v>
      </c>
      <c r="E392" s="43">
        <f>AVERAGE(C390:C407)</f>
        <v>0.92594444444444457</v>
      </c>
    </row>
    <row r="393" spans="1:5">
      <c r="A393">
        <v>202</v>
      </c>
      <c r="B393" t="s">
        <v>1974</v>
      </c>
      <c r="C393">
        <v>1.5609999999999999</v>
      </c>
    </row>
    <row r="394" spans="1:5">
      <c r="A394">
        <v>203</v>
      </c>
      <c r="B394" t="s">
        <v>1975</v>
      </c>
      <c r="C394">
        <v>0.89</v>
      </c>
    </row>
    <row r="395" spans="1:5">
      <c r="A395">
        <v>204</v>
      </c>
      <c r="B395" t="s">
        <v>1976</v>
      </c>
      <c r="C395">
        <v>0.95599999999999996</v>
      </c>
    </row>
    <row r="396" spans="1:5">
      <c r="A396">
        <v>205</v>
      </c>
      <c r="B396" t="s">
        <v>1977</v>
      </c>
      <c r="C396">
        <v>0.74299999999999999</v>
      </c>
    </row>
    <row r="397" spans="1:5">
      <c r="A397">
        <v>206</v>
      </c>
      <c r="B397" t="s">
        <v>1978</v>
      </c>
      <c r="C397">
        <v>0.61599999999999999</v>
      </c>
    </row>
    <row r="398" spans="1:5">
      <c r="A398">
        <v>207</v>
      </c>
      <c r="B398" t="s">
        <v>1979</v>
      </c>
      <c r="C398">
        <v>0.99299999999999999</v>
      </c>
    </row>
    <row r="399" spans="1:5">
      <c r="A399">
        <v>208</v>
      </c>
      <c r="B399" t="s">
        <v>1980</v>
      </c>
      <c r="C399">
        <v>0.64800000000000002</v>
      </c>
    </row>
    <row r="400" spans="1:5">
      <c r="A400">
        <v>209</v>
      </c>
      <c r="B400" t="s">
        <v>1981</v>
      </c>
      <c r="C400">
        <v>0.73599999999999999</v>
      </c>
    </row>
    <row r="401" spans="1:5">
      <c r="A401">
        <v>210</v>
      </c>
      <c r="B401" t="s">
        <v>1982</v>
      </c>
      <c r="C401">
        <v>0.46700000000000003</v>
      </c>
    </row>
    <row r="402" spans="1:5">
      <c r="A402">
        <v>211</v>
      </c>
      <c r="B402" t="s">
        <v>1983</v>
      </c>
      <c r="C402">
        <v>1.0589999999999999</v>
      </c>
    </row>
    <row r="403" spans="1:5">
      <c r="A403">
        <v>212</v>
      </c>
      <c r="B403" t="s">
        <v>1984</v>
      </c>
      <c r="C403">
        <v>0.432</v>
      </c>
    </row>
    <row r="404" spans="1:5">
      <c r="A404">
        <v>213</v>
      </c>
      <c r="B404" t="s">
        <v>1985</v>
      </c>
      <c r="C404">
        <v>1.498</v>
      </c>
    </row>
    <row r="405" spans="1:5">
      <c r="A405">
        <v>214</v>
      </c>
      <c r="B405" t="s">
        <v>1986</v>
      </c>
      <c r="C405">
        <v>0.51600000000000001</v>
      </c>
    </row>
    <row r="406" spans="1:5">
      <c r="A406">
        <v>215</v>
      </c>
      <c r="B406" t="s">
        <v>1987</v>
      </c>
      <c r="C406">
        <v>0.61</v>
      </c>
    </row>
    <row r="407" spans="1:5">
      <c r="A407">
        <v>216</v>
      </c>
      <c r="B407" t="s">
        <v>1988</v>
      </c>
      <c r="C407">
        <v>0.82099999999999995</v>
      </c>
    </row>
    <row r="408" spans="1:5">
      <c r="A408">
        <v>217</v>
      </c>
      <c r="B408" t="s">
        <v>1989</v>
      </c>
      <c r="C408">
        <v>0.67900000000000005</v>
      </c>
      <c r="D408" t="s">
        <v>272</v>
      </c>
      <c r="E408">
        <f>AVERAGE(C408:C416)</f>
        <v>0.90111111111111108</v>
      </c>
    </row>
    <row r="409" spans="1:5">
      <c r="A409">
        <v>218</v>
      </c>
      <c r="B409" t="s">
        <v>1990</v>
      </c>
      <c r="C409">
        <v>1.167</v>
      </c>
      <c r="D409" t="s">
        <v>273</v>
      </c>
      <c r="E409" s="13">
        <f>AVERAGE(C417:C425)</f>
        <v>0.66499999999999992</v>
      </c>
    </row>
    <row r="410" spans="1:5">
      <c r="A410">
        <v>219</v>
      </c>
      <c r="B410" t="s">
        <v>1991</v>
      </c>
      <c r="C410">
        <v>1.8089999999999999</v>
      </c>
      <c r="D410" t="s">
        <v>1007</v>
      </c>
      <c r="E410" s="43">
        <f>AVERAGE(C408:C425)</f>
        <v>0.78305555555555562</v>
      </c>
    </row>
    <row r="411" spans="1:5">
      <c r="A411">
        <v>220</v>
      </c>
      <c r="B411" t="s">
        <v>1992</v>
      </c>
      <c r="C411">
        <v>0.82699999999999996</v>
      </c>
    </row>
    <row r="412" spans="1:5">
      <c r="A412">
        <v>221</v>
      </c>
      <c r="B412" t="s">
        <v>1993</v>
      </c>
      <c r="C412">
        <v>1.105</v>
      </c>
    </row>
    <row r="413" spans="1:5">
      <c r="A413">
        <v>222</v>
      </c>
      <c r="B413" t="s">
        <v>1994</v>
      </c>
      <c r="C413">
        <v>0.80600000000000005</v>
      </c>
    </row>
    <row r="414" spans="1:5">
      <c r="A414">
        <v>223</v>
      </c>
      <c r="B414" t="s">
        <v>1995</v>
      </c>
      <c r="C414">
        <v>0.65900000000000003</v>
      </c>
    </row>
    <row r="415" spans="1:5">
      <c r="A415">
        <v>224</v>
      </c>
      <c r="B415" t="s">
        <v>1996</v>
      </c>
      <c r="C415">
        <v>0.64600000000000002</v>
      </c>
    </row>
    <row r="416" spans="1:5">
      <c r="A416">
        <v>225</v>
      </c>
      <c r="B416" t="s">
        <v>1997</v>
      </c>
      <c r="C416">
        <v>0.41199999999999998</v>
      </c>
    </row>
    <row r="417" spans="1:5">
      <c r="A417">
        <v>226</v>
      </c>
      <c r="B417" t="s">
        <v>1998</v>
      </c>
      <c r="C417">
        <v>0.49</v>
      </c>
    </row>
    <row r="418" spans="1:5">
      <c r="A418">
        <v>227</v>
      </c>
      <c r="B418" t="s">
        <v>1999</v>
      </c>
      <c r="C418">
        <v>0.84699999999999998</v>
      </c>
    </row>
    <row r="419" spans="1:5">
      <c r="A419">
        <v>228</v>
      </c>
      <c r="B419" t="s">
        <v>2000</v>
      </c>
      <c r="C419">
        <v>0.99399999999999999</v>
      </c>
    </row>
    <row r="420" spans="1:5">
      <c r="A420">
        <v>229</v>
      </c>
      <c r="B420" t="s">
        <v>2001</v>
      </c>
      <c r="C420">
        <v>0.23599999999999999</v>
      </c>
    </row>
    <row r="421" spans="1:5">
      <c r="A421">
        <v>230</v>
      </c>
      <c r="B421" t="s">
        <v>2002</v>
      </c>
      <c r="C421">
        <v>0.57399999999999995</v>
      </c>
    </row>
    <row r="422" spans="1:5">
      <c r="A422">
        <v>231</v>
      </c>
      <c r="B422" t="s">
        <v>2003</v>
      </c>
      <c r="C422">
        <v>0.51</v>
      </c>
    </row>
    <row r="423" spans="1:5">
      <c r="A423">
        <v>232</v>
      </c>
      <c r="B423" t="s">
        <v>2004</v>
      </c>
      <c r="C423">
        <v>1.127</v>
      </c>
    </row>
    <row r="424" spans="1:5">
      <c r="A424">
        <v>233</v>
      </c>
      <c r="B424" t="s">
        <v>2005</v>
      </c>
      <c r="C424">
        <v>0.59599999999999997</v>
      </c>
    </row>
    <row r="425" spans="1:5">
      <c r="A425">
        <v>234</v>
      </c>
      <c r="B425" t="s">
        <v>2006</v>
      </c>
      <c r="C425">
        <v>0.61099999999999999</v>
      </c>
    </row>
    <row r="426" spans="1:5">
      <c r="A426">
        <v>235</v>
      </c>
      <c r="B426" t="s">
        <v>2007</v>
      </c>
      <c r="C426">
        <v>1.613</v>
      </c>
      <c r="D426" t="s">
        <v>272</v>
      </c>
      <c r="E426">
        <f>AVERAGE(C426:C434)</f>
        <v>1.1644444444444444</v>
      </c>
    </row>
    <row r="427" spans="1:5">
      <c r="A427">
        <v>236</v>
      </c>
      <c r="B427" t="s">
        <v>2008</v>
      </c>
      <c r="C427">
        <v>2.4550000000000001</v>
      </c>
      <c r="D427" t="s">
        <v>273</v>
      </c>
      <c r="E427" s="13">
        <f>AVERAGE(C435:C443)</f>
        <v>0.90011111111111097</v>
      </c>
    </row>
    <row r="428" spans="1:5">
      <c r="A428">
        <v>237</v>
      </c>
      <c r="B428" t="s">
        <v>2009</v>
      </c>
      <c r="C428">
        <v>2.375</v>
      </c>
      <c r="D428" t="s">
        <v>1007</v>
      </c>
      <c r="E428" s="43">
        <f>AVERAGE(C426:C443)</f>
        <v>1.0322777777777778</v>
      </c>
    </row>
    <row r="429" spans="1:5">
      <c r="A429">
        <v>238</v>
      </c>
      <c r="B429" t="s">
        <v>2010</v>
      </c>
      <c r="C429">
        <v>0.80500000000000005</v>
      </c>
    </row>
    <row r="430" spans="1:5">
      <c r="A430">
        <v>239</v>
      </c>
      <c r="B430" t="s">
        <v>2011</v>
      </c>
      <c r="C430">
        <v>0.76300000000000001</v>
      </c>
    </row>
    <row r="431" spans="1:5">
      <c r="A431">
        <v>240</v>
      </c>
      <c r="B431" t="s">
        <v>2012</v>
      </c>
      <c r="C431">
        <v>0.48299999999999998</v>
      </c>
    </row>
    <row r="432" spans="1:5">
      <c r="A432">
        <v>241</v>
      </c>
      <c r="B432" t="s">
        <v>2013</v>
      </c>
      <c r="C432">
        <v>1.036</v>
      </c>
    </row>
    <row r="433" spans="1:5">
      <c r="A433">
        <v>242</v>
      </c>
      <c r="B433" t="s">
        <v>2014</v>
      </c>
      <c r="C433">
        <v>0.61099999999999999</v>
      </c>
    </row>
    <row r="434" spans="1:5">
      <c r="A434">
        <v>243</v>
      </c>
      <c r="B434" t="s">
        <v>2015</v>
      </c>
      <c r="C434">
        <v>0.33900000000000002</v>
      </c>
    </row>
    <row r="435" spans="1:5">
      <c r="A435">
        <v>244</v>
      </c>
      <c r="B435" t="s">
        <v>2016</v>
      </c>
      <c r="C435">
        <v>1.079</v>
      </c>
    </row>
    <row r="436" spans="1:5">
      <c r="A436">
        <v>245</v>
      </c>
      <c r="B436" t="s">
        <v>2017</v>
      </c>
      <c r="C436">
        <v>1.139</v>
      </c>
    </row>
    <row r="437" spans="1:5">
      <c r="A437">
        <v>246</v>
      </c>
      <c r="B437" t="s">
        <v>2018</v>
      </c>
      <c r="C437">
        <v>2.6549999999999998</v>
      </c>
    </row>
    <row r="438" spans="1:5">
      <c r="A438">
        <v>247</v>
      </c>
      <c r="B438" t="s">
        <v>2019</v>
      </c>
      <c r="C438">
        <v>0.49199999999999999</v>
      </c>
    </row>
    <row r="439" spans="1:5">
      <c r="A439">
        <v>248</v>
      </c>
      <c r="B439" t="s">
        <v>2020</v>
      </c>
      <c r="C439">
        <v>0.501</v>
      </c>
    </row>
    <row r="440" spans="1:5">
      <c r="A440">
        <v>249</v>
      </c>
      <c r="B440" t="s">
        <v>2021</v>
      </c>
      <c r="C440">
        <v>0.29599999999999999</v>
      </c>
    </row>
    <row r="441" spans="1:5">
      <c r="A441">
        <v>250</v>
      </c>
      <c r="B441" t="s">
        <v>2022</v>
      </c>
      <c r="C441">
        <v>0.39800000000000002</v>
      </c>
    </row>
    <row r="442" spans="1:5">
      <c r="A442">
        <v>251</v>
      </c>
      <c r="B442" t="s">
        <v>2023</v>
      </c>
      <c r="C442">
        <v>0.26500000000000001</v>
      </c>
    </row>
    <row r="443" spans="1:5">
      <c r="A443">
        <v>252</v>
      </c>
      <c r="B443" t="s">
        <v>2024</v>
      </c>
      <c r="C443">
        <v>1.276</v>
      </c>
    </row>
    <row r="444" spans="1:5">
      <c r="A444">
        <v>253</v>
      </c>
      <c r="B444" t="s">
        <v>2025</v>
      </c>
      <c r="C444">
        <v>0.20300000000000001</v>
      </c>
      <c r="D444" t="s">
        <v>272</v>
      </c>
      <c r="E444">
        <f>AVERAGE(C444:C452)</f>
        <v>0.54322222222222216</v>
      </c>
    </row>
    <row r="445" spans="1:5">
      <c r="A445">
        <v>254</v>
      </c>
      <c r="B445" t="s">
        <v>2026</v>
      </c>
      <c r="C445">
        <v>0.84199999999999997</v>
      </c>
      <c r="D445" t="s">
        <v>273</v>
      </c>
      <c r="E445" s="13">
        <f>AVERAGE(C453:C461)</f>
        <v>0.39577777777777778</v>
      </c>
    </row>
    <row r="446" spans="1:5">
      <c r="A446">
        <v>255</v>
      </c>
      <c r="B446" t="s">
        <v>2027</v>
      </c>
      <c r="C446">
        <v>0.39700000000000002</v>
      </c>
      <c r="D446" t="s">
        <v>1007</v>
      </c>
      <c r="E446" s="43">
        <f>AVERAGE(C444:C461)</f>
        <v>0.46950000000000003</v>
      </c>
    </row>
    <row r="447" spans="1:5">
      <c r="A447">
        <v>256</v>
      </c>
      <c r="B447" t="s">
        <v>2028</v>
      </c>
      <c r="C447">
        <v>0.69</v>
      </c>
    </row>
    <row r="448" spans="1:5">
      <c r="A448">
        <v>257</v>
      </c>
      <c r="B448" t="s">
        <v>2029</v>
      </c>
      <c r="C448">
        <v>0.315</v>
      </c>
    </row>
    <row r="449" spans="1:3">
      <c r="A449">
        <v>258</v>
      </c>
      <c r="B449" t="s">
        <v>2030</v>
      </c>
      <c r="C449">
        <v>1.014</v>
      </c>
    </row>
    <row r="450" spans="1:3">
      <c r="A450">
        <v>259</v>
      </c>
      <c r="B450" t="s">
        <v>2031</v>
      </c>
      <c r="C450">
        <v>0.52800000000000002</v>
      </c>
    </row>
    <row r="451" spans="1:3">
      <c r="A451">
        <v>260</v>
      </c>
      <c r="B451" t="s">
        <v>2032</v>
      </c>
      <c r="C451">
        <v>0.70299999999999996</v>
      </c>
    </row>
    <row r="452" spans="1:3">
      <c r="A452">
        <v>261</v>
      </c>
      <c r="B452" t="s">
        <v>2033</v>
      </c>
      <c r="C452">
        <v>0.19700000000000001</v>
      </c>
    </row>
    <row r="453" spans="1:3">
      <c r="A453">
        <v>262</v>
      </c>
      <c r="B453" t="s">
        <v>2034</v>
      </c>
      <c r="C453">
        <v>0.28999999999999998</v>
      </c>
    </row>
    <row r="454" spans="1:3">
      <c r="A454">
        <v>263</v>
      </c>
      <c r="B454" t="s">
        <v>2035</v>
      </c>
      <c r="C454">
        <v>0.28799999999999998</v>
      </c>
    </row>
    <row r="455" spans="1:3">
      <c r="A455">
        <v>264</v>
      </c>
      <c r="B455" t="s">
        <v>2036</v>
      </c>
      <c r="C455">
        <v>0.18</v>
      </c>
    </row>
    <row r="456" spans="1:3">
      <c r="A456">
        <v>265</v>
      </c>
      <c r="B456" t="s">
        <v>2037</v>
      </c>
      <c r="C456">
        <v>0.34699999999999998</v>
      </c>
    </row>
    <row r="457" spans="1:3">
      <c r="A457">
        <v>266</v>
      </c>
      <c r="B457" t="s">
        <v>2038</v>
      </c>
      <c r="C457">
        <v>0.38900000000000001</v>
      </c>
    </row>
    <row r="458" spans="1:3">
      <c r="A458">
        <v>267</v>
      </c>
      <c r="B458" t="s">
        <v>2039</v>
      </c>
      <c r="C458">
        <v>0.311</v>
      </c>
    </row>
    <row r="459" spans="1:3">
      <c r="A459">
        <v>268</v>
      </c>
      <c r="B459" t="s">
        <v>2040</v>
      </c>
      <c r="C459">
        <v>1.1279999999999999</v>
      </c>
    </row>
    <row r="460" spans="1:3">
      <c r="A460">
        <v>269</v>
      </c>
      <c r="B460" t="s">
        <v>2041</v>
      </c>
      <c r="C460">
        <v>0.44</v>
      </c>
    </row>
    <row r="461" spans="1:3">
      <c r="A461">
        <v>270</v>
      </c>
      <c r="B461" t="s">
        <v>2042</v>
      </c>
      <c r="C461">
        <v>0.189</v>
      </c>
    </row>
    <row r="465" spans="1:20">
      <c r="A465" t="s">
        <v>1513</v>
      </c>
      <c r="J465" s="168"/>
      <c r="K465" s="168"/>
      <c r="L465" s="168"/>
      <c r="M465" s="284"/>
      <c r="N465" s="284"/>
      <c r="O465" s="165"/>
      <c r="Q465" s="13"/>
    </row>
    <row r="466" spans="1:20">
      <c r="C466" t="s">
        <v>563</v>
      </c>
    </row>
    <row r="467" spans="1:20">
      <c r="A467">
        <v>1</v>
      </c>
      <c r="B467" t="s">
        <v>2545</v>
      </c>
      <c r="C467">
        <v>5.0000000000000001E-3</v>
      </c>
      <c r="D467" t="s">
        <v>272</v>
      </c>
      <c r="E467">
        <f>AVERAGE(C467:C475)</f>
        <v>6.0000000000000001E-3</v>
      </c>
      <c r="H467" s="96"/>
    </row>
    <row r="468" spans="1:20">
      <c r="A468">
        <v>2</v>
      </c>
      <c r="B468" t="s">
        <v>2546</v>
      </c>
      <c r="C468">
        <v>7.0000000000000001E-3</v>
      </c>
      <c r="D468" t="s">
        <v>273</v>
      </c>
      <c r="E468" s="13">
        <f>AVERAGE(C476:C484)</f>
        <v>1.1777777777777779E-2</v>
      </c>
      <c r="H468" s="96"/>
    </row>
    <row r="469" spans="1:20">
      <c r="A469">
        <v>3</v>
      </c>
      <c r="B469" t="s">
        <v>2547</v>
      </c>
      <c r="C469">
        <v>2E-3</v>
      </c>
      <c r="D469" t="s">
        <v>1007</v>
      </c>
      <c r="E469" s="43">
        <f>AVERAGE(C467:C484)</f>
        <v>8.8888888888888906E-3</v>
      </c>
      <c r="H469" s="96"/>
    </row>
    <row r="470" spans="1:20">
      <c r="A470">
        <v>4</v>
      </c>
      <c r="B470" t="s">
        <v>2548</v>
      </c>
      <c r="C470">
        <v>5.0000000000000001E-3</v>
      </c>
      <c r="H470" s="96"/>
    </row>
    <row r="471" spans="1:20">
      <c r="A471">
        <v>5</v>
      </c>
      <c r="B471" t="s">
        <v>2549</v>
      </c>
      <c r="C471">
        <v>4.0000000000000001E-3</v>
      </c>
      <c r="H471" s="96"/>
    </row>
    <row r="472" spans="1:20">
      <c r="A472">
        <v>6</v>
      </c>
      <c r="B472" t="s">
        <v>2550</v>
      </c>
      <c r="C472">
        <v>4.0000000000000001E-3</v>
      </c>
      <c r="H472" s="96"/>
    </row>
    <row r="473" spans="1:20">
      <c r="A473">
        <v>7</v>
      </c>
      <c r="B473" t="s">
        <v>2551</v>
      </c>
      <c r="C473">
        <v>2E-3</v>
      </c>
      <c r="H473" s="96"/>
    </row>
    <row r="474" spans="1:20">
      <c r="A474">
        <v>8</v>
      </c>
      <c r="B474" t="s">
        <v>2552</v>
      </c>
      <c r="C474">
        <v>2E-3</v>
      </c>
      <c r="H474" s="13"/>
      <c r="I474" s="102"/>
      <c r="J474" s="77"/>
      <c r="K474" s="77"/>
      <c r="L474" s="77"/>
      <c r="M474" s="77"/>
      <c r="N474" s="77"/>
      <c r="O474" s="77"/>
      <c r="P474" s="77"/>
      <c r="Q474" s="77"/>
      <c r="R474" s="102"/>
      <c r="S474" s="102"/>
      <c r="T474" s="13"/>
    </row>
    <row r="475" spans="1:20">
      <c r="A475">
        <v>9</v>
      </c>
      <c r="B475" t="s">
        <v>2553</v>
      </c>
      <c r="C475">
        <v>2.3E-2</v>
      </c>
      <c r="H475" s="119"/>
      <c r="I475" s="102"/>
      <c r="J475" s="167"/>
      <c r="K475" s="167"/>
      <c r="L475" s="167"/>
      <c r="M475" s="167"/>
      <c r="N475" s="167"/>
      <c r="O475" s="167"/>
      <c r="P475" s="167"/>
      <c r="Q475" s="77"/>
      <c r="R475" s="102"/>
      <c r="S475" s="102"/>
      <c r="T475" s="13"/>
    </row>
    <row r="476" spans="1:20">
      <c r="A476">
        <v>10</v>
      </c>
      <c r="B476" t="s">
        <v>2554</v>
      </c>
      <c r="C476">
        <v>2.5999999999999999E-2</v>
      </c>
      <c r="H476" s="119"/>
      <c r="I476" s="13"/>
      <c r="J476" s="120"/>
      <c r="K476" s="167"/>
      <c r="L476" s="167"/>
      <c r="M476" s="167"/>
      <c r="N476" s="166"/>
      <c r="O476" s="166"/>
      <c r="P476" s="166"/>
      <c r="Q476" s="164"/>
      <c r="R476" s="13"/>
      <c r="S476" s="13"/>
      <c r="T476" s="13"/>
    </row>
    <row r="477" spans="1:20">
      <c r="A477">
        <v>11</v>
      </c>
      <c r="B477" t="s">
        <v>2555</v>
      </c>
      <c r="C477">
        <v>2E-3</v>
      </c>
      <c r="H477" s="119"/>
      <c r="I477" s="13"/>
      <c r="J477" s="120"/>
      <c r="K477" s="167"/>
      <c r="L477" s="167"/>
      <c r="M477" s="167"/>
      <c r="N477" s="166"/>
      <c r="O477" s="166"/>
      <c r="P477" s="166"/>
      <c r="Q477" s="164"/>
      <c r="R477" s="13"/>
      <c r="S477" s="13"/>
      <c r="T477" s="13"/>
    </row>
    <row r="478" spans="1:20">
      <c r="A478">
        <v>12</v>
      </c>
      <c r="B478" t="s">
        <v>2556</v>
      </c>
      <c r="C478">
        <v>4.0000000000000001E-3</v>
      </c>
      <c r="H478" s="119"/>
      <c r="I478" s="13"/>
      <c r="J478" s="167"/>
      <c r="K478" s="167"/>
      <c r="L478" s="167"/>
      <c r="M478" s="77"/>
      <c r="N478" s="164"/>
      <c r="O478" s="164"/>
      <c r="P478" s="164"/>
      <c r="Q478" s="164"/>
      <c r="R478" s="13"/>
      <c r="S478" s="13"/>
      <c r="T478" s="13"/>
    </row>
    <row r="479" spans="1:20">
      <c r="A479">
        <v>13</v>
      </c>
      <c r="B479" t="s">
        <v>2557</v>
      </c>
      <c r="C479">
        <v>2E-3</v>
      </c>
      <c r="H479" s="119"/>
      <c r="I479" s="13"/>
      <c r="J479" s="287"/>
      <c r="K479" s="257"/>
      <c r="L479" s="257"/>
      <c r="M479" s="287"/>
      <c r="N479" s="257"/>
      <c r="O479" s="257"/>
      <c r="P479" s="257"/>
      <c r="Q479" s="164"/>
      <c r="R479" s="13"/>
      <c r="S479" s="13"/>
      <c r="T479" s="13"/>
    </row>
    <row r="480" spans="1:20">
      <c r="A480">
        <v>14</v>
      </c>
      <c r="B480" t="s">
        <v>2558</v>
      </c>
      <c r="C480">
        <v>1.6E-2</v>
      </c>
      <c r="H480" s="119"/>
      <c r="I480" s="13"/>
      <c r="J480" s="287"/>
      <c r="K480" s="257"/>
      <c r="L480" s="257"/>
      <c r="M480" s="287"/>
      <c r="N480" s="257"/>
      <c r="O480" s="257"/>
      <c r="P480" s="257"/>
      <c r="Q480" s="164"/>
      <c r="R480" s="13"/>
      <c r="S480" s="13"/>
      <c r="T480" s="13"/>
    </row>
    <row r="481" spans="1:20">
      <c r="A481">
        <v>15</v>
      </c>
      <c r="B481" t="s">
        <v>2559</v>
      </c>
      <c r="C481">
        <v>4.0000000000000001E-3</v>
      </c>
      <c r="H481" s="119"/>
      <c r="I481" s="13"/>
      <c r="J481" s="287"/>
      <c r="K481" s="257"/>
      <c r="L481" s="257"/>
      <c r="M481" s="287"/>
      <c r="N481" s="257"/>
      <c r="O481" s="257"/>
      <c r="P481" s="257"/>
      <c r="Q481" s="164"/>
      <c r="R481" s="13"/>
      <c r="S481" s="13"/>
      <c r="T481" s="13"/>
    </row>
    <row r="482" spans="1:20">
      <c r="A482">
        <v>16</v>
      </c>
      <c r="B482" t="s">
        <v>2560</v>
      </c>
      <c r="C482">
        <v>4.3999999999999997E-2</v>
      </c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</row>
    <row r="483" spans="1:20">
      <c r="A483">
        <v>17</v>
      </c>
      <c r="B483" t="s">
        <v>2561</v>
      </c>
      <c r="C483">
        <v>6.0000000000000001E-3</v>
      </c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</row>
    <row r="484" spans="1:20">
      <c r="A484">
        <v>18</v>
      </c>
      <c r="B484" t="s">
        <v>2562</v>
      </c>
      <c r="C484">
        <v>2E-3</v>
      </c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</row>
    <row r="485" spans="1:20">
      <c r="A485">
        <v>19</v>
      </c>
      <c r="B485" t="s">
        <v>2563</v>
      </c>
      <c r="C485">
        <v>1.89</v>
      </c>
      <c r="D485" t="s">
        <v>272</v>
      </c>
      <c r="E485">
        <f>AVERAGE(C485:C493)</f>
        <v>1.3886666666666665</v>
      </c>
    </row>
    <row r="486" spans="1:20">
      <c r="A486">
        <v>20</v>
      </c>
      <c r="B486" t="s">
        <v>2564</v>
      </c>
      <c r="C486">
        <v>0.58199999999999996</v>
      </c>
      <c r="D486" t="s">
        <v>273</v>
      </c>
      <c r="E486" s="13">
        <f>AVERAGE(C494:C502)</f>
        <v>0.85055555555555551</v>
      </c>
      <c r="F486" s="13"/>
    </row>
    <row r="487" spans="1:20">
      <c r="A487">
        <v>21</v>
      </c>
      <c r="B487" t="s">
        <v>2565</v>
      </c>
      <c r="C487">
        <v>1.1200000000000001</v>
      </c>
      <c r="D487" t="s">
        <v>1007</v>
      </c>
      <c r="E487" s="43">
        <f>AVERAGE(C485:C502)</f>
        <v>1.1196111111111113</v>
      </c>
    </row>
    <row r="488" spans="1:20">
      <c r="A488">
        <v>22</v>
      </c>
      <c r="B488" t="s">
        <v>2566</v>
      </c>
      <c r="C488">
        <v>1.196</v>
      </c>
    </row>
    <row r="489" spans="1:20">
      <c r="A489">
        <v>23</v>
      </c>
      <c r="B489" t="s">
        <v>2567</v>
      </c>
      <c r="C489">
        <v>0.89800000000000002</v>
      </c>
    </row>
    <row r="490" spans="1:20">
      <c r="A490">
        <v>24</v>
      </c>
      <c r="B490" t="s">
        <v>2568</v>
      </c>
      <c r="C490">
        <v>0.81200000000000006</v>
      </c>
    </row>
    <row r="491" spans="1:20">
      <c r="A491">
        <v>25</v>
      </c>
      <c r="B491" t="s">
        <v>2569</v>
      </c>
      <c r="C491">
        <v>2.3050000000000002</v>
      </c>
    </row>
    <row r="492" spans="1:20">
      <c r="A492">
        <v>26</v>
      </c>
      <c r="B492" t="s">
        <v>2570</v>
      </c>
      <c r="C492">
        <v>2.0049999999999999</v>
      </c>
    </row>
    <row r="493" spans="1:20">
      <c r="A493">
        <v>27</v>
      </c>
      <c r="B493" t="s">
        <v>2571</v>
      </c>
      <c r="C493">
        <v>1.69</v>
      </c>
    </row>
    <row r="494" spans="1:20">
      <c r="A494">
        <v>28</v>
      </c>
      <c r="B494" t="s">
        <v>2572</v>
      </c>
      <c r="C494">
        <v>0.53200000000000003</v>
      </c>
    </row>
    <row r="495" spans="1:20">
      <c r="A495">
        <v>29</v>
      </c>
      <c r="B495" t="s">
        <v>2573</v>
      </c>
      <c r="C495">
        <v>1.1040000000000001</v>
      </c>
    </row>
    <row r="496" spans="1:20">
      <c r="A496">
        <v>30</v>
      </c>
      <c r="B496" t="s">
        <v>2574</v>
      </c>
      <c r="C496">
        <v>0.69899999999999995</v>
      </c>
    </row>
    <row r="497" spans="1:5">
      <c r="A497">
        <v>31</v>
      </c>
      <c r="B497" t="s">
        <v>2575</v>
      </c>
      <c r="C497">
        <v>0.72399999999999998</v>
      </c>
    </row>
    <row r="498" spans="1:5">
      <c r="A498">
        <v>32</v>
      </c>
      <c r="B498" t="s">
        <v>2576</v>
      </c>
      <c r="C498">
        <v>0.65900000000000003</v>
      </c>
    </row>
    <row r="499" spans="1:5">
      <c r="A499">
        <v>33</v>
      </c>
      <c r="B499" t="s">
        <v>2577</v>
      </c>
      <c r="C499">
        <v>0.84699999999999998</v>
      </c>
    </row>
    <row r="500" spans="1:5">
      <c r="A500">
        <v>34</v>
      </c>
      <c r="B500" t="s">
        <v>2578</v>
      </c>
      <c r="C500">
        <v>0.81299999999999994</v>
      </c>
    </row>
    <row r="501" spans="1:5">
      <c r="A501">
        <v>35</v>
      </c>
      <c r="B501" t="s">
        <v>2579</v>
      </c>
      <c r="C501">
        <v>1.238</v>
      </c>
    </row>
    <row r="502" spans="1:5">
      <c r="A502">
        <v>36</v>
      </c>
      <c r="B502" t="s">
        <v>2580</v>
      </c>
      <c r="C502">
        <v>1.0389999999999999</v>
      </c>
      <c r="D502" t="s">
        <v>1048</v>
      </c>
    </row>
    <row r="503" spans="1:5">
      <c r="A503">
        <v>37</v>
      </c>
      <c r="B503" t="s">
        <v>2581</v>
      </c>
      <c r="C503">
        <v>0.91900000000000004</v>
      </c>
      <c r="D503" t="s">
        <v>272</v>
      </c>
      <c r="E503">
        <f>AVERAGE(C503:C511)</f>
        <v>0.92422222222222239</v>
      </c>
    </row>
    <row r="504" spans="1:5">
      <c r="A504">
        <v>38</v>
      </c>
      <c r="B504" t="s">
        <v>2582</v>
      </c>
      <c r="C504">
        <v>0.78200000000000003</v>
      </c>
      <c r="D504" t="s">
        <v>273</v>
      </c>
      <c r="E504" s="13">
        <f>AVERAGE(C512:C520)</f>
        <v>0.89555555555555566</v>
      </c>
    </row>
    <row r="505" spans="1:5">
      <c r="A505">
        <v>39</v>
      </c>
      <c r="B505" t="s">
        <v>2583</v>
      </c>
      <c r="C505">
        <v>1.7629999999999999</v>
      </c>
      <c r="D505" t="s">
        <v>1007</v>
      </c>
      <c r="E505" s="43">
        <f>AVERAGE(C503:C520)</f>
        <v>0.90988888888888886</v>
      </c>
    </row>
    <row r="506" spans="1:5">
      <c r="A506">
        <v>40</v>
      </c>
      <c r="B506" t="s">
        <v>2584</v>
      </c>
      <c r="C506">
        <v>0.39</v>
      </c>
    </row>
    <row r="507" spans="1:5">
      <c r="A507">
        <v>41</v>
      </c>
      <c r="B507" t="s">
        <v>2585</v>
      </c>
      <c r="C507">
        <v>0.59699999999999998</v>
      </c>
    </row>
    <row r="508" spans="1:5">
      <c r="A508">
        <v>42</v>
      </c>
      <c r="B508" t="s">
        <v>2586</v>
      </c>
      <c r="C508">
        <v>0.72699999999999998</v>
      </c>
    </row>
    <row r="509" spans="1:5">
      <c r="A509">
        <v>43</v>
      </c>
      <c r="B509" t="s">
        <v>2587</v>
      </c>
      <c r="C509">
        <v>0.58499999999999996</v>
      </c>
    </row>
    <row r="510" spans="1:5">
      <c r="A510">
        <v>44</v>
      </c>
      <c r="B510" t="s">
        <v>2588</v>
      </c>
      <c r="C510">
        <v>1.6459999999999999</v>
      </c>
    </row>
    <row r="511" spans="1:5">
      <c r="A511">
        <v>45</v>
      </c>
      <c r="B511" t="s">
        <v>2589</v>
      </c>
      <c r="C511">
        <v>0.90900000000000003</v>
      </c>
    </row>
    <row r="512" spans="1:5">
      <c r="A512">
        <v>46</v>
      </c>
      <c r="B512" t="s">
        <v>2590</v>
      </c>
      <c r="C512">
        <v>0.55900000000000005</v>
      </c>
    </row>
    <row r="513" spans="1:5">
      <c r="A513">
        <v>47</v>
      </c>
      <c r="B513" t="s">
        <v>2591</v>
      </c>
      <c r="C513">
        <v>1.8720000000000001</v>
      </c>
    </row>
    <row r="514" spans="1:5">
      <c r="A514">
        <v>48</v>
      </c>
      <c r="B514" t="s">
        <v>2592</v>
      </c>
      <c r="C514">
        <v>0.67500000000000004</v>
      </c>
    </row>
    <row r="515" spans="1:5">
      <c r="A515">
        <v>49</v>
      </c>
      <c r="B515" t="s">
        <v>2593</v>
      </c>
      <c r="C515">
        <v>0.46600000000000003</v>
      </c>
    </row>
    <row r="516" spans="1:5">
      <c r="A516">
        <v>50</v>
      </c>
      <c r="B516" t="s">
        <v>2594</v>
      </c>
      <c r="C516">
        <v>0.94499999999999995</v>
      </c>
    </row>
    <row r="517" spans="1:5">
      <c r="A517">
        <v>51</v>
      </c>
      <c r="B517" t="s">
        <v>2595</v>
      </c>
      <c r="C517">
        <v>0.78800000000000003</v>
      </c>
    </row>
    <row r="518" spans="1:5">
      <c r="A518">
        <v>52</v>
      </c>
      <c r="B518" t="s">
        <v>2596</v>
      </c>
      <c r="C518">
        <v>0.64600000000000002</v>
      </c>
    </row>
    <row r="519" spans="1:5">
      <c r="A519">
        <v>53</v>
      </c>
      <c r="B519" t="s">
        <v>2597</v>
      </c>
      <c r="C519">
        <v>1.321</v>
      </c>
    </row>
    <row r="520" spans="1:5">
      <c r="A520">
        <v>54</v>
      </c>
      <c r="B520" t="s">
        <v>2598</v>
      </c>
      <c r="C520">
        <v>0.78800000000000003</v>
      </c>
    </row>
    <row r="521" spans="1:5">
      <c r="A521">
        <v>55</v>
      </c>
      <c r="B521" t="s">
        <v>2599</v>
      </c>
      <c r="C521">
        <v>1.2769999999999999</v>
      </c>
      <c r="D521" t="s">
        <v>272</v>
      </c>
      <c r="E521">
        <f>AVERAGE(C521:C529)</f>
        <v>1.3664444444444444</v>
      </c>
    </row>
    <row r="522" spans="1:5">
      <c r="A522">
        <v>56</v>
      </c>
      <c r="B522" t="s">
        <v>2600</v>
      </c>
      <c r="C522">
        <v>1.8440000000000001</v>
      </c>
      <c r="D522" t="s">
        <v>273</v>
      </c>
      <c r="E522" s="13">
        <f>AVERAGE(C530:C538)</f>
        <v>1.4525555555555558</v>
      </c>
    </row>
    <row r="523" spans="1:5">
      <c r="A523">
        <v>57</v>
      </c>
      <c r="B523" t="s">
        <v>2601</v>
      </c>
      <c r="C523">
        <v>0.99199999999999999</v>
      </c>
      <c r="D523" t="s">
        <v>1007</v>
      </c>
      <c r="E523" s="43">
        <f>AVERAGE(C521:C538)</f>
        <v>1.4094999999999998</v>
      </c>
    </row>
    <row r="524" spans="1:5">
      <c r="A524">
        <v>58</v>
      </c>
      <c r="B524" t="s">
        <v>2602</v>
      </c>
      <c r="C524">
        <v>2.7959999999999998</v>
      </c>
    </row>
    <row r="525" spans="1:5">
      <c r="A525">
        <v>59</v>
      </c>
      <c r="B525" t="s">
        <v>2603</v>
      </c>
      <c r="C525">
        <v>1.831</v>
      </c>
    </row>
    <row r="526" spans="1:5">
      <c r="A526">
        <v>60</v>
      </c>
      <c r="B526" t="s">
        <v>2604</v>
      </c>
      <c r="C526">
        <v>0.41299999999999998</v>
      </c>
    </row>
    <row r="527" spans="1:5">
      <c r="A527">
        <v>61</v>
      </c>
      <c r="B527" t="s">
        <v>2605</v>
      </c>
      <c r="C527">
        <v>1.6180000000000001</v>
      </c>
    </row>
    <row r="528" spans="1:5">
      <c r="A528">
        <v>62</v>
      </c>
      <c r="B528" t="s">
        <v>2606</v>
      </c>
      <c r="C528">
        <v>0.95199999999999996</v>
      </c>
    </row>
    <row r="529" spans="1:5">
      <c r="A529">
        <v>63</v>
      </c>
      <c r="B529" t="s">
        <v>2607</v>
      </c>
      <c r="C529">
        <v>0.57499999999999996</v>
      </c>
    </row>
    <row r="530" spans="1:5">
      <c r="A530">
        <v>64</v>
      </c>
      <c r="B530" t="s">
        <v>2608</v>
      </c>
      <c r="C530">
        <v>1.534</v>
      </c>
    </row>
    <row r="531" spans="1:5">
      <c r="A531">
        <v>65</v>
      </c>
      <c r="B531" t="s">
        <v>2609</v>
      </c>
      <c r="C531">
        <v>2.4700000000000002</v>
      </c>
    </row>
    <row r="532" spans="1:5">
      <c r="A532">
        <v>66</v>
      </c>
      <c r="B532" t="s">
        <v>2610</v>
      </c>
      <c r="C532">
        <v>1.7529999999999999</v>
      </c>
    </row>
    <row r="533" spans="1:5">
      <c r="A533">
        <v>67</v>
      </c>
      <c r="B533" t="s">
        <v>2611</v>
      </c>
      <c r="C533">
        <v>0.97</v>
      </c>
    </row>
    <row r="534" spans="1:5">
      <c r="A534">
        <v>68</v>
      </c>
      <c r="B534" t="s">
        <v>2612</v>
      </c>
      <c r="C534">
        <v>1.794</v>
      </c>
    </row>
    <row r="535" spans="1:5">
      <c r="A535">
        <v>69</v>
      </c>
      <c r="B535" t="s">
        <v>2613</v>
      </c>
      <c r="C535">
        <v>1.028</v>
      </c>
    </row>
    <row r="536" spans="1:5">
      <c r="A536">
        <v>70</v>
      </c>
      <c r="B536" t="s">
        <v>2614</v>
      </c>
      <c r="C536">
        <v>1.7430000000000001</v>
      </c>
    </row>
    <row r="537" spans="1:5">
      <c r="A537">
        <v>71</v>
      </c>
      <c r="B537" t="s">
        <v>2615</v>
      </c>
      <c r="C537">
        <v>0.77200000000000002</v>
      </c>
    </row>
    <row r="538" spans="1:5">
      <c r="A538">
        <v>72</v>
      </c>
      <c r="B538" t="s">
        <v>2616</v>
      </c>
      <c r="C538">
        <v>1.0089999999999999</v>
      </c>
    </row>
    <row r="539" spans="1:5">
      <c r="A539">
        <v>73</v>
      </c>
      <c r="B539" t="s">
        <v>2617</v>
      </c>
      <c r="C539">
        <v>1.2450000000000001</v>
      </c>
      <c r="D539" t="s">
        <v>272</v>
      </c>
      <c r="E539">
        <f>AVERAGE(C539:C547)</f>
        <v>1.1127777777777776</v>
      </c>
    </row>
    <row r="540" spans="1:5">
      <c r="A540">
        <v>74</v>
      </c>
      <c r="B540" t="s">
        <v>2618</v>
      </c>
      <c r="C540">
        <v>1.0249999999999999</v>
      </c>
      <c r="D540" t="s">
        <v>273</v>
      </c>
      <c r="E540" s="13">
        <f>AVERAGE(C548:C556)</f>
        <v>1.062888888888889</v>
      </c>
    </row>
    <row r="541" spans="1:5">
      <c r="A541">
        <v>75</v>
      </c>
      <c r="B541" t="s">
        <v>2619</v>
      </c>
      <c r="C541">
        <v>1.4370000000000001</v>
      </c>
      <c r="D541" t="s">
        <v>1007</v>
      </c>
      <c r="E541" s="43">
        <f>AVERAGE(C539:C556)</f>
        <v>1.0878333333333332</v>
      </c>
    </row>
    <row r="542" spans="1:5">
      <c r="A542">
        <v>76</v>
      </c>
      <c r="B542" t="s">
        <v>2620</v>
      </c>
      <c r="C542">
        <v>1.1279999999999999</v>
      </c>
    </row>
    <row r="543" spans="1:5">
      <c r="A543">
        <v>77</v>
      </c>
      <c r="B543" t="s">
        <v>2621</v>
      </c>
      <c r="C543">
        <v>0.82399999999999995</v>
      </c>
    </row>
    <row r="544" spans="1:5">
      <c r="A544">
        <v>78</v>
      </c>
      <c r="B544" t="s">
        <v>2622</v>
      </c>
      <c r="C544">
        <v>1.0369999999999999</v>
      </c>
    </row>
    <row r="545" spans="1:5">
      <c r="A545">
        <v>79</v>
      </c>
      <c r="B545" t="s">
        <v>2623</v>
      </c>
      <c r="C545">
        <v>1.613</v>
      </c>
    </row>
    <row r="546" spans="1:5">
      <c r="A546">
        <v>80</v>
      </c>
      <c r="B546" t="s">
        <v>2624</v>
      </c>
      <c r="C546">
        <v>0.83699999999999997</v>
      </c>
    </row>
    <row r="547" spans="1:5">
      <c r="A547">
        <v>81</v>
      </c>
      <c r="B547" t="s">
        <v>2625</v>
      </c>
      <c r="C547">
        <v>0.86899999999999999</v>
      </c>
    </row>
    <row r="548" spans="1:5">
      <c r="A548">
        <v>82</v>
      </c>
      <c r="B548" t="s">
        <v>2626</v>
      </c>
      <c r="C548">
        <v>0.48399999999999999</v>
      </c>
    </row>
    <row r="549" spans="1:5">
      <c r="A549">
        <v>83</v>
      </c>
      <c r="B549" t="s">
        <v>2627</v>
      </c>
      <c r="C549">
        <v>1.843</v>
      </c>
    </row>
    <row r="550" spans="1:5">
      <c r="A550">
        <v>84</v>
      </c>
      <c r="B550" t="s">
        <v>2628</v>
      </c>
      <c r="C550">
        <v>1.17</v>
      </c>
    </row>
    <row r="551" spans="1:5">
      <c r="A551">
        <v>85</v>
      </c>
      <c r="B551" t="s">
        <v>2629</v>
      </c>
      <c r="C551">
        <v>0.878</v>
      </c>
    </row>
    <row r="552" spans="1:5">
      <c r="A552">
        <v>86</v>
      </c>
      <c r="B552" t="s">
        <v>2630</v>
      </c>
      <c r="C552">
        <v>1.085</v>
      </c>
    </row>
    <row r="553" spans="1:5">
      <c r="A553">
        <v>87</v>
      </c>
      <c r="B553" t="s">
        <v>2631</v>
      </c>
      <c r="C553">
        <v>0.55800000000000005</v>
      </c>
    </row>
    <row r="554" spans="1:5">
      <c r="A554">
        <v>88</v>
      </c>
      <c r="B554" t="s">
        <v>2632</v>
      </c>
      <c r="C554">
        <v>0.73199999999999998</v>
      </c>
    </row>
    <row r="555" spans="1:5">
      <c r="A555">
        <v>89</v>
      </c>
      <c r="B555" t="s">
        <v>2633</v>
      </c>
      <c r="C555">
        <v>1.2969999999999999</v>
      </c>
    </row>
    <row r="556" spans="1:5">
      <c r="A556">
        <v>90</v>
      </c>
      <c r="B556" t="s">
        <v>2634</v>
      </c>
      <c r="C556">
        <v>1.5189999999999999</v>
      </c>
    </row>
    <row r="557" spans="1:5">
      <c r="A557">
        <v>91</v>
      </c>
      <c r="B557" t="s">
        <v>2635</v>
      </c>
      <c r="C557">
        <v>1.794</v>
      </c>
      <c r="D557" t="s">
        <v>272</v>
      </c>
      <c r="E557">
        <f>AVERAGE(C557:C565)</f>
        <v>1.4423333333333332</v>
      </c>
    </row>
    <row r="558" spans="1:5">
      <c r="A558">
        <v>92</v>
      </c>
      <c r="B558" t="s">
        <v>2636</v>
      </c>
      <c r="C558">
        <v>1.3640000000000001</v>
      </c>
      <c r="D558" t="s">
        <v>273</v>
      </c>
      <c r="E558" s="13">
        <f>AVERAGE(C566:C574)</f>
        <v>1.2185555555555554</v>
      </c>
    </row>
    <row r="559" spans="1:5">
      <c r="A559">
        <v>93</v>
      </c>
      <c r="B559" t="s">
        <v>2637</v>
      </c>
      <c r="C559">
        <v>1.5720000000000001</v>
      </c>
      <c r="D559" t="s">
        <v>1007</v>
      </c>
      <c r="E559" s="43">
        <f>AVERAGE(C557:C574)</f>
        <v>1.3304444444444443</v>
      </c>
    </row>
    <row r="560" spans="1:5">
      <c r="A560">
        <v>94</v>
      </c>
      <c r="B560" t="s">
        <v>2638</v>
      </c>
      <c r="C560">
        <v>0.97</v>
      </c>
    </row>
    <row r="561" spans="1:5">
      <c r="A561">
        <v>95</v>
      </c>
      <c r="B561" t="s">
        <v>2639</v>
      </c>
      <c r="C561">
        <v>0.70799999999999996</v>
      </c>
    </row>
    <row r="562" spans="1:5">
      <c r="A562">
        <v>96</v>
      </c>
      <c r="B562" t="s">
        <v>2640</v>
      </c>
      <c r="C562">
        <v>1.2909999999999999</v>
      </c>
    </row>
    <row r="563" spans="1:5">
      <c r="A563">
        <v>97</v>
      </c>
      <c r="B563" t="s">
        <v>2641</v>
      </c>
      <c r="C563">
        <v>1.857</v>
      </c>
    </row>
    <row r="564" spans="1:5">
      <c r="A564">
        <v>98</v>
      </c>
      <c r="B564" t="s">
        <v>2642</v>
      </c>
      <c r="C564">
        <v>1.55</v>
      </c>
    </row>
    <row r="565" spans="1:5">
      <c r="A565">
        <v>99</v>
      </c>
      <c r="B565" t="s">
        <v>2643</v>
      </c>
      <c r="C565">
        <v>1.875</v>
      </c>
    </row>
    <row r="566" spans="1:5">
      <c r="A566">
        <v>100</v>
      </c>
      <c r="B566" t="s">
        <v>2644</v>
      </c>
      <c r="C566">
        <v>0.69899999999999995</v>
      </c>
    </row>
    <row r="567" spans="1:5">
      <c r="A567">
        <v>101</v>
      </c>
      <c r="B567" t="s">
        <v>2645</v>
      </c>
      <c r="C567">
        <v>1.264</v>
      </c>
    </row>
    <row r="568" spans="1:5">
      <c r="A568">
        <v>102</v>
      </c>
      <c r="B568" t="s">
        <v>2646</v>
      </c>
      <c r="C568">
        <v>2.4449999999999998</v>
      </c>
    </row>
    <row r="569" spans="1:5">
      <c r="A569">
        <v>103</v>
      </c>
      <c r="B569" t="s">
        <v>2647</v>
      </c>
      <c r="C569">
        <v>0.84799999999999998</v>
      </c>
    </row>
    <row r="570" spans="1:5">
      <c r="A570">
        <v>104</v>
      </c>
      <c r="B570" t="s">
        <v>2648</v>
      </c>
      <c r="C570">
        <v>1.093</v>
      </c>
    </row>
    <row r="571" spans="1:5">
      <c r="A571">
        <v>105</v>
      </c>
      <c r="B571" t="s">
        <v>2649</v>
      </c>
      <c r="C571">
        <v>0.96</v>
      </c>
    </row>
    <row r="572" spans="1:5">
      <c r="A572">
        <v>106</v>
      </c>
      <c r="B572" t="s">
        <v>2650</v>
      </c>
      <c r="C572">
        <v>1.4390000000000001</v>
      </c>
    </row>
    <row r="573" spans="1:5">
      <c r="A573">
        <v>107</v>
      </c>
      <c r="B573" t="s">
        <v>2651</v>
      </c>
      <c r="C573">
        <v>1.022</v>
      </c>
    </row>
    <row r="574" spans="1:5">
      <c r="A574">
        <v>108</v>
      </c>
      <c r="B574" t="s">
        <v>2652</v>
      </c>
      <c r="C574">
        <v>1.1970000000000001</v>
      </c>
    </row>
    <row r="575" spans="1:5">
      <c r="A575">
        <v>109</v>
      </c>
      <c r="B575" t="s">
        <v>2653</v>
      </c>
      <c r="C575">
        <v>0.55300000000000005</v>
      </c>
      <c r="D575" t="s">
        <v>272</v>
      </c>
      <c r="E575">
        <f>AVERAGE(C575:C583)</f>
        <v>0.53400000000000003</v>
      </c>
    </row>
    <row r="576" spans="1:5">
      <c r="A576">
        <v>110</v>
      </c>
      <c r="B576" t="s">
        <v>2654</v>
      </c>
      <c r="C576">
        <v>0.73599999999999999</v>
      </c>
      <c r="D576" t="s">
        <v>273</v>
      </c>
      <c r="E576" s="13">
        <f>AVERAGE(C584:C592)</f>
        <v>0.49188888888888893</v>
      </c>
    </row>
    <row r="577" spans="1:5">
      <c r="A577">
        <v>111</v>
      </c>
      <c r="B577" t="s">
        <v>2655</v>
      </c>
      <c r="C577">
        <v>1.0740000000000001</v>
      </c>
      <c r="D577" t="s">
        <v>1007</v>
      </c>
      <c r="E577" s="43">
        <f>AVERAGE(C575:C592)</f>
        <v>0.51294444444444443</v>
      </c>
    </row>
    <row r="578" spans="1:5">
      <c r="A578">
        <v>112</v>
      </c>
      <c r="B578" t="s">
        <v>2656</v>
      </c>
      <c r="C578">
        <v>0.251</v>
      </c>
    </row>
    <row r="579" spans="1:5">
      <c r="A579">
        <v>113</v>
      </c>
      <c r="B579" t="s">
        <v>2657</v>
      </c>
      <c r="C579">
        <v>0.82099999999999995</v>
      </c>
    </row>
    <row r="580" spans="1:5">
      <c r="A580">
        <v>114</v>
      </c>
      <c r="B580" t="s">
        <v>2658</v>
      </c>
      <c r="C580">
        <v>0.314</v>
      </c>
    </row>
    <row r="581" spans="1:5">
      <c r="A581">
        <v>115</v>
      </c>
      <c r="B581" t="s">
        <v>2659</v>
      </c>
      <c r="C581">
        <v>0.38300000000000001</v>
      </c>
    </row>
    <row r="582" spans="1:5">
      <c r="A582">
        <v>116</v>
      </c>
      <c r="B582" t="s">
        <v>2660</v>
      </c>
      <c r="C582">
        <v>0.14000000000000001</v>
      </c>
    </row>
    <row r="583" spans="1:5">
      <c r="A583">
        <v>117</v>
      </c>
      <c r="B583" t="s">
        <v>2661</v>
      </c>
      <c r="C583">
        <v>0.53400000000000003</v>
      </c>
    </row>
    <row r="584" spans="1:5">
      <c r="A584">
        <v>118</v>
      </c>
      <c r="B584" t="s">
        <v>2662</v>
      </c>
      <c r="C584">
        <v>0.50900000000000001</v>
      </c>
    </row>
    <row r="585" spans="1:5">
      <c r="A585">
        <v>119</v>
      </c>
      <c r="B585" t="s">
        <v>2663</v>
      </c>
      <c r="C585">
        <v>0.60299999999999998</v>
      </c>
    </row>
    <row r="586" spans="1:5">
      <c r="A586">
        <v>120</v>
      </c>
      <c r="B586" t="s">
        <v>2664</v>
      </c>
      <c r="C586">
        <v>0.6</v>
      </c>
    </row>
    <row r="587" spans="1:5">
      <c r="A587">
        <v>121</v>
      </c>
      <c r="B587" t="s">
        <v>2665</v>
      </c>
      <c r="C587">
        <v>0.64300000000000002</v>
      </c>
    </row>
    <row r="588" spans="1:5">
      <c r="A588">
        <v>122</v>
      </c>
      <c r="B588" t="s">
        <v>2666</v>
      </c>
      <c r="C588">
        <v>0.53200000000000003</v>
      </c>
    </row>
    <row r="589" spans="1:5">
      <c r="A589">
        <v>123</v>
      </c>
      <c r="B589" t="s">
        <v>2667</v>
      </c>
      <c r="C589">
        <v>0.74</v>
      </c>
    </row>
    <row r="590" spans="1:5">
      <c r="A590">
        <v>124</v>
      </c>
      <c r="B590" t="s">
        <v>2668</v>
      </c>
      <c r="C590">
        <v>0.221</v>
      </c>
    </row>
    <row r="591" spans="1:5">
      <c r="A591">
        <v>125</v>
      </c>
      <c r="B591" t="s">
        <v>2669</v>
      </c>
      <c r="C591">
        <v>0.36099999999999999</v>
      </c>
    </row>
    <row r="592" spans="1:5">
      <c r="A592">
        <v>126</v>
      </c>
      <c r="B592" t="s">
        <v>2670</v>
      </c>
      <c r="C592">
        <v>0.218</v>
      </c>
    </row>
    <row r="593" spans="1:5">
      <c r="A593">
        <v>127</v>
      </c>
      <c r="B593" t="s">
        <v>2671</v>
      </c>
      <c r="C593">
        <v>1.7549999999999999</v>
      </c>
      <c r="D593" t="s">
        <v>272</v>
      </c>
      <c r="E593">
        <f>AVERAGE(C593:C601)</f>
        <v>1.3895555555555557</v>
      </c>
    </row>
    <row r="594" spans="1:5">
      <c r="A594">
        <v>128</v>
      </c>
      <c r="B594" t="s">
        <v>2672</v>
      </c>
      <c r="C594">
        <v>1.585</v>
      </c>
      <c r="D594" t="s">
        <v>273</v>
      </c>
      <c r="E594" s="13">
        <f>AVERAGE(C602:C610)</f>
        <v>1.3225555555555557</v>
      </c>
    </row>
    <row r="595" spans="1:5">
      <c r="A595">
        <v>129</v>
      </c>
      <c r="B595" t="s">
        <v>2673</v>
      </c>
      <c r="C595">
        <v>1.8580000000000001</v>
      </c>
      <c r="D595" t="s">
        <v>1007</v>
      </c>
      <c r="E595" s="43">
        <f>AVERAGE(C593:C610)</f>
        <v>1.3560555555555558</v>
      </c>
    </row>
    <row r="596" spans="1:5">
      <c r="A596">
        <v>130</v>
      </c>
      <c r="B596" t="s">
        <v>2674</v>
      </c>
      <c r="C596">
        <v>1.4119999999999999</v>
      </c>
    </row>
    <row r="597" spans="1:5">
      <c r="A597">
        <v>131</v>
      </c>
      <c r="B597" t="s">
        <v>2675</v>
      </c>
      <c r="C597">
        <v>1.2969999999999999</v>
      </c>
    </row>
    <row r="598" spans="1:5">
      <c r="A598">
        <v>132</v>
      </c>
      <c r="B598" t="s">
        <v>2676</v>
      </c>
      <c r="C598">
        <v>1.1339999999999999</v>
      </c>
    </row>
    <row r="599" spans="1:5">
      <c r="A599">
        <v>133</v>
      </c>
      <c r="B599" t="s">
        <v>2677</v>
      </c>
      <c r="C599">
        <v>0.97899999999999998</v>
      </c>
    </row>
    <row r="600" spans="1:5">
      <c r="A600">
        <v>134</v>
      </c>
      <c r="B600" t="s">
        <v>2678</v>
      </c>
      <c r="C600">
        <v>1.528</v>
      </c>
    </row>
    <row r="601" spans="1:5">
      <c r="A601">
        <v>135</v>
      </c>
      <c r="B601" t="s">
        <v>2679</v>
      </c>
      <c r="C601">
        <v>0.95799999999999996</v>
      </c>
    </row>
    <row r="602" spans="1:5">
      <c r="A602">
        <v>136</v>
      </c>
      <c r="B602" t="s">
        <v>2680</v>
      </c>
      <c r="C602">
        <v>0.94199999999999995</v>
      </c>
    </row>
    <row r="603" spans="1:5">
      <c r="A603">
        <v>137</v>
      </c>
      <c r="B603" t="s">
        <v>2681</v>
      </c>
      <c r="C603">
        <v>1.2210000000000001</v>
      </c>
    </row>
    <row r="604" spans="1:5">
      <c r="A604">
        <v>138</v>
      </c>
      <c r="B604" t="s">
        <v>2682</v>
      </c>
      <c r="C604">
        <v>1.3340000000000001</v>
      </c>
    </row>
    <row r="605" spans="1:5">
      <c r="A605">
        <v>139</v>
      </c>
      <c r="B605" t="s">
        <v>2683</v>
      </c>
      <c r="C605">
        <v>1.0569999999999999</v>
      </c>
    </row>
    <row r="606" spans="1:5">
      <c r="A606">
        <v>140</v>
      </c>
      <c r="B606" t="s">
        <v>2684</v>
      </c>
      <c r="C606">
        <v>1.274</v>
      </c>
    </row>
    <row r="607" spans="1:5">
      <c r="A607">
        <v>141</v>
      </c>
      <c r="B607" t="s">
        <v>2685</v>
      </c>
      <c r="C607">
        <v>1.149</v>
      </c>
    </row>
    <row r="608" spans="1:5">
      <c r="A608">
        <v>142</v>
      </c>
      <c r="B608" t="s">
        <v>2686</v>
      </c>
      <c r="C608">
        <v>1.3660000000000001</v>
      </c>
    </row>
    <row r="609" spans="1:5">
      <c r="A609">
        <v>143</v>
      </c>
      <c r="B609" t="s">
        <v>2687</v>
      </c>
      <c r="C609">
        <v>2.1960000000000002</v>
      </c>
    </row>
    <row r="610" spans="1:5">
      <c r="A610">
        <v>144</v>
      </c>
      <c r="B610" t="s">
        <v>2688</v>
      </c>
      <c r="C610">
        <v>1.3640000000000001</v>
      </c>
    </row>
    <row r="611" spans="1:5">
      <c r="A611">
        <v>145</v>
      </c>
      <c r="B611" t="s">
        <v>2689</v>
      </c>
      <c r="C611">
        <v>2.02</v>
      </c>
      <c r="D611" t="s">
        <v>272</v>
      </c>
      <c r="E611">
        <f>AVERAGE(C611:C619)</f>
        <v>1.1564444444444446</v>
      </c>
    </row>
    <row r="612" spans="1:5">
      <c r="A612">
        <v>146</v>
      </c>
      <c r="B612" t="s">
        <v>2690</v>
      </c>
      <c r="C612">
        <v>1.4119999999999999</v>
      </c>
      <c r="D612" t="s">
        <v>273</v>
      </c>
      <c r="E612" s="13">
        <f>AVERAGE(C620:C628)</f>
        <v>1.2614444444444444</v>
      </c>
    </row>
    <row r="613" spans="1:5">
      <c r="A613">
        <v>147</v>
      </c>
      <c r="B613" t="s">
        <v>2691</v>
      </c>
      <c r="C613">
        <v>0.92</v>
      </c>
      <c r="D613" t="s">
        <v>1007</v>
      </c>
      <c r="E613" s="43">
        <f>AVERAGE(C611:C628)</f>
        <v>1.2089444444444448</v>
      </c>
    </row>
    <row r="614" spans="1:5">
      <c r="A614">
        <v>148</v>
      </c>
      <c r="B614" t="s">
        <v>2692</v>
      </c>
      <c r="C614">
        <v>1.26</v>
      </c>
    </row>
    <row r="615" spans="1:5">
      <c r="A615">
        <v>149</v>
      </c>
      <c r="B615" t="s">
        <v>2693</v>
      </c>
      <c r="C615">
        <v>1.6439999999999999</v>
      </c>
    </row>
    <row r="616" spans="1:5">
      <c r="A616">
        <v>150</v>
      </c>
      <c r="B616" t="s">
        <v>2694</v>
      </c>
      <c r="C616">
        <v>0.69099999999999995</v>
      </c>
    </row>
    <row r="617" spans="1:5">
      <c r="A617">
        <v>151</v>
      </c>
      <c r="B617" t="s">
        <v>2695</v>
      </c>
      <c r="C617">
        <v>0.65500000000000003</v>
      </c>
    </row>
    <row r="618" spans="1:5">
      <c r="A618">
        <v>152</v>
      </c>
      <c r="B618" t="s">
        <v>2696</v>
      </c>
      <c r="C618">
        <v>0.66</v>
      </c>
    </row>
    <row r="619" spans="1:5">
      <c r="A619">
        <v>153</v>
      </c>
      <c r="B619" t="s">
        <v>2697</v>
      </c>
      <c r="C619">
        <v>1.1459999999999999</v>
      </c>
    </row>
    <row r="620" spans="1:5">
      <c r="A620">
        <v>154</v>
      </c>
      <c r="B620" t="s">
        <v>2698</v>
      </c>
      <c r="C620">
        <v>2.6219999999999999</v>
      </c>
    </row>
    <row r="621" spans="1:5">
      <c r="A621">
        <v>155</v>
      </c>
      <c r="B621" t="s">
        <v>2699</v>
      </c>
      <c r="C621">
        <v>1.399</v>
      </c>
    </row>
    <row r="622" spans="1:5">
      <c r="A622">
        <v>156</v>
      </c>
      <c r="B622" t="s">
        <v>2700</v>
      </c>
      <c r="C622">
        <v>1.5840000000000001</v>
      </c>
    </row>
    <row r="623" spans="1:5">
      <c r="A623">
        <v>157</v>
      </c>
      <c r="B623" t="s">
        <v>2701</v>
      </c>
      <c r="C623">
        <v>1.181</v>
      </c>
    </row>
    <row r="624" spans="1:5">
      <c r="A624">
        <v>158</v>
      </c>
      <c r="B624" t="s">
        <v>2702</v>
      </c>
      <c r="C624">
        <v>0.75</v>
      </c>
    </row>
    <row r="625" spans="1:5">
      <c r="A625">
        <v>159</v>
      </c>
      <c r="B625" t="s">
        <v>2703</v>
      </c>
      <c r="C625">
        <v>0.54700000000000004</v>
      </c>
    </row>
    <row r="626" spans="1:5">
      <c r="A626">
        <v>160</v>
      </c>
      <c r="B626" t="s">
        <v>2704</v>
      </c>
      <c r="C626">
        <v>1.9279999999999999</v>
      </c>
    </row>
    <row r="627" spans="1:5">
      <c r="A627">
        <v>161</v>
      </c>
      <c r="B627" t="s">
        <v>2705</v>
      </c>
      <c r="C627">
        <v>0.64300000000000002</v>
      </c>
    </row>
    <row r="628" spans="1:5">
      <c r="A628">
        <v>162</v>
      </c>
      <c r="B628" t="s">
        <v>2706</v>
      </c>
      <c r="C628">
        <v>0.69899999999999995</v>
      </c>
    </row>
    <row r="629" spans="1:5">
      <c r="A629">
        <v>163</v>
      </c>
      <c r="B629" t="s">
        <v>2707</v>
      </c>
      <c r="C629">
        <v>1.871</v>
      </c>
      <c r="D629" t="s">
        <v>272</v>
      </c>
      <c r="E629">
        <f>AVERAGE(C629:C637)</f>
        <v>1.5852222222222223</v>
      </c>
    </row>
    <row r="630" spans="1:5">
      <c r="A630">
        <v>164</v>
      </c>
      <c r="B630" t="s">
        <v>2708</v>
      </c>
      <c r="C630">
        <v>1.0740000000000001</v>
      </c>
      <c r="D630" t="s">
        <v>273</v>
      </c>
      <c r="E630" s="13">
        <f>AVERAGE(C638:C646)</f>
        <v>1.0685555555555557</v>
      </c>
    </row>
    <row r="631" spans="1:5">
      <c r="A631">
        <v>165</v>
      </c>
      <c r="B631" t="s">
        <v>2709</v>
      </c>
      <c r="C631">
        <v>2.375</v>
      </c>
      <c r="D631" t="s">
        <v>1007</v>
      </c>
      <c r="E631" s="43">
        <f>AVERAGE(C629:C646)</f>
        <v>1.3268888888888892</v>
      </c>
    </row>
    <row r="632" spans="1:5">
      <c r="A632">
        <v>166</v>
      </c>
      <c r="B632" t="s">
        <v>2710</v>
      </c>
      <c r="C632">
        <v>0.85299999999999998</v>
      </c>
    </row>
    <row r="633" spans="1:5">
      <c r="A633">
        <v>167</v>
      </c>
      <c r="B633" t="s">
        <v>2711</v>
      </c>
      <c r="C633">
        <v>2.2610000000000001</v>
      </c>
    </row>
    <row r="634" spans="1:5">
      <c r="A634">
        <v>168</v>
      </c>
      <c r="B634" t="s">
        <v>2712</v>
      </c>
      <c r="C634">
        <v>1.2450000000000001</v>
      </c>
    </row>
    <row r="635" spans="1:5">
      <c r="A635">
        <v>169</v>
      </c>
      <c r="B635" t="s">
        <v>2713</v>
      </c>
      <c r="C635">
        <v>1.2190000000000001</v>
      </c>
    </row>
    <row r="636" spans="1:5">
      <c r="A636">
        <v>170</v>
      </c>
      <c r="B636" t="s">
        <v>2714</v>
      </c>
      <c r="C636">
        <v>1.4510000000000001</v>
      </c>
    </row>
    <row r="637" spans="1:5">
      <c r="A637">
        <v>171</v>
      </c>
      <c r="B637" t="s">
        <v>2715</v>
      </c>
      <c r="C637">
        <v>1.9179999999999999</v>
      </c>
    </row>
    <row r="638" spans="1:5">
      <c r="A638">
        <v>172</v>
      </c>
      <c r="B638" t="s">
        <v>2716</v>
      </c>
      <c r="C638">
        <v>0.86399999999999999</v>
      </c>
    </row>
    <row r="639" spans="1:5">
      <c r="A639">
        <v>173</v>
      </c>
      <c r="B639" t="s">
        <v>2717</v>
      </c>
      <c r="C639">
        <v>0.753</v>
      </c>
    </row>
    <row r="640" spans="1:5">
      <c r="A640">
        <v>174</v>
      </c>
      <c r="B640" t="s">
        <v>2718</v>
      </c>
      <c r="C640">
        <v>0.748</v>
      </c>
    </row>
    <row r="641" spans="1:5">
      <c r="A641">
        <v>175</v>
      </c>
      <c r="B641" t="s">
        <v>2719</v>
      </c>
      <c r="C641">
        <v>2.0680000000000001</v>
      </c>
    </row>
    <row r="642" spans="1:5">
      <c r="A642">
        <v>176</v>
      </c>
      <c r="B642" t="s">
        <v>2720</v>
      </c>
      <c r="C642">
        <v>0.85199999999999998</v>
      </c>
    </row>
    <row r="643" spans="1:5">
      <c r="A643">
        <v>177</v>
      </c>
      <c r="B643" t="s">
        <v>2721</v>
      </c>
      <c r="C643">
        <v>0.91400000000000003</v>
      </c>
    </row>
    <row r="644" spans="1:5">
      <c r="A644">
        <v>178</v>
      </c>
      <c r="B644" t="s">
        <v>2722</v>
      </c>
      <c r="C644">
        <v>1.33</v>
      </c>
    </row>
    <row r="645" spans="1:5">
      <c r="A645">
        <v>179</v>
      </c>
      <c r="B645" t="s">
        <v>2723</v>
      </c>
      <c r="C645">
        <v>0.73899999999999999</v>
      </c>
    </row>
    <row r="646" spans="1:5">
      <c r="A646">
        <v>180</v>
      </c>
      <c r="B646" t="s">
        <v>2724</v>
      </c>
      <c r="C646">
        <v>1.349</v>
      </c>
    </row>
    <row r="647" spans="1:5">
      <c r="A647">
        <v>181</v>
      </c>
      <c r="B647" t="s">
        <v>2725</v>
      </c>
      <c r="C647">
        <v>1.7310000000000001</v>
      </c>
      <c r="D647" t="s">
        <v>272</v>
      </c>
      <c r="E647">
        <f>AVERAGE(C647:C655)</f>
        <v>0.82877777777777761</v>
      </c>
    </row>
    <row r="648" spans="1:5">
      <c r="A648">
        <v>182</v>
      </c>
      <c r="B648" t="s">
        <v>2726</v>
      </c>
      <c r="C648">
        <v>0.71</v>
      </c>
      <c r="D648" t="s">
        <v>273</v>
      </c>
      <c r="E648" s="13">
        <f>AVERAGE(C656:C664)</f>
        <v>0.75255555555555564</v>
      </c>
    </row>
    <row r="649" spans="1:5">
      <c r="A649">
        <v>183</v>
      </c>
      <c r="B649" t="s">
        <v>2727</v>
      </c>
      <c r="C649">
        <v>1.2250000000000001</v>
      </c>
      <c r="D649" t="s">
        <v>1007</v>
      </c>
      <c r="E649" s="43">
        <f>AVERAGE(C647:C664)</f>
        <v>0.79066666666666663</v>
      </c>
    </row>
    <row r="650" spans="1:5">
      <c r="A650">
        <v>184</v>
      </c>
      <c r="B650" t="s">
        <v>2728</v>
      </c>
      <c r="C650">
        <v>0.254</v>
      </c>
    </row>
    <row r="651" spans="1:5">
      <c r="A651">
        <v>185</v>
      </c>
      <c r="B651" t="s">
        <v>2729</v>
      </c>
      <c r="C651">
        <v>0.69</v>
      </c>
    </row>
    <row r="652" spans="1:5">
      <c r="A652">
        <v>186</v>
      </c>
      <c r="B652" t="s">
        <v>2730</v>
      </c>
      <c r="C652">
        <v>1.0149999999999999</v>
      </c>
    </row>
    <row r="653" spans="1:5">
      <c r="A653">
        <v>187</v>
      </c>
      <c r="B653" t="s">
        <v>2731</v>
      </c>
      <c r="C653">
        <v>0.52800000000000002</v>
      </c>
    </row>
    <row r="654" spans="1:5">
      <c r="A654">
        <v>188</v>
      </c>
      <c r="B654" t="s">
        <v>2732</v>
      </c>
      <c r="C654">
        <v>0.86499999999999999</v>
      </c>
    </row>
    <row r="655" spans="1:5">
      <c r="A655">
        <v>189</v>
      </c>
      <c r="B655" t="s">
        <v>2733</v>
      </c>
      <c r="C655">
        <v>0.441</v>
      </c>
    </row>
    <row r="656" spans="1:5">
      <c r="A656">
        <v>190</v>
      </c>
      <c r="B656" t="s">
        <v>2734</v>
      </c>
      <c r="C656">
        <v>0.76700000000000002</v>
      </c>
    </row>
    <row r="657" spans="1:5">
      <c r="A657">
        <v>191</v>
      </c>
      <c r="B657" t="s">
        <v>2735</v>
      </c>
      <c r="C657">
        <v>1.3620000000000001</v>
      </c>
    </row>
    <row r="658" spans="1:5">
      <c r="A658">
        <v>192</v>
      </c>
      <c r="B658" t="s">
        <v>2736</v>
      </c>
      <c r="C658">
        <v>1.4</v>
      </c>
    </row>
    <row r="659" spans="1:5">
      <c r="A659">
        <v>193</v>
      </c>
      <c r="B659" t="s">
        <v>2737</v>
      </c>
      <c r="C659">
        <v>0.61299999999999999</v>
      </c>
    </row>
    <row r="660" spans="1:5">
      <c r="A660">
        <v>194</v>
      </c>
      <c r="B660" t="s">
        <v>2738</v>
      </c>
      <c r="C660">
        <v>0.47099999999999997</v>
      </c>
    </row>
    <row r="661" spans="1:5">
      <c r="A661">
        <v>195</v>
      </c>
      <c r="B661" t="s">
        <v>2739</v>
      </c>
      <c r="C661">
        <v>0.71399999999999997</v>
      </c>
    </row>
    <row r="662" spans="1:5">
      <c r="A662">
        <v>196</v>
      </c>
      <c r="B662" t="s">
        <v>2740</v>
      </c>
      <c r="C662">
        <v>0.56399999999999995</v>
      </c>
    </row>
    <row r="663" spans="1:5">
      <c r="A663">
        <v>197</v>
      </c>
      <c r="B663" t="s">
        <v>2741</v>
      </c>
      <c r="C663">
        <v>0.44</v>
      </c>
    </row>
    <row r="664" spans="1:5">
      <c r="A664">
        <v>198</v>
      </c>
      <c r="B664" t="s">
        <v>2742</v>
      </c>
      <c r="C664">
        <v>0.442</v>
      </c>
    </row>
    <row r="665" spans="1:5">
      <c r="A665">
        <v>199</v>
      </c>
      <c r="B665" t="s">
        <v>2743</v>
      </c>
      <c r="C665">
        <v>1.212</v>
      </c>
      <c r="D665" t="s">
        <v>272</v>
      </c>
      <c r="E665">
        <f>AVERAGE(C665:C673)</f>
        <v>0.9575555555555556</v>
      </c>
    </row>
    <row r="666" spans="1:5">
      <c r="A666">
        <v>200</v>
      </c>
      <c r="B666" t="s">
        <v>2744</v>
      </c>
      <c r="C666">
        <v>1.754</v>
      </c>
      <c r="D666" t="s">
        <v>273</v>
      </c>
      <c r="E666" s="13">
        <f>AVERAGE(C674:C682)</f>
        <v>0.4906666666666667</v>
      </c>
    </row>
    <row r="667" spans="1:5">
      <c r="A667">
        <v>201</v>
      </c>
      <c r="B667" t="s">
        <v>2745</v>
      </c>
      <c r="C667">
        <v>0.85399999999999998</v>
      </c>
      <c r="D667" t="s">
        <v>1007</v>
      </c>
      <c r="E667" s="43">
        <f>AVERAGE(C665:C682)</f>
        <v>0.72411111111111126</v>
      </c>
    </row>
    <row r="668" spans="1:5">
      <c r="A668">
        <v>202</v>
      </c>
      <c r="B668" t="s">
        <v>2746</v>
      </c>
      <c r="C668">
        <v>0.86499999999999999</v>
      </c>
    </row>
    <row r="669" spans="1:5">
      <c r="A669">
        <v>203</v>
      </c>
      <c r="B669" t="s">
        <v>2747</v>
      </c>
      <c r="C669">
        <v>0.624</v>
      </c>
    </row>
    <row r="670" spans="1:5">
      <c r="A670">
        <v>204</v>
      </c>
      <c r="B670" t="s">
        <v>2748</v>
      </c>
      <c r="C670">
        <v>0.94699999999999995</v>
      </c>
    </row>
    <row r="671" spans="1:5">
      <c r="A671">
        <v>205</v>
      </c>
      <c r="B671" t="s">
        <v>2749</v>
      </c>
      <c r="C671">
        <v>0.83299999999999996</v>
      </c>
    </row>
    <row r="672" spans="1:5">
      <c r="A672">
        <v>206</v>
      </c>
      <c r="B672" t="s">
        <v>2750</v>
      </c>
      <c r="C672">
        <v>0.97899999999999998</v>
      </c>
    </row>
    <row r="673" spans="1:3">
      <c r="A673">
        <v>207</v>
      </c>
      <c r="B673" t="s">
        <v>2751</v>
      </c>
      <c r="C673">
        <v>0.55000000000000004</v>
      </c>
    </row>
    <row r="674" spans="1:3">
      <c r="A674">
        <v>208</v>
      </c>
      <c r="B674" t="s">
        <v>2752</v>
      </c>
      <c r="C674">
        <v>0.32300000000000001</v>
      </c>
    </row>
    <row r="675" spans="1:3">
      <c r="A675">
        <v>209</v>
      </c>
      <c r="B675" t="s">
        <v>2753</v>
      </c>
      <c r="C675">
        <v>0.61</v>
      </c>
    </row>
    <row r="676" spans="1:3">
      <c r="A676">
        <v>210</v>
      </c>
      <c r="B676" t="s">
        <v>2754</v>
      </c>
      <c r="C676">
        <v>0.46</v>
      </c>
    </row>
    <row r="677" spans="1:3">
      <c r="A677">
        <v>211</v>
      </c>
      <c r="B677" t="s">
        <v>2755</v>
      </c>
      <c r="C677">
        <v>0.29599999999999999</v>
      </c>
    </row>
    <row r="678" spans="1:3">
      <c r="A678">
        <v>212</v>
      </c>
      <c r="B678" t="s">
        <v>2756</v>
      </c>
      <c r="C678">
        <v>0.47</v>
      </c>
    </row>
    <row r="679" spans="1:3">
      <c r="A679">
        <v>213</v>
      </c>
      <c r="B679" t="s">
        <v>2757</v>
      </c>
      <c r="C679">
        <v>0.40500000000000003</v>
      </c>
    </row>
    <row r="680" spans="1:3">
      <c r="A680">
        <v>214</v>
      </c>
      <c r="B680" t="s">
        <v>2758</v>
      </c>
      <c r="C680">
        <v>0.438</v>
      </c>
    </row>
    <row r="681" spans="1:3">
      <c r="A681">
        <v>215</v>
      </c>
      <c r="B681" t="s">
        <v>2759</v>
      </c>
      <c r="C681">
        <v>0.91200000000000003</v>
      </c>
    </row>
    <row r="682" spans="1:3">
      <c r="A682">
        <v>216</v>
      </c>
      <c r="B682" t="s">
        <v>2760</v>
      </c>
      <c r="C682">
        <v>0.502</v>
      </c>
    </row>
  </sheetData>
  <mergeCells count="25">
    <mergeCell ref="J242:K242"/>
    <mergeCell ref="L242:N242"/>
    <mergeCell ref="O242:Q242"/>
    <mergeCell ref="J481:L481"/>
    <mergeCell ref="M481:N481"/>
    <mergeCell ref="O481:P481"/>
    <mergeCell ref="M465:N465"/>
    <mergeCell ref="J479:L479"/>
    <mergeCell ref="M479:N479"/>
    <mergeCell ref="O479:P479"/>
    <mergeCell ref="J480:L480"/>
    <mergeCell ref="M480:N480"/>
    <mergeCell ref="O480:P480"/>
    <mergeCell ref="J240:K240"/>
    <mergeCell ref="L240:N240"/>
    <mergeCell ref="O240:Q240"/>
    <mergeCell ref="J241:K241"/>
    <mergeCell ref="L241:N241"/>
    <mergeCell ref="O241:Q241"/>
    <mergeCell ref="O4:P4"/>
    <mergeCell ref="R4:S4"/>
    <mergeCell ref="Z5:AB5"/>
    <mergeCell ref="Z6:AB6"/>
    <mergeCell ref="L226:M226"/>
    <mergeCell ref="O226:P226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6"/>
  <sheetViews>
    <sheetView zoomScale="40" zoomScaleNormal="40" workbookViewId="0">
      <selection activeCell="AL87" sqref="AL87"/>
    </sheetView>
  </sheetViews>
  <sheetFormatPr defaultRowHeight="15"/>
  <cols>
    <col min="1" max="1" width="27.5703125" customWidth="1"/>
  </cols>
  <sheetData>
    <row r="1" spans="1:15">
      <c r="A1" s="93"/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</row>
    <row r="2" spans="1:15" ht="15.75">
      <c r="A2" s="89" t="s">
        <v>909</v>
      </c>
      <c r="N2" s="90"/>
    </row>
    <row r="3" spans="1:15" ht="15.75">
      <c r="D3" s="284"/>
      <c r="E3" s="284"/>
      <c r="F3" s="38"/>
      <c r="N3" s="90"/>
    </row>
    <row r="4" spans="1:15" ht="15.75">
      <c r="D4" s="285" t="s">
        <v>910</v>
      </c>
      <c r="E4" s="285"/>
      <c r="F4" s="38"/>
      <c r="N4" s="90"/>
      <c r="O4" s="38"/>
    </row>
    <row r="5" spans="1:15" ht="15.75">
      <c r="C5" t="s">
        <v>911</v>
      </c>
      <c r="D5" s="91" t="s">
        <v>911</v>
      </c>
      <c r="E5" s="91" t="s">
        <v>912</v>
      </c>
      <c r="F5" t="s">
        <v>913</v>
      </c>
      <c r="G5" t="s">
        <v>914</v>
      </c>
      <c r="H5" t="s">
        <v>915</v>
      </c>
      <c r="I5" t="s">
        <v>916</v>
      </c>
      <c r="J5" t="s">
        <v>917</v>
      </c>
      <c r="K5" t="s">
        <v>918</v>
      </c>
      <c r="L5" t="s">
        <v>919</v>
      </c>
      <c r="M5" t="s">
        <v>920</v>
      </c>
      <c r="N5" s="92" t="s">
        <v>921</v>
      </c>
    </row>
    <row r="6" spans="1:15" ht="15.75">
      <c r="A6" t="s">
        <v>922</v>
      </c>
      <c r="C6">
        <v>1</v>
      </c>
      <c r="D6">
        <v>49180</v>
      </c>
      <c r="E6">
        <v>820</v>
      </c>
      <c r="F6">
        <v>100</v>
      </c>
      <c r="G6">
        <v>10</v>
      </c>
      <c r="H6">
        <v>1000</v>
      </c>
      <c r="I6">
        <f>G6*H6/F6</f>
        <v>100</v>
      </c>
      <c r="J6" s="93">
        <f>E6/I6</f>
        <v>8.1999999999999993</v>
      </c>
      <c r="K6" s="68">
        <f>(D6/L6)*(F6/J6)</f>
        <v>59975.609756097561</v>
      </c>
      <c r="L6">
        <v>10</v>
      </c>
      <c r="M6">
        <v>500</v>
      </c>
      <c r="N6" s="94">
        <f>M6*K6</f>
        <v>29987804.878048781</v>
      </c>
    </row>
    <row r="7" spans="1:15" ht="15.75">
      <c r="A7" t="s">
        <v>923</v>
      </c>
      <c r="B7" s="80"/>
      <c r="C7">
        <v>2</v>
      </c>
      <c r="D7">
        <v>49191</v>
      </c>
      <c r="E7">
        <v>809</v>
      </c>
      <c r="F7">
        <v>100</v>
      </c>
      <c r="G7">
        <v>10</v>
      </c>
      <c r="H7">
        <v>1000</v>
      </c>
      <c r="I7">
        <f>G7*H7/F7</f>
        <v>100</v>
      </c>
      <c r="J7" s="93">
        <f>E7/I7</f>
        <v>8.09</v>
      </c>
      <c r="K7" s="68">
        <f>(D7/L7)*(F7/J7)</f>
        <v>60804.697156983937</v>
      </c>
      <c r="L7">
        <v>10</v>
      </c>
      <c r="M7">
        <v>500</v>
      </c>
      <c r="N7" s="94">
        <f>M7*K7</f>
        <v>30402348.578491967</v>
      </c>
    </row>
    <row r="8" spans="1:15" ht="15.75">
      <c r="A8" t="s">
        <v>924</v>
      </c>
      <c r="B8" s="80"/>
      <c r="C8">
        <v>3</v>
      </c>
      <c r="D8">
        <v>48832</v>
      </c>
      <c r="E8">
        <v>1168</v>
      </c>
      <c r="F8">
        <v>100</v>
      </c>
      <c r="G8">
        <v>10</v>
      </c>
      <c r="H8">
        <v>1000</v>
      </c>
      <c r="I8">
        <f t="shared" ref="I8:I36" si="0">G8*H8/F8</f>
        <v>100</v>
      </c>
      <c r="J8" s="93">
        <f t="shared" ref="J8:J36" si="1">E8/I8</f>
        <v>11.68</v>
      </c>
      <c r="K8" s="68">
        <f t="shared" ref="K8:K36" si="2">(D8/L8)*(F8/J8)</f>
        <v>41808.219178082189</v>
      </c>
      <c r="L8">
        <v>10</v>
      </c>
      <c r="M8">
        <v>500</v>
      </c>
      <c r="N8" s="94">
        <f t="shared" ref="N8:N36" si="3">M8*K8</f>
        <v>20904109.589041095</v>
      </c>
    </row>
    <row r="9" spans="1:15" ht="15.75">
      <c r="A9" t="s">
        <v>925</v>
      </c>
      <c r="B9" s="80"/>
      <c r="C9">
        <v>4</v>
      </c>
      <c r="D9" s="93">
        <v>49088</v>
      </c>
      <c r="E9" s="93">
        <v>912</v>
      </c>
      <c r="F9">
        <v>100</v>
      </c>
      <c r="G9">
        <v>10</v>
      </c>
      <c r="H9">
        <v>1000</v>
      </c>
      <c r="I9">
        <f t="shared" si="0"/>
        <v>100</v>
      </c>
      <c r="J9" s="93">
        <f t="shared" si="1"/>
        <v>9.1199999999999992</v>
      </c>
      <c r="K9" s="68">
        <f t="shared" si="2"/>
        <v>53824.561403508778</v>
      </c>
      <c r="L9">
        <v>10</v>
      </c>
      <c r="M9">
        <v>500</v>
      </c>
      <c r="N9" s="94">
        <f t="shared" si="3"/>
        <v>26912280.701754387</v>
      </c>
    </row>
    <row r="10" spans="1:15" ht="15.75">
      <c r="A10" s="68" t="s">
        <v>926</v>
      </c>
      <c r="B10" s="80"/>
      <c r="C10">
        <v>5</v>
      </c>
      <c r="D10" s="95">
        <v>49261</v>
      </c>
      <c r="E10" s="95">
        <v>739</v>
      </c>
      <c r="F10">
        <v>100</v>
      </c>
      <c r="G10">
        <v>10</v>
      </c>
      <c r="H10">
        <v>1000</v>
      </c>
      <c r="I10">
        <f t="shared" si="0"/>
        <v>100</v>
      </c>
      <c r="J10" s="93">
        <f t="shared" si="1"/>
        <v>7.39</v>
      </c>
      <c r="K10" s="68">
        <f t="shared" si="2"/>
        <v>66658.998646820037</v>
      </c>
      <c r="L10">
        <v>10</v>
      </c>
      <c r="M10">
        <v>500</v>
      </c>
      <c r="N10" s="94">
        <f t="shared" si="3"/>
        <v>33329499.323410019</v>
      </c>
    </row>
    <row r="11" spans="1:15" ht="15.75">
      <c r="A11" t="s">
        <v>927</v>
      </c>
      <c r="B11" s="80"/>
      <c r="C11">
        <v>6</v>
      </c>
      <c r="D11" s="93">
        <v>49360</v>
      </c>
      <c r="E11" s="93">
        <v>640</v>
      </c>
      <c r="F11">
        <v>100</v>
      </c>
      <c r="G11">
        <v>10</v>
      </c>
      <c r="H11">
        <v>1000</v>
      </c>
      <c r="I11">
        <f t="shared" si="0"/>
        <v>100</v>
      </c>
      <c r="J11" s="93">
        <f t="shared" si="1"/>
        <v>6.4</v>
      </c>
      <c r="K11" s="68">
        <f t="shared" si="2"/>
        <v>77125</v>
      </c>
      <c r="L11">
        <v>10</v>
      </c>
      <c r="M11">
        <v>500</v>
      </c>
      <c r="N11" s="94">
        <f t="shared" si="3"/>
        <v>38562500</v>
      </c>
    </row>
    <row r="12" spans="1:15" ht="15.75">
      <c r="A12" t="s">
        <v>928</v>
      </c>
      <c r="B12" s="80"/>
      <c r="C12">
        <v>7</v>
      </c>
      <c r="D12" s="93">
        <v>49418</v>
      </c>
      <c r="E12" s="93">
        <v>582</v>
      </c>
      <c r="F12">
        <v>100</v>
      </c>
      <c r="G12">
        <v>10</v>
      </c>
      <c r="H12">
        <v>1000</v>
      </c>
      <c r="I12">
        <f t="shared" si="0"/>
        <v>100</v>
      </c>
      <c r="J12" s="93">
        <f t="shared" si="1"/>
        <v>5.82</v>
      </c>
      <c r="K12" s="68">
        <f t="shared" si="2"/>
        <v>84910.652920962195</v>
      </c>
      <c r="L12">
        <v>10</v>
      </c>
      <c r="M12">
        <v>500</v>
      </c>
      <c r="N12" s="94">
        <f t="shared" si="3"/>
        <v>42455326.4604811</v>
      </c>
    </row>
    <row r="13" spans="1:15" ht="15.75">
      <c r="A13" t="s">
        <v>929</v>
      </c>
      <c r="B13" s="80"/>
      <c r="C13">
        <v>8</v>
      </c>
      <c r="D13" s="93">
        <v>49322</v>
      </c>
      <c r="E13" s="93">
        <v>678</v>
      </c>
      <c r="F13">
        <v>100</v>
      </c>
      <c r="G13">
        <v>10</v>
      </c>
      <c r="H13">
        <v>1000</v>
      </c>
      <c r="I13">
        <f t="shared" si="0"/>
        <v>100</v>
      </c>
      <c r="J13" s="93">
        <f t="shared" si="1"/>
        <v>6.78</v>
      </c>
      <c r="K13" s="68">
        <f t="shared" si="2"/>
        <v>72746.312684365781</v>
      </c>
      <c r="L13">
        <v>10</v>
      </c>
      <c r="M13">
        <v>500</v>
      </c>
      <c r="N13" s="94">
        <f t="shared" si="3"/>
        <v>36373156.34218289</v>
      </c>
    </row>
    <row r="14" spans="1:15" ht="15.75">
      <c r="A14" s="68" t="s">
        <v>930</v>
      </c>
      <c r="B14" s="80"/>
      <c r="C14">
        <v>9</v>
      </c>
      <c r="D14" s="93">
        <v>49420</v>
      </c>
      <c r="E14" s="93">
        <v>580</v>
      </c>
      <c r="F14">
        <v>100</v>
      </c>
      <c r="G14">
        <v>10</v>
      </c>
      <c r="H14">
        <v>1000</v>
      </c>
      <c r="I14">
        <f t="shared" si="0"/>
        <v>100</v>
      </c>
      <c r="J14" s="93">
        <f t="shared" si="1"/>
        <v>5.8</v>
      </c>
      <c r="K14" s="68">
        <f t="shared" si="2"/>
        <v>85206.896551724145</v>
      </c>
      <c r="L14">
        <v>10</v>
      </c>
      <c r="M14">
        <v>500</v>
      </c>
      <c r="N14" s="94">
        <f t="shared" si="3"/>
        <v>42603448.275862075</v>
      </c>
    </row>
    <row r="15" spans="1:15" ht="15.75">
      <c r="A15" s="68" t="s">
        <v>931</v>
      </c>
      <c r="B15" s="80"/>
      <c r="C15">
        <v>10</v>
      </c>
      <c r="D15" s="93">
        <v>49368</v>
      </c>
      <c r="E15" s="93">
        <v>632</v>
      </c>
      <c r="F15">
        <v>100</v>
      </c>
      <c r="G15">
        <v>10</v>
      </c>
      <c r="H15">
        <v>1000</v>
      </c>
      <c r="I15">
        <f t="shared" si="0"/>
        <v>100</v>
      </c>
      <c r="J15" s="93">
        <f t="shared" si="1"/>
        <v>6.32</v>
      </c>
      <c r="K15" s="68">
        <f t="shared" si="2"/>
        <v>78113.924050632908</v>
      </c>
      <c r="L15">
        <v>10</v>
      </c>
      <c r="M15">
        <v>500</v>
      </c>
      <c r="N15" s="94">
        <f t="shared" si="3"/>
        <v>39056962.025316454</v>
      </c>
    </row>
    <row r="16" spans="1:15" ht="15.75">
      <c r="A16" s="68" t="s">
        <v>932</v>
      </c>
      <c r="B16" s="80"/>
      <c r="C16">
        <v>11</v>
      </c>
      <c r="D16" s="93">
        <v>49330</v>
      </c>
      <c r="E16" s="93">
        <v>670</v>
      </c>
      <c r="F16">
        <v>100</v>
      </c>
      <c r="G16">
        <v>10</v>
      </c>
      <c r="H16">
        <v>1000</v>
      </c>
      <c r="I16">
        <f t="shared" si="0"/>
        <v>100</v>
      </c>
      <c r="J16" s="93">
        <f t="shared" si="1"/>
        <v>6.7</v>
      </c>
      <c r="K16" s="68">
        <f t="shared" si="2"/>
        <v>73626.86567164179</v>
      </c>
      <c r="L16">
        <v>10</v>
      </c>
      <c r="M16">
        <v>500</v>
      </c>
      <c r="N16" s="94">
        <f t="shared" si="3"/>
        <v>36813432.835820898</v>
      </c>
    </row>
    <row r="17" spans="1:15" ht="15.75">
      <c r="A17" s="68" t="s">
        <v>933</v>
      </c>
      <c r="B17" s="80"/>
      <c r="C17">
        <v>12</v>
      </c>
      <c r="D17" s="93">
        <v>49443</v>
      </c>
      <c r="E17" s="93">
        <v>557</v>
      </c>
      <c r="F17">
        <v>100</v>
      </c>
      <c r="G17">
        <v>10</v>
      </c>
      <c r="H17">
        <v>1000</v>
      </c>
      <c r="I17">
        <f t="shared" si="0"/>
        <v>100</v>
      </c>
      <c r="J17" s="93">
        <f t="shared" si="1"/>
        <v>5.57</v>
      </c>
      <c r="K17" s="68">
        <f t="shared" si="2"/>
        <v>88766.606822262125</v>
      </c>
      <c r="L17">
        <v>10</v>
      </c>
      <c r="M17">
        <v>500</v>
      </c>
      <c r="N17" s="94">
        <f t="shared" si="3"/>
        <v>44383303.411131062</v>
      </c>
    </row>
    <row r="18" spans="1:15" ht="15.75">
      <c r="A18" s="68" t="s">
        <v>934</v>
      </c>
      <c r="B18" s="80"/>
      <c r="C18">
        <v>13</v>
      </c>
      <c r="D18" s="80">
        <v>60271</v>
      </c>
      <c r="E18" s="80">
        <v>2360</v>
      </c>
      <c r="F18">
        <v>100</v>
      </c>
      <c r="G18">
        <v>10</v>
      </c>
      <c r="H18">
        <v>1000</v>
      </c>
      <c r="I18">
        <f t="shared" si="0"/>
        <v>100</v>
      </c>
      <c r="J18" s="93">
        <f t="shared" si="1"/>
        <v>23.6</v>
      </c>
      <c r="K18" s="68">
        <f t="shared" si="2"/>
        <v>25538.559322033896</v>
      </c>
      <c r="L18">
        <v>10</v>
      </c>
      <c r="M18">
        <v>500</v>
      </c>
      <c r="N18" s="94">
        <f t="shared" si="3"/>
        <v>12769279.661016949</v>
      </c>
    </row>
    <row r="19" spans="1:15" ht="15.75">
      <c r="A19" s="68" t="s">
        <v>935</v>
      </c>
      <c r="B19" s="80"/>
      <c r="C19">
        <v>14</v>
      </c>
      <c r="D19" s="80">
        <v>53175</v>
      </c>
      <c r="E19" s="80">
        <v>2147</v>
      </c>
      <c r="F19">
        <v>100</v>
      </c>
      <c r="G19">
        <v>10</v>
      </c>
      <c r="H19">
        <v>1000</v>
      </c>
      <c r="I19">
        <f t="shared" si="0"/>
        <v>100</v>
      </c>
      <c r="J19" s="93">
        <f t="shared" si="1"/>
        <v>21.47</v>
      </c>
      <c r="K19" s="68">
        <f t="shared" si="2"/>
        <v>24767.116907312531</v>
      </c>
      <c r="L19">
        <v>10</v>
      </c>
      <c r="M19">
        <v>500</v>
      </c>
      <c r="N19" s="94">
        <f t="shared" si="3"/>
        <v>12383558.453656266</v>
      </c>
    </row>
    <row r="20" spans="1:15" ht="15.75">
      <c r="A20" s="68" t="s">
        <v>936</v>
      </c>
      <c r="B20" s="80"/>
      <c r="C20">
        <v>15</v>
      </c>
      <c r="D20" s="80">
        <v>52358</v>
      </c>
      <c r="E20" s="80">
        <v>2316</v>
      </c>
      <c r="F20">
        <v>100</v>
      </c>
      <c r="G20">
        <v>10</v>
      </c>
      <c r="H20">
        <v>1000</v>
      </c>
      <c r="I20">
        <f t="shared" si="0"/>
        <v>100</v>
      </c>
      <c r="J20" s="93">
        <f t="shared" si="1"/>
        <v>23.16</v>
      </c>
      <c r="K20" s="68">
        <f t="shared" si="2"/>
        <v>22607.081174438685</v>
      </c>
      <c r="L20">
        <v>10</v>
      </c>
      <c r="M20">
        <v>500</v>
      </c>
      <c r="N20" s="94">
        <f t="shared" si="3"/>
        <v>11303540.587219343</v>
      </c>
    </row>
    <row r="21" spans="1:15" ht="15.75">
      <c r="A21" s="68" t="s">
        <v>937</v>
      </c>
      <c r="B21" s="80"/>
      <c r="C21">
        <v>16</v>
      </c>
      <c r="D21" s="80">
        <v>49970</v>
      </c>
      <c r="E21" s="80">
        <v>2321</v>
      </c>
      <c r="F21">
        <v>100</v>
      </c>
      <c r="G21">
        <v>10</v>
      </c>
      <c r="H21">
        <v>1000</v>
      </c>
      <c r="I21">
        <f t="shared" si="0"/>
        <v>100</v>
      </c>
      <c r="J21" s="93">
        <f t="shared" si="1"/>
        <v>23.21</v>
      </c>
      <c r="K21" s="68">
        <f t="shared" si="2"/>
        <v>21529.513140887546</v>
      </c>
      <c r="L21">
        <v>10</v>
      </c>
      <c r="M21">
        <v>500</v>
      </c>
      <c r="N21" s="94">
        <f t="shared" si="3"/>
        <v>10764756.570443774</v>
      </c>
    </row>
    <row r="22" spans="1:15" ht="15.75">
      <c r="A22" s="68" t="s">
        <v>938</v>
      </c>
      <c r="B22" s="80"/>
      <c r="C22">
        <v>17</v>
      </c>
      <c r="D22" s="80">
        <v>72519</v>
      </c>
      <c r="E22" s="80">
        <v>2189</v>
      </c>
      <c r="F22">
        <v>100</v>
      </c>
      <c r="G22">
        <v>10</v>
      </c>
      <c r="H22">
        <v>1000</v>
      </c>
      <c r="I22">
        <f t="shared" si="0"/>
        <v>100</v>
      </c>
      <c r="J22" s="93">
        <f t="shared" si="1"/>
        <v>21.89</v>
      </c>
      <c r="K22" s="68">
        <f t="shared" si="2"/>
        <v>33128.825947921425</v>
      </c>
      <c r="L22">
        <v>10</v>
      </c>
      <c r="M22">
        <v>500</v>
      </c>
      <c r="N22" s="94">
        <f t="shared" si="3"/>
        <v>16564412.973960713</v>
      </c>
    </row>
    <row r="23" spans="1:15" ht="15.75">
      <c r="A23" s="93" t="s">
        <v>939</v>
      </c>
      <c r="B23" s="93"/>
      <c r="C23">
        <v>18</v>
      </c>
      <c r="D23" s="93">
        <v>54219</v>
      </c>
      <c r="E23" s="93">
        <v>2235</v>
      </c>
      <c r="F23">
        <v>100</v>
      </c>
      <c r="G23">
        <v>10</v>
      </c>
      <c r="H23">
        <v>1000</v>
      </c>
      <c r="I23">
        <f t="shared" si="0"/>
        <v>100</v>
      </c>
      <c r="J23" s="93">
        <f t="shared" si="1"/>
        <v>22.35</v>
      </c>
      <c r="K23" s="68">
        <f t="shared" si="2"/>
        <v>24259.060402684561</v>
      </c>
      <c r="L23">
        <v>10</v>
      </c>
      <c r="M23">
        <v>500</v>
      </c>
      <c r="N23" s="94">
        <f t="shared" si="3"/>
        <v>12129530.201342281</v>
      </c>
      <c r="O23" s="93"/>
    </row>
    <row r="24" spans="1:15" ht="15.75">
      <c r="A24" s="93" t="s">
        <v>940</v>
      </c>
      <c r="B24" s="93"/>
      <c r="C24">
        <v>19</v>
      </c>
      <c r="D24" s="93">
        <v>54670</v>
      </c>
      <c r="E24" s="93">
        <v>2002</v>
      </c>
      <c r="F24">
        <v>100</v>
      </c>
      <c r="G24">
        <v>10</v>
      </c>
      <c r="H24">
        <v>1000</v>
      </c>
      <c r="I24">
        <f t="shared" si="0"/>
        <v>100</v>
      </c>
      <c r="J24" s="93">
        <f t="shared" si="1"/>
        <v>20.02</v>
      </c>
      <c r="K24" s="68">
        <f t="shared" si="2"/>
        <v>27307.692307692312</v>
      </c>
      <c r="L24">
        <v>10</v>
      </c>
      <c r="M24">
        <v>500</v>
      </c>
      <c r="N24" s="94">
        <f t="shared" si="3"/>
        <v>13653846.153846156</v>
      </c>
      <c r="O24" s="93"/>
    </row>
    <row r="25" spans="1:15" ht="15.75">
      <c r="A25" s="93" t="s">
        <v>941</v>
      </c>
      <c r="B25" s="93"/>
      <c r="C25">
        <v>20</v>
      </c>
      <c r="D25" s="93">
        <v>60845</v>
      </c>
      <c r="E25" s="93">
        <v>2118</v>
      </c>
      <c r="F25">
        <v>100</v>
      </c>
      <c r="G25">
        <v>10</v>
      </c>
      <c r="H25">
        <v>1000</v>
      </c>
      <c r="I25">
        <f t="shared" si="0"/>
        <v>100</v>
      </c>
      <c r="J25" s="93">
        <f t="shared" si="1"/>
        <v>21.18</v>
      </c>
      <c r="K25" s="68">
        <f t="shared" si="2"/>
        <v>28727.573182247404</v>
      </c>
      <c r="L25">
        <v>10</v>
      </c>
      <c r="M25">
        <v>500</v>
      </c>
      <c r="N25" s="94">
        <f t="shared" si="3"/>
        <v>14363786.591123702</v>
      </c>
      <c r="O25" s="93"/>
    </row>
    <row r="26" spans="1:15" ht="15.75">
      <c r="A26" s="93" t="s">
        <v>942</v>
      </c>
      <c r="B26" s="93"/>
      <c r="C26">
        <v>21</v>
      </c>
      <c r="D26" s="93">
        <v>75882</v>
      </c>
      <c r="E26" s="93">
        <v>2705</v>
      </c>
      <c r="F26">
        <v>100</v>
      </c>
      <c r="G26">
        <v>10</v>
      </c>
      <c r="H26">
        <v>1000</v>
      </c>
      <c r="I26">
        <f t="shared" si="0"/>
        <v>100</v>
      </c>
      <c r="J26" s="93">
        <f t="shared" si="1"/>
        <v>27.05</v>
      </c>
      <c r="K26" s="68">
        <f t="shared" si="2"/>
        <v>28052.49537892791</v>
      </c>
      <c r="L26">
        <v>10</v>
      </c>
      <c r="M26">
        <v>500</v>
      </c>
      <c r="N26" s="94">
        <f t="shared" si="3"/>
        <v>14026247.689463954</v>
      </c>
      <c r="O26" s="93"/>
    </row>
    <row r="27" spans="1:15" ht="15.75">
      <c r="A27" s="68" t="s">
        <v>943</v>
      </c>
      <c r="B27" s="80"/>
      <c r="C27">
        <v>22</v>
      </c>
      <c r="D27" s="80">
        <v>69386</v>
      </c>
      <c r="E27" s="80">
        <v>2205</v>
      </c>
      <c r="F27">
        <v>100</v>
      </c>
      <c r="G27">
        <v>10</v>
      </c>
      <c r="H27">
        <v>1000</v>
      </c>
      <c r="I27">
        <f t="shared" si="0"/>
        <v>100</v>
      </c>
      <c r="J27" s="93">
        <f t="shared" si="1"/>
        <v>22.05</v>
      </c>
      <c r="K27" s="68">
        <f t="shared" si="2"/>
        <v>31467.573696145126</v>
      </c>
      <c r="L27">
        <v>10</v>
      </c>
      <c r="M27">
        <v>500</v>
      </c>
      <c r="N27" s="94">
        <f t="shared" si="3"/>
        <v>15733786.848072562</v>
      </c>
    </row>
    <row r="28" spans="1:15" ht="15.75">
      <c r="A28" s="68" t="s">
        <v>944</v>
      </c>
      <c r="B28" s="80"/>
      <c r="C28">
        <v>23</v>
      </c>
      <c r="D28" s="80">
        <v>60982</v>
      </c>
      <c r="E28" s="80">
        <v>2206</v>
      </c>
      <c r="F28">
        <v>100</v>
      </c>
      <c r="G28">
        <v>10</v>
      </c>
      <c r="H28">
        <v>1000</v>
      </c>
      <c r="I28">
        <f t="shared" si="0"/>
        <v>100</v>
      </c>
      <c r="J28" s="93">
        <f t="shared" si="1"/>
        <v>22.06</v>
      </c>
      <c r="K28" s="68">
        <f t="shared" si="2"/>
        <v>27643.699002719855</v>
      </c>
      <c r="L28">
        <v>10</v>
      </c>
      <c r="M28">
        <v>500</v>
      </c>
      <c r="N28" s="94">
        <f t="shared" si="3"/>
        <v>13821849.501359928</v>
      </c>
    </row>
    <row r="29" spans="1:15" ht="15.75">
      <c r="A29" s="93" t="s">
        <v>945</v>
      </c>
      <c r="B29" s="93"/>
      <c r="C29">
        <v>24</v>
      </c>
      <c r="D29" s="93">
        <v>41116</v>
      </c>
      <c r="E29" s="93">
        <v>2155</v>
      </c>
      <c r="F29">
        <v>100</v>
      </c>
      <c r="G29">
        <v>10</v>
      </c>
      <c r="H29">
        <v>1000</v>
      </c>
      <c r="I29">
        <f t="shared" si="0"/>
        <v>100</v>
      </c>
      <c r="J29" s="93">
        <f t="shared" si="1"/>
        <v>21.55</v>
      </c>
      <c r="K29" s="68">
        <f t="shared" si="2"/>
        <v>19079.350348027845</v>
      </c>
      <c r="L29">
        <v>10</v>
      </c>
      <c r="M29">
        <v>500</v>
      </c>
      <c r="N29" s="94">
        <f t="shared" si="3"/>
        <v>9539675.174013922</v>
      </c>
      <c r="O29" s="93"/>
    </row>
    <row r="30" spans="1:15" ht="15.75">
      <c r="A30" s="93" t="s">
        <v>946</v>
      </c>
      <c r="B30" s="93"/>
      <c r="C30">
        <v>25</v>
      </c>
      <c r="D30" s="93">
        <v>57409</v>
      </c>
      <c r="E30" s="93">
        <v>2111</v>
      </c>
      <c r="F30">
        <v>100</v>
      </c>
      <c r="G30">
        <v>10</v>
      </c>
      <c r="H30">
        <v>1000</v>
      </c>
      <c r="I30">
        <f t="shared" si="0"/>
        <v>100</v>
      </c>
      <c r="J30" s="93">
        <f t="shared" si="1"/>
        <v>21.11</v>
      </c>
      <c r="K30" s="68">
        <f t="shared" si="2"/>
        <v>27195.168166745618</v>
      </c>
      <c r="L30">
        <v>10</v>
      </c>
      <c r="M30">
        <v>500</v>
      </c>
      <c r="N30" s="94">
        <f t="shared" si="3"/>
        <v>13597584.083372809</v>
      </c>
      <c r="O30" s="93"/>
    </row>
    <row r="31" spans="1:15" ht="15.75">
      <c r="A31" s="68" t="s">
        <v>947</v>
      </c>
      <c r="B31" s="80"/>
      <c r="C31">
        <v>26</v>
      </c>
      <c r="D31" s="80">
        <v>61787</v>
      </c>
      <c r="E31" s="80">
        <v>2261</v>
      </c>
      <c r="F31">
        <v>100</v>
      </c>
      <c r="G31">
        <v>10</v>
      </c>
      <c r="H31">
        <v>1000</v>
      </c>
      <c r="I31">
        <f t="shared" si="0"/>
        <v>100</v>
      </c>
      <c r="J31" s="93">
        <f t="shared" si="1"/>
        <v>22.61</v>
      </c>
      <c r="K31" s="68">
        <f t="shared" si="2"/>
        <v>27327.288810260943</v>
      </c>
      <c r="L31">
        <v>10</v>
      </c>
      <c r="M31">
        <v>500</v>
      </c>
      <c r="N31" s="94">
        <f t="shared" si="3"/>
        <v>13663644.405130472</v>
      </c>
    </row>
    <row r="32" spans="1:15" ht="15.75">
      <c r="A32" s="68" t="s">
        <v>948</v>
      </c>
      <c r="B32" s="80"/>
      <c r="C32">
        <v>27</v>
      </c>
      <c r="D32" s="80">
        <v>74138</v>
      </c>
      <c r="E32" s="80">
        <v>2123</v>
      </c>
      <c r="F32">
        <v>100</v>
      </c>
      <c r="G32">
        <v>10</v>
      </c>
      <c r="H32">
        <v>1000</v>
      </c>
      <c r="I32">
        <f t="shared" si="0"/>
        <v>100</v>
      </c>
      <c r="J32" s="93">
        <f t="shared" si="1"/>
        <v>21.23</v>
      </c>
      <c r="K32" s="68">
        <f t="shared" si="2"/>
        <v>34921.337729627885</v>
      </c>
      <c r="L32">
        <v>10</v>
      </c>
      <c r="M32">
        <v>500</v>
      </c>
      <c r="N32" s="94">
        <f t="shared" si="3"/>
        <v>17460668.864813942</v>
      </c>
    </row>
    <row r="33" spans="1:14" ht="15.75">
      <c r="A33" s="68" t="s">
        <v>949</v>
      </c>
      <c r="B33" s="80"/>
      <c r="C33">
        <v>28</v>
      </c>
      <c r="D33" s="80">
        <v>88177</v>
      </c>
      <c r="E33" s="80">
        <v>2508</v>
      </c>
      <c r="F33">
        <v>100</v>
      </c>
      <c r="G33">
        <v>10</v>
      </c>
      <c r="H33">
        <v>1000</v>
      </c>
      <c r="I33">
        <f t="shared" si="0"/>
        <v>100</v>
      </c>
      <c r="J33" s="93">
        <f t="shared" si="1"/>
        <v>25.08</v>
      </c>
      <c r="K33" s="68">
        <f t="shared" si="2"/>
        <v>35158.293460925044</v>
      </c>
      <c r="L33">
        <v>10</v>
      </c>
      <c r="M33">
        <v>500</v>
      </c>
      <c r="N33" s="94">
        <f t="shared" si="3"/>
        <v>17579146.730462521</v>
      </c>
    </row>
    <row r="34" spans="1:14" ht="15.75">
      <c r="A34" s="68" t="s">
        <v>950</v>
      </c>
      <c r="B34" s="80"/>
      <c r="C34">
        <v>29</v>
      </c>
      <c r="D34" s="80">
        <v>72553</v>
      </c>
      <c r="E34" s="80">
        <v>1256</v>
      </c>
      <c r="F34">
        <v>100</v>
      </c>
      <c r="G34">
        <v>10</v>
      </c>
      <c r="H34">
        <v>1000</v>
      </c>
      <c r="I34">
        <f t="shared" si="0"/>
        <v>100</v>
      </c>
      <c r="J34" s="93">
        <f t="shared" si="1"/>
        <v>12.56</v>
      </c>
      <c r="K34" s="68">
        <f t="shared" si="2"/>
        <v>57765.127388535031</v>
      </c>
      <c r="L34">
        <v>10</v>
      </c>
      <c r="M34">
        <v>500</v>
      </c>
      <c r="N34" s="94">
        <f t="shared" si="3"/>
        <v>28882563.694267515</v>
      </c>
    </row>
    <row r="35" spans="1:14" ht="15.75">
      <c r="A35" s="68" t="s">
        <v>951</v>
      </c>
      <c r="B35" s="80"/>
      <c r="C35">
        <v>30</v>
      </c>
      <c r="D35" s="80">
        <v>64817</v>
      </c>
      <c r="E35" s="80">
        <v>1932</v>
      </c>
      <c r="F35">
        <v>100</v>
      </c>
      <c r="G35">
        <v>10</v>
      </c>
      <c r="H35">
        <v>1000</v>
      </c>
      <c r="I35">
        <f t="shared" si="0"/>
        <v>100</v>
      </c>
      <c r="J35" s="93">
        <f t="shared" si="1"/>
        <v>19.32</v>
      </c>
      <c r="K35" s="68">
        <f t="shared" si="2"/>
        <v>33549.171842650103</v>
      </c>
      <c r="L35">
        <v>10</v>
      </c>
      <c r="M35">
        <v>500</v>
      </c>
      <c r="N35" s="94">
        <f t="shared" si="3"/>
        <v>16774585.921325052</v>
      </c>
    </row>
    <row r="36" spans="1:14" ht="15.75">
      <c r="A36" s="68" t="s">
        <v>952</v>
      </c>
      <c r="B36" s="80"/>
      <c r="C36">
        <v>31</v>
      </c>
      <c r="D36" s="80">
        <v>78374</v>
      </c>
      <c r="E36" s="80">
        <v>2235</v>
      </c>
      <c r="F36">
        <v>100</v>
      </c>
      <c r="G36">
        <v>10</v>
      </c>
      <c r="H36">
        <v>1000</v>
      </c>
      <c r="I36">
        <f t="shared" si="0"/>
        <v>100</v>
      </c>
      <c r="J36" s="93">
        <f t="shared" si="1"/>
        <v>22.35</v>
      </c>
      <c r="K36" s="68">
        <f t="shared" si="2"/>
        <v>35066.666666666664</v>
      </c>
      <c r="L36">
        <v>10</v>
      </c>
      <c r="M36">
        <v>500</v>
      </c>
      <c r="N36" s="94">
        <f t="shared" si="3"/>
        <v>17533333.333333332</v>
      </c>
    </row>
    <row r="37" spans="1:14" ht="15.75">
      <c r="A37" s="68" t="s">
        <v>953</v>
      </c>
      <c r="B37" s="80"/>
      <c r="C37">
        <v>32</v>
      </c>
      <c r="D37" s="80">
        <v>97803</v>
      </c>
      <c r="E37" s="80">
        <v>2197</v>
      </c>
      <c r="F37">
        <v>100</v>
      </c>
      <c r="G37">
        <v>10</v>
      </c>
      <c r="H37">
        <v>1000</v>
      </c>
      <c r="I37">
        <f>G37*H37/F37</f>
        <v>100</v>
      </c>
      <c r="J37" s="93">
        <f>E37/I37</f>
        <v>21.97</v>
      </c>
      <c r="K37" s="68">
        <f>(D37/L37)*(F37/J37)</f>
        <v>44516.613563950843</v>
      </c>
      <c r="L37">
        <v>10</v>
      </c>
      <c r="M37">
        <v>500</v>
      </c>
      <c r="N37" s="94">
        <f>M37*K37</f>
        <v>22258306.781975422</v>
      </c>
    </row>
    <row r="38" spans="1:14" ht="15.75">
      <c r="A38" s="93" t="s">
        <v>954</v>
      </c>
      <c r="B38" s="80"/>
      <c r="C38">
        <v>33</v>
      </c>
      <c r="D38" s="80">
        <v>9568</v>
      </c>
      <c r="E38" s="80">
        <v>432</v>
      </c>
      <c r="F38">
        <v>100</v>
      </c>
      <c r="G38">
        <v>10</v>
      </c>
      <c r="H38">
        <v>1000</v>
      </c>
      <c r="I38">
        <f t="shared" ref="I38:I49" si="4">G38*H38/F38</f>
        <v>100</v>
      </c>
      <c r="J38" s="93">
        <f t="shared" ref="J38:J49" si="5">E38/I38</f>
        <v>4.32</v>
      </c>
      <c r="K38" s="68">
        <f t="shared" ref="K38:K49" si="6">(D38/L38)*(F38/J38)</f>
        <v>22148.148148148146</v>
      </c>
      <c r="L38">
        <v>10</v>
      </c>
      <c r="M38">
        <v>500</v>
      </c>
      <c r="N38" s="94">
        <f t="shared" ref="N38:N49" si="7">M38*K38</f>
        <v>11074074.074074073</v>
      </c>
    </row>
    <row r="39" spans="1:14" ht="15.75">
      <c r="A39" s="93" t="s">
        <v>955</v>
      </c>
      <c r="B39" s="80"/>
      <c r="C39">
        <v>34</v>
      </c>
      <c r="D39" s="80">
        <v>9402</v>
      </c>
      <c r="E39" s="80">
        <v>598</v>
      </c>
      <c r="F39">
        <v>100</v>
      </c>
      <c r="G39">
        <v>10</v>
      </c>
      <c r="H39">
        <v>1000</v>
      </c>
      <c r="I39">
        <f t="shared" si="4"/>
        <v>100</v>
      </c>
      <c r="J39" s="93">
        <f t="shared" si="5"/>
        <v>5.98</v>
      </c>
      <c r="K39" s="68">
        <f t="shared" si="6"/>
        <v>15722.408026755851</v>
      </c>
      <c r="L39">
        <v>10</v>
      </c>
      <c r="M39">
        <v>500</v>
      </c>
      <c r="N39" s="94">
        <f t="shared" si="7"/>
        <v>7861204.0133779254</v>
      </c>
    </row>
    <row r="40" spans="1:14" ht="15.75">
      <c r="A40" s="93" t="s">
        <v>956</v>
      </c>
      <c r="B40" s="80"/>
      <c r="C40">
        <v>35</v>
      </c>
      <c r="D40" s="80">
        <v>9465</v>
      </c>
      <c r="E40" s="80">
        <v>535</v>
      </c>
      <c r="F40">
        <v>100</v>
      </c>
      <c r="G40">
        <v>10</v>
      </c>
      <c r="H40">
        <v>1000</v>
      </c>
      <c r="I40">
        <f t="shared" si="4"/>
        <v>100</v>
      </c>
      <c r="J40" s="93">
        <f t="shared" si="5"/>
        <v>5.35</v>
      </c>
      <c r="K40" s="68">
        <f t="shared" si="6"/>
        <v>17691.58878504673</v>
      </c>
      <c r="L40">
        <v>10</v>
      </c>
      <c r="M40">
        <v>500</v>
      </c>
      <c r="N40" s="94">
        <f t="shared" si="7"/>
        <v>8845794.3925233651</v>
      </c>
    </row>
    <row r="41" spans="1:14" ht="15.75">
      <c r="A41" s="93" t="s">
        <v>957</v>
      </c>
      <c r="B41" s="80"/>
      <c r="C41">
        <v>36</v>
      </c>
      <c r="D41" s="93">
        <v>9375</v>
      </c>
      <c r="E41" s="93">
        <v>625</v>
      </c>
      <c r="F41">
        <v>100</v>
      </c>
      <c r="G41">
        <v>10</v>
      </c>
      <c r="H41">
        <v>1000</v>
      </c>
      <c r="I41">
        <f t="shared" si="4"/>
        <v>100</v>
      </c>
      <c r="J41" s="93">
        <f t="shared" si="5"/>
        <v>6.25</v>
      </c>
      <c r="K41" s="68">
        <f t="shared" si="6"/>
        <v>15000</v>
      </c>
      <c r="L41">
        <v>10</v>
      </c>
      <c r="M41">
        <v>500</v>
      </c>
      <c r="N41" s="94">
        <f t="shared" si="7"/>
        <v>7500000</v>
      </c>
    </row>
    <row r="42" spans="1:14" ht="15.75">
      <c r="A42" s="93" t="s">
        <v>958</v>
      </c>
      <c r="B42" s="80"/>
      <c r="C42">
        <v>37</v>
      </c>
      <c r="D42" s="93">
        <v>9211</v>
      </c>
      <c r="E42" s="93">
        <v>789</v>
      </c>
      <c r="F42">
        <v>100</v>
      </c>
      <c r="G42">
        <v>10</v>
      </c>
      <c r="H42">
        <v>1000</v>
      </c>
      <c r="I42">
        <f t="shared" si="4"/>
        <v>100</v>
      </c>
      <c r="J42" s="93">
        <f t="shared" si="5"/>
        <v>7.89</v>
      </c>
      <c r="K42" s="68">
        <f t="shared" si="6"/>
        <v>11674.27122940431</v>
      </c>
      <c r="L42">
        <v>10</v>
      </c>
      <c r="M42">
        <v>500</v>
      </c>
      <c r="N42" s="94">
        <f t="shared" si="7"/>
        <v>5837135.6147021549</v>
      </c>
    </row>
    <row r="43" spans="1:14" ht="15.75">
      <c r="A43" s="93" t="s">
        <v>959</v>
      </c>
      <c r="B43" s="80"/>
      <c r="C43">
        <v>38</v>
      </c>
      <c r="D43" s="93">
        <v>9418</v>
      </c>
      <c r="E43" s="93">
        <v>582</v>
      </c>
      <c r="F43">
        <v>100</v>
      </c>
      <c r="G43">
        <v>10</v>
      </c>
      <c r="H43">
        <v>1000</v>
      </c>
      <c r="I43">
        <f t="shared" si="4"/>
        <v>100</v>
      </c>
      <c r="J43" s="93">
        <f t="shared" si="5"/>
        <v>5.82</v>
      </c>
      <c r="K43" s="68">
        <f t="shared" si="6"/>
        <v>16182.130584192439</v>
      </c>
      <c r="L43">
        <v>10</v>
      </c>
      <c r="M43">
        <v>500</v>
      </c>
      <c r="N43" s="94">
        <f t="shared" si="7"/>
        <v>8091065.292096219</v>
      </c>
    </row>
    <row r="44" spans="1:14" ht="15.75">
      <c r="A44" s="93" t="s">
        <v>960</v>
      </c>
      <c r="B44" s="80"/>
      <c r="C44">
        <v>39</v>
      </c>
      <c r="D44" s="93">
        <v>9036</v>
      </c>
      <c r="E44" s="93">
        <v>964</v>
      </c>
      <c r="F44">
        <v>100</v>
      </c>
      <c r="G44">
        <v>10</v>
      </c>
      <c r="H44">
        <v>1000</v>
      </c>
      <c r="I44">
        <f t="shared" si="4"/>
        <v>100</v>
      </c>
      <c r="J44" s="93">
        <f t="shared" si="5"/>
        <v>9.64</v>
      </c>
      <c r="K44" s="68">
        <f t="shared" si="6"/>
        <v>9373.4439834024888</v>
      </c>
      <c r="L44">
        <v>10</v>
      </c>
      <c r="M44">
        <v>500</v>
      </c>
      <c r="N44" s="94">
        <f t="shared" si="7"/>
        <v>4686721.9917012444</v>
      </c>
    </row>
    <row r="45" spans="1:14" ht="15.75">
      <c r="A45" s="93" t="s">
        <v>961</v>
      </c>
      <c r="B45" s="80"/>
      <c r="C45">
        <v>40</v>
      </c>
      <c r="D45" s="93">
        <v>9352</v>
      </c>
      <c r="E45" s="93">
        <v>648</v>
      </c>
      <c r="F45">
        <v>100</v>
      </c>
      <c r="G45">
        <v>10</v>
      </c>
      <c r="H45">
        <v>1000</v>
      </c>
      <c r="I45">
        <f t="shared" si="4"/>
        <v>100</v>
      </c>
      <c r="J45" s="93">
        <f t="shared" si="5"/>
        <v>6.48</v>
      </c>
      <c r="K45" s="68">
        <f t="shared" si="6"/>
        <v>14432.098765432098</v>
      </c>
      <c r="L45">
        <v>10</v>
      </c>
      <c r="M45">
        <v>500</v>
      </c>
      <c r="N45" s="94">
        <f t="shared" si="7"/>
        <v>7216049.3827160485</v>
      </c>
    </row>
    <row r="46" spans="1:14" ht="15.75">
      <c r="A46" s="93" t="s">
        <v>962</v>
      </c>
      <c r="B46" s="80"/>
      <c r="C46">
        <v>41</v>
      </c>
      <c r="D46" s="93">
        <v>9209</v>
      </c>
      <c r="E46" s="93">
        <v>791</v>
      </c>
      <c r="F46">
        <v>100</v>
      </c>
      <c r="G46">
        <v>10</v>
      </c>
      <c r="H46">
        <v>1000</v>
      </c>
      <c r="I46">
        <f t="shared" si="4"/>
        <v>100</v>
      </c>
      <c r="J46" s="93">
        <f t="shared" si="5"/>
        <v>7.91</v>
      </c>
      <c r="K46" s="68">
        <f t="shared" si="6"/>
        <v>11642.225031605562</v>
      </c>
      <c r="L46">
        <v>10</v>
      </c>
      <c r="M46">
        <v>500</v>
      </c>
      <c r="N46" s="94">
        <f t="shared" si="7"/>
        <v>5821112.5158027811</v>
      </c>
    </row>
    <row r="47" spans="1:14" ht="15.75">
      <c r="A47" s="93" t="s">
        <v>963</v>
      </c>
      <c r="B47" s="80"/>
      <c r="C47">
        <v>42</v>
      </c>
      <c r="D47" s="93">
        <v>9431</v>
      </c>
      <c r="E47" s="93">
        <v>569</v>
      </c>
      <c r="F47">
        <v>100</v>
      </c>
      <c r="G47">
        <v>10</v>
      </c>
      <c r="H47">
        <v>1000</v>
      </c>
      <c r="I47">
        <f t="shared" si="4"/>
        <v>100</v>
      </c>
      <c r="J47" s="93">
        <f t="shared" si="5"/>
        <v>5.69</v>
      </c>
      <c r="K47" s="68">
        <f t="shared" si="6"/>
        <v>16574.692442882249</v>
      </c>
      <c r="L47">
        <v>10</v>
      </c>
      <c r="M47">
        <v>500</v>
      </c>
      <c r="N47" s="94">
        <f t="shared" si="7"/>
        <v>8287346.2214411246</v>
      </c>
    </row>
    <row r="48" spans="1:14" ht="15.75">
      <c r="A48" s="93" t="s">
        <v>964</v>
      </c>
      <c r="B48" s="80"/>
      <c r="C48">
        <v>43</v>
      </c>
      <c r="D48" s="93">
        <v>9414</v>
      </c>
      <c r="E48" s="93">
        <v>586</v>
      </c>
      <c r="F48">
        <v>100</v>
      </c>
      <c r="G48">
        <v>10</v>
      </c>
      <c r="H48">
        <v>1000</v>
      </c>
      <c r="I48">
        <f t="shared" si="4"/>
        <v>100</v>
      </c>
      <c r="J48" s="93">
        <f t="shared" si="5"/>
        <v>5.86</v>
      </c>
      <c r="K48" s="68">
        <f t="shared" si="6"/>
        <v>16064.846416382252</v>
      </c>
      <c r="L48">
        <v>10</v>
      </c>
      <c r="M48">
        <v>500</v>
      </c>
      <c r="N48" s="94">
        <f t="shared" si="7"/>
        <v>8032423.2081911257</v>
      </c>
    </row>
    <row r="49" spans="1:15" ht="15.75">
      <c r="A49" s="93" t="s">
        <v>965</v>
      </c>
      <c r="B49" s="80"/>
      <c r="C49">
        <v>44</v>
      </c>
      <c r="D49" s="93">
        <v>9241</v>
      </c>
      <c r="E49" s="93">
        <v>759</v>
      </c>
      <c r="F49">
        <v>100</v>
      </c>
      <c r="G49">
        <v>10</v>
      </c>
      <c r="H49">
        <v>1000</v>
      </c>
      <c r="I49">
        <f t="shared" si="4"/>
        <v>100</v>
      </c>
      <c r="J49" s="93">
        <f t="shared" si="5"/>
        <v>7.59</v>
      </c>
      <c r="K49" s="68">
        <f t="shared" si="6"/>
        <v>12175.230566534914</v>
      </c>
      <c r="L49">
        <v>10</v>
      </c>
      <c r="M49">
        <v>500</v>
      </c>
      <c r="N49" s="94">
        <f t="shared" si="7"/>
        <v>6087615.283267457</v>
      </c>
    </row>
    <row r="50" spans="1:15" ht="15.75">
      <c r="B50" s="96"/>
      <c r="D50" s="68"/>
      <c r="E50" s="97"/>
      <c r="J50" s="93"/>
      <c r="K50" s="68"/>
      <c r="N50" s="94"/>
    </row>
    <row r="51" spans="1:15">
      <c r="A51" s="93"/>
      <c r="B51" s="93"/>
      <c r="C51" s="93"/>
      <c r="D51" s="93"/>
      <c r="E51" s="93"/>
      <c r="F51" s="93"/>
      <c r="G51" s="93"/>
      <c r="H51" s="93"/>
      <c r="I51" s="93"/>
      <c r="J51" s="93"/>
      <c r="K51" s="93"/>
      <c r="L51" s="93"/>
      <c r="M51" s="93"/>
      <c r="N51" s="93"/>
      <c r="O51" s="93"/>
    </row>
    <row r="52" spans="1:15">
      <c r="A52" s="98" t="s">
        <v>2043</v>
      </c>
      <c r="B52" s="98"/>
      <c r="C52" s="98"/>
      <c r="D52" s="98"/>
      <c r="E52" s="98"/>
      <c r="F52" s="98"/>
      <c r="G52" s="98"/>
      <c r="H52" s="98"/>
      <c r="I52" s="98"/>
      <c r="J52" s="98"/>
      <c r="K52" s="98"/>
      <c r="L52" s="98"/>
      <c r="M52" s="98"/>
      <c r="N52" s="98"/>
      <c r="O52" s="98"/>
    </row>
    <row r="53" spans="1:15">
      <c r="A53" s="93" t="s">
        <v>243</v>
      </c>
      <c r="B53" s="93" t="s">
        <v>2044</v>
      </c>
      <c r="C53" s="160"/>
      <c r="D53" s="160"/>
      <c r="E53" s="160"/>
      <c r="F53" s="160"/>
      <c r="G53" s="160"/>
      <c r="H53" s="160"/>
      <c r="I53" s="93"/>
      <c r="J53" s="93"/>
      <c r="K53" s="93"/>
      <c r="L53" s="93"/>
      <c r="M53" s="93"/>
      <c r="N53" s="93"/>
      <c r="O53" s="93"/>
    </row>
    <row r="54" spans="1:15">
      <c r="A54" s="161" t="s">
        <v>2045</v>
      </c>
      <c r="B54" s="161">
        <v>0.57999999999999996</v>
      </c>
      <c r="C54" s="160"/>
      <c r="D54" s="160"/>
      <c r="E54" s="160"/>
      <c r="F54" s="160"/>
      <c r="G54" s="160"/>
      <c r="H54" s="160"/>
      <c r="I54" s="93"/>
      <c r="J54" s="93"/>
      <c r="K54" s="93"/>
      <c r="L54" s="93"/>
      <c r="M54" s="93"/>
      <c r="N54" s="93"/>
      <c r="O54" s="93"/>
    </row>
    <row r="55" spans="1:15">
      <c r="A55" s="161" t="s">
        <v>2046</v>
      </c>
      <c r="B55" s="161">
        <v>0.54</v>
      </c>
      <c r="C55" s="160"/>
      <c r="D55" s="160"/>
      <c r="E55" s="160"/>
      <c r="F55" s="160"/>
      <c r="G55" s="160"/>
      <c r="H55" s="160"/>
      <c r="I55" s="93"/>
      <c r="J55" s="93"/>
      <c r="K55" s="93"/>
      <c r="L55" s="93"/>
      <c r="M55" s="93"/>
      <c r="N55" s="93"/>
      <c r="O55" s="93"/>
    </row>
    <row r="56" spans="1:15">
      <c r="A56" s="161" t="s">
        <v>2047</v>
      </c>
      <c r="B56" s="161">
        <v>0.47</v>
      </c>
      <c r="C56" s="160"/>
      <c r="D56" s="160"/>
      <c r="E56" s="160"/>
      <c r="F56" s="160"/>
      <c r="G56" s="160"/>
      <c r="H56" s="160"/>
      <c r="I56" s="93"/>
      <c r="J56" s="93"/>
      <c r="K56" s="93"/>
      <c r="L56" s="93"/>
      <c r="M56" s="93"/>
      <c r="N56" s="93"/>
      <c r="O56" s="93"/>
    </row>
    <row r="57" spans="1:15">
      <c r="A57" s="161" t="s">
        <v>2048</v>
      </c>
      <c r="B57" s="161">
        <v>0.94</v>
      </c>
      <c r="C57" s="160"/>
      <c r="D57" s="160"/>
      <c r="E57" s="160"/>
      <c r="F57" s="160"/>
      <c r="G57" s="160"/>
      <c r="H57" s="160"/>
      <c r="I57" s="93"/>
      <c r="J57" s="93"/>
      <c r="K57" s="93"/>
      <c r="L57" s="93"/>
      <c r="M57" s="93"/>
      <c r="N57" s="93"/>
      <c r="O57" s="93"/>
    </row>
    <row r="58" spans="1:15">
      <c r="A58" s="161" t="s">
        <v>2049</v>
      </c>
      <c r="B58" s="161">
        <v>0.42</v>
      </c>
      <c r="C58" s="160"/>
      <c r="D58" s="160"/>
      <c r="E58" s="160"/>
      <c r="F58" s="160"/>
      <c r="G58" s="160"/>
      <c r="H58" s="160"/>
      <c r="I58" s="93"/>
      <c r="J58" s="93"/>
      <c r="K58" s="93"/>
      <c r="L58" s="93"/>
      <c r="M58" s="93"/>
      <c r="N58" s="93"/>
      <c r="O58" s="93"/>
    </row>
    <row r="59" spans="1:15">
      <c r="A59" s="161" t="s">
        <v>2050</v>
      </c>
      <c r="B59" s="161">
        <v>0.56000000000000005</v>
      </c>
      <c r="C59" s="160"/>
      <c r="D59" s="160"/>
      <c r="E59" s="160"/>
      <c r="F59" s="160"/>
      <c r="G59" s="160"/>
      <c r="H59" s="160"/>
      <c r="I59" s="93"/>
      <c r="J59" s="93"/>
      <c r="K59" s="93"/>
      <c r="L59" s="93"/>
      <c r="M59" s="93"/>
      <c r="N59" s="93"/>
      <c r="O59" s="93"/>
    </row>
    <row r="60" spans="1:15">
      <c r="A60" s="161" t="s">
        <v>2051</v>
      </c>
      <c r="B60" s="161">
        <v>0.72</v>
      </c>
      <c r="C60" s="160"/>
      <c r="D60" s="160"/>
      <c r="E60" s="160"/>
      <c r="F60" s="160"/>
      <c r="G60" s="160"/>
      <c r="H60" s="160"/>
      <c r="I60" s="93"/>
      <c r="J60" s="93"/>
      <c r="K60" s="93"/>
      <c r="L60" s="93"/>
      <c r="M60" s="93"/>
      <c r="N60" s="93"/>
      <c r="O60" s="93"/>
    </row>
    <row r="61" spans="1:15">
      <c r="A61" s="161" t="s">
        <v>2052</v>
      </c>
      <c r="B61" s="161">
        <v>0.59</v>
      </c>
      <c r="C61" s="160"/>
      <c r="D61" s="160"/>
      <c r="E61" s="160"/>
      <c r="F61" s="160"/>
      <c r="G61" s="160"/>
      <c r="H61" s="160"/>
      <c r="I61" s="93"/>
      <c r="J61" s="93"/>
      <c r="K61" s="93"/>
      <c r="L61" s="93"/>
      <c r="M61" s="93"/>
      <c r="N61" s="93"/>
      <c r="O61" s="93"/>
    </row>
    <row r="62" spans="1:15">
      <c r="A62" s="161" t="s">
        <v>2053</v>
      </c>
      <c r="B62" s="161">
        <v>0.56999999999999995</v>
      </c>
      <c r="C62" s="160"/>
      <c r="D62" s="160"/>
      <c r="E62" s="160"/>
      <c r="F62" s="160"/>
      <c r="G62" s="160"/>
      <c r="H62" s="160"/>
      <c r="I62" s="93"/>
      <c r="J62" s="93"/>
      <c r="K62" s="93"/>
      <c r="L62" s="93"/>
      <c r="M62" s="93"/>
      <c r="N62" s="93"/>
      <c r="O62" s="93"/>
    </row>
    <row r="63" spans="1:15">
      <c r="A63" s="161" t="s">
        <v>2054</v>
      </c>
      <c r="B63" s="161">
        <v>0.44</v>
      </c>
      <c r="C63" s="160"/>
      <c r="D63" s="160"/>
      <c r="E63" s="160"/>
      <c r="F63" s="160"/>
      <c r="G63" s="160"/>
      <c r="H63" s="160"/>
      <c r="I63" s="93"/>
      <c r="J63" s="93"/>
      <c r="K63" s="93"/>
      <c r="L63" s="93"/>
      <c r="M63" s="93"/>
      <c r="N63" s="93"/>
      <c r="O63" s="93"/>
    </row>
    <row r="64" spans="1:15">
      <c r="A64" s="161" t="s">
        <v>2055</v>
      </c>
      <c r="B64" s="161">
        <v>0.28000000000000003</v>
      </c>
      <c r="C64" s="160"/>
      <c r="D64" s="160"/>
      <c r="E64" s="160"/>
      <c r="F64" s="160"/>
      <c r="G64" s="160"/>
      <c r="H64" s="160"/>
      <c r="I64" s="93"/>
      <c r="J64" s="93"/>
      <c r="K64" s="93"/>
      <c r="L64" s="93"/>
      <c r="M64" s="93"/>
      <c r="N64" s="93"/>
      <c r="O64" s="93"/>
    </row>
    <row r="65" spans="1:15">
      <c r="A65" s="161" t="s">
        <v>2056</v>
      </c>
      <c r="B65" s="161">
        <v>0.45</v>
      </c>
      <c r="C65" s="160"/>
      <c r="D65" s="160"/>
      <c r="E65" s="160"/>
      <c r="F65" s="160"/>
      <c r="G65" s="160"/>
      <c r="H65" s="160"/>
      <c r="I65" s="93"/>
      <c r="J65" s="93"/>
      <c r="K65" s="93"/>
      <c r="L65" s="93"/>
      <c r="M65" s="93"/>
      <c r="N65" s="93"/>
      <c r="O65" s="93"/>
    </row>
    <row r="66" spans="1:15">
      <c r="A66" s="161" t="s">
        <v>2057</v>
      </c>
      <c r="B66" s="161">
        <v>0.28000000000000003</v>
      </c>
      <c r="C66" s="160"/>
      <c r="D66" s="160"/>
      <c r="E66" s="160"/>
      <c r="F66" s="160"/>
      <c r="G66" s="160"/>
      <c r="H66" s="160"/>
      <c r="I66" s="93"/>
      <c r="J66" s="93"/>
      <c r="K66" s="93"/>
      <c r="L66" s="93"/>
      <c r="M66" s="93"/>
      <c r="N66" s="93"/>
      <c r="O66" s="93"/>
    </row>
    <row r="67" spans="1:15">
      <c r="A67" s="161" t="s">
        <v>2058</v>
      </c>
      <c r="B67" s="161">
        <v>0.33</v>
      </c>
      <c r="C67" s="160"/>
      <c r="D67" s="160"/>
      <c r="E67" s="160"/>
      <c r="F67" s="160"/>
      <c r="G67" s="160"/>
      <c r="H67" s="160"/>
      <c r="I67" s="93"/>
      <c r="J67" s="93"/>
      <c r="K67" s="93"/>
      <c r="L67" s="93"/>
      <c r="M67" s="93"/>
      <c r="N67" s="93"/>
      <c r="O67" s="93"/>
    </row>
    <row r="68" spans="1:15">
      <c r="A68" s="161" t="s">
        <v>2059</v>
      </c>
      <c r="B68" s="161">
        <v>0.28000000000000003</v>
      </c>
      <c r="C68" s="160"/>
      <c r="D68" s="160"/>
      <c r="E68" s="160"/>
      <c r="F68" s="160"/>
      <c r="G68" s="160"/>
      <c r="H68" s="160"/>
      <c r="I68" s="93"/>
      <c r="J68" s="93"/>
      <c r="K68" s="93"/>
      <c r="L68" s="93"/>
      <c r="M68" s="93"/>
      <c r="N68" s="93"/>
      <c r="O68" s="93"/>
    </row>
    <row r="69" spans="1:15">
      <c r="A69" s="161" t="s">
        <v>2060</v>
      </c>
      <c r="B69" s="161">
        <v>0.35</v>
      </c>
      <c r="C69" s="160"/>
      <c r="D69" s="160"/>
      <c r="E69" s="160"/>
      <c r="F69" s="160"/>
      <c r="G69" s="160"/>
      <c r="H69" s="160"/>
      <c r="I69" s="93"/>
      <c r="J69" s="93"/>
      <c r="K69" s="93"/>
      <c r="L69" s="93"/>
      <c r="M69" s="93"/>
      <c r="N69" s="93"/>
      <c r="O69" s="93"/>
    </row>
    <row r="70" spans="1:15">
      <c r="A70" s="161" t="s">
        <v>2061</v>
      </c>
      <c r="B70" s="161">
        <v>0.22</v>
      </c>
      <c r="C70" s="160"/>
      <c r="D70" s="160"/>
      <c r="E70" s="160"/>
      <c r="F70" s="160"/>
      <c r="G70" s="160"/>
      <c r="H70" s="160"/>
      <c r="I70" s="93"/>
      <c r="J70" s="93"/>
      <c r="K70" s="93"/>
      <c r="L70" s="93"/>
      <c r="M70" s="93"/>
      <c r="N70" s="93"/>
      <c r="O70" s="93"/>
    </row>
    <row r="71" spans="1:15">
      <c r="A71" s="161" t="s">
        <v>2062</v>
      </c>
      <c r="B71" s="161">
        <v>0.35</v>
      </c>
      <c r="C71" s="160"/>
      <c r="D71" s="160"/>
      <c r="E71" s="160"/>
      <c r="F71" s="160"/>
      <c r="G71" s="160"/>
      <c r="H71" s="160"/>
      <c r="I71" s="93"/>
      <c r="J71" s="93"/>
      <c r="K71" s="93"/>
      <c r="L71" s="93"/>
      <c r="M71" s="93"/>
      <c r="N71" s="93"/>
      <c r="O71" s="93"/>
    </row>
    <row r="72" spans="1:15">
      <c r="A72" s="161" t="s">
        <v>2063</v>
      </c>
      <c r="B72" s="161">
        <v>0.23</v>
      </c>
      <c r="C72" s="160"/>
      <c r="D72" s="160"/>
      <c r="E72" s="160"/>
      <c r="F72" s="160"/>
      <c r="G72" s="160"/>
      <c r="H72" s="160"/>
      <c r="I72" s="93"/>
      <c r="J72" s="93"/>
      <c r="K72" s="93"/>
      <c r="L72" s="93"/>
      <c r="M72" s="93"/>
      <c r="N72" s="93"/>
      <c r="O72" s="93"/>
    </row>
    <row r="73" spans="1:15">
      <c r="A73" s="161" t="s">
        <v>2064</v>
      </c>
      <c r="B73" s="161">
        <v>0.18</v>
      </c>
      <c r="C73" s="160"/>
      <c r="D73" s="160"/>
      <c r="E73" s="160"/>
      <c r="F73" s="160"/>
      <c r="G73" s="160"/>
      <c r="H73" s="160"/>
      <c r="I73" s="93"/>
      <c r="J73" s="93"/>
      <c r="K73" s="93"/>
      <c r="L73" s="93"/>
      <c r="M73" s="93"/>
      <c r="N73" s="93"/>
      <c r="O73" s="93"/>
    </row>
    <row r="74" spans="1:15">
      <c r="A74" s="162" t="s">
        <v>983</v>
      </c>
      <c r="B74" s="162">
        <v>0.15</v>
      </c>
      <c r="C74" s="160"/>
      <c r="D74" s="160"/>
      <c r="E74" s="160"/>
      <c r="F74" s="160"/>
      <c r="G74" s="160"/>
      <c r="H74" s="160"/>
      <c r="I74" s="93"/>
      <c r="J74" s="93"/>
      <c r="K74" s="93"/>
      <c r="L74" s="93"/>
      <c r="M74" s="93"/>
      <c r="N74" s="93"/>
      <c r="O74" s="93"/>
    </row>
    <row r="75" spans="1:15">
      <c r="A75" s="162" t="s">
        <v>984</v>
      </c>
      <c r="B75" s="162">
        <v>9.2999999999999999E-2</v>
      </c>
      <c r="C75" s="160"/>
      <c r="D75" s="160"/>
      <c r="E75" s="160"/>
      <c r="F75" s="160"/>
      <c r="G75" s="160"/>
      <c r="H75" s="160"/>
      <c r="I75" s="93"/>
      <c r="J75" s="93"/>
      <c r="K75" s="93"/>
      <c r="L75" s="93"/>
      <c r="M75" s="93"/>
      <c r="N75" s="93"/>
      <c r="O75" s="93"/>
    </row>
    <row r="76" spans="1:15">
      <c r="A76" s="162" t="s">
        <v>985</v>
      </c>
      <c r="B76" s="162">
        <v>7.8E-2</v>
      </c>
      <c r="C76" s="160"/>
      <c r="D76" s="160"/>
      <c r="E76" s="160"/>
      <c r="F76" s="160"/>
      <c r="G76" s="160"/>
      <c r="H76" s="160"/>
      <c r="I76" s="93"/>
      <c r="J76" s="93"/>
      <c r="K76" s="93"/>
      <c r="L76" s="93"/>
      <c r="M76" s="93"/>
      <c r="N76" s="93"/>
      <c r="O76" s="93"/>
    </row>
    <row r="77" spans="1:15">
      <c r="A77" s="162" t="s">
        <v>986</v>
      </c>
      <c r="B77" s="162">
        <v>0.1</v>
      </c>
      <c r="C77" s="160"/>
      <c r="D77" s="160"/>
      <c r="E77" s="160"/>
      <c r="F77" s="160"/>
      <c r="G77" s="160"/>
      <c r="H77" s="160"/>
      <c r="I77" s="93"/>
      <c r="J77" s="93"/>
      <c r="K77" s="93"/>
      <c r="L77" s="93"/>
      <c r="M77" s="93"/>
      <c r="N77" s="93"/>
      <c r="O77" s="93"/>
    </row>
    <row r="78" spans="1:15">
      <c r="A78" s="162" t="s">
        <v>987</v>
      </c>
      <c r="B78" s="162">
        <v>0.1</v>
      </c>
      <c r="C78" s="160"/>
      <c r="D78" s="160"/>
      <c r="E78" s="160"/>
      <c r="F78" s="160"/>
      <c r="G78" s="160"/>
      <c r="H78" s="160"/>
      <c r="I78" s="93"/>
      <c r="J78" s="93"/>
      <c r="K78" s="93"/>
      <c r="L78" s="93"/>
      <c r="M78" s="93"/>
      <c r="N78" s="93"/>
      <c r="O78" s="93"/>
    </row>
    <row r="79" spans="1:15">
      <c r="A79" s="162" t="s">
        <v>988</v>
      </c>
      <c r="B79" s="162">
        <v>4.5999999999999999E-2</v>
      </c>
      <c r="C79" s="160"/>
      <c r="D79" s="160"/>
      <c r="E79" s="160"/>
      <c r="F79" s="160"/>
      <c r="G79" s="160"/>
      <c r="H79" s="160"/>
      <c r="I79" s="93"/>
      <c r="J79" s="93"/>
      <c r="K79" s="93"/>
      <c r="L79" s="93"/>
      <c r="M79" s="93"/>
      <c r="N79" s="93"/>
      <c r="O79" s="93"/>
    </row>
    <row r="80" spans="1:15">
      <c r="A80" s="162" t="s">
        <v>989</v>
      </c>
      <c r="B80" s="162">
        <v>6.5000000000000002E-2</v>
      </c>
      <c r="C80" s="160"/>
      <c r="D80" s="160"/>
      <c r="E80" s="160"/>
      <c r="F80" s="160"/>
      <c r="G80" s="160"/>
      <c r="H80" s="160"/>
      <c r="I80" s="93"/>
      <c r="J80" s="93"/>
      <c r="K80" s="93"/>
      <c r="L80" s="93"/>
      <c r="M80" s="93"/>
      <c r="N80" s="93"/>
      <c r="O80" s="93"/>
    </row>
    <row r="81" spans="1:15">
      <c r="A81" s="162" t="s">
        <v>990</v>
      </c>
      <c r="B81" s="162">
        <v>4.8000000000000001E-2</v>
      </c>
      <c r="C81" s="160"/>
      <c r="D81" s="160"/>
      <c r="E81" s="160"/>
      <c r="F81" s="160"/>
      <c r="G81" s="160"/>
      <c r="H81" s="160"/>
      <c r="I81" s="93"/>
      <c r="J81" s="93"/>
      <c r="K81" s="93"/>
      <c r="L81" s="93"/>
      <c r="M81" s="93"/>
      <c r="N81" s="93"/>
      <c r="O81" s="93"/>
    </row>
    <row r="82" spans="1:15">
      <c r="A82" s="162" t="s">
        <v>991</v>
      </c>
      <c r="B82" s="162">
        <v>4.9000000000000002E-2</v>
      </c>
      <c r="C82" s="160"/>
      <c r="D82" s="160"/>
      <c r="E82" s="160"/>
      <c r="F82" s="160"/>
      <c r="G82" s="160"/>
      <c r="H82" s="160"/>
      <c r="I82" s="93"/>
      <c r="J82" s="93"/>
      <c r="K82" s="93"/>
      <c r="L82" s="93"/>
      <c r="M82" s="93"/>
      <c r="N82" s="93"/>
      <c r="O82" s="93"/>
    </row>
    <row r="83" spans="1:15">
      <c r="A83" s="162" t="s">
        <v>992</v>
      </c>
      <c r="B83" s="162">
        <v>3.5999999999999997E-2</v>
      </c>
      <c r="C83" s="160"/>
      <c r="D83" s="160"/>
      <c r="E83" s="160"/>
      <c r="F83" s="160"/>
      <c r="G83" s="160"/>
      <c r="H83" s="160"/>
      <c r="I83" s="93"/>
      <c r="J83" s="93"/>
      <c r="K83" s="93"/>
      <c r="L83" s="93"/>
      <c r="M83" s="93"/>
      <c r="N83" s="93"/>
      <c r="O83" s="93"/>
    </row>
    <row r="84" spans="1:15">
      <c r="A84" s="162" t="s">
        <v>993</v>
      </c>
      <c r="B84" s="162">
        <v>0.05</v>
      </c>
      <c r="C84" s="160"/>
      <c r="D84" s="160"/>
      <c r="E84" s="160"/>
      <c r="F84" s="160"/>
      <c r="G84" s="160"/>
      <c r="H84" s="160"/>
      <c r="I84" s="93"/>
      <c r="J84" s="93"/>
      <c r="K84" s="93"/>
      <c r="L84" s="93"/>
      <c r="M84" s="93"/>
      <c r="N84" s="93"/>
      <c r="O84" s="93"/>
    </row>
    <row r="85" spans="1:15">
      <c r="A85" s="162" t="s">
        <v>994</v>
      </c>
      <c r="B85" s="162">
        <v>2.4E-2</v>
      </c>
      <c r="C85" s="160"/>
      <c r="D85" s="160"/>
      <c r="E85" s="160"/>
      <c r="F85" s="160"/>
      <c r="G85" s="160"/>
      <c r="H85" s="160"/>
      <c r="I85" s="93"/>
      <c r="J85" s="93"/>
      <c r="K85" s="93"/>
      <c r="L85" s="93"/>
      <c r="M85" s="93"/>
      <c r="N85" s="93"/>
      <c r="O85" s="93"/>
    </row>
    <row r="86" spans="1:15">
      <c r="A86" s="93"/>
      <c r="B86" s="93"/>
      <c r="C86" s="160"/>
      <c r="D86" s="160"/>
      <c r="E86" s="160"/>
      <c r="F86" s="160"/>
      <c r="G86" s="160"/>
      <c r="H86" s="160"/>
      <c r="I86" s="93"/>
      <c r="J86" s="93"/>
      <c r="K86" s="93"/>
      <c r="L86" s="93"/>
      <c r="M86" s="93"/>
      <c r="N86" s="93"/>
      <c r="O86" s="93"/>
    </row>
  </sheetData>
  <mergeCells count="2">
    <mergeCell ref="D3:E3"/>
    <mergeCell ref="D4:E4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8"/>
  <sheetViews>
    <sheetView zoomScale="30" zoomScaleNormal="30" workbookViewId="0">
      <selection activeCell="AX125" sqref="AX125"/>
    </sheetView>
  </sheetViews>
  <sheetFormatPr defaultRowHeight="15"/>
  <cols>
    <col min="1" max="1" width="35.42578125" customWidth="1"/>
  </cols>
  <sheetData>
    <row r="1" spans="1:15">
      <c r="A1" s="93"/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</row>
    <row r="2" spans="1:15" ht="15.75">
      <c r="A2" s="89" t="s">
        <v>909</v>
      </c>
      <c r="N2" s="90"/>
    </row>
    <row r="3" spans="1:15" ht="15.75">
      <c r="D3" s="284"/>
      <c r="E3" s="284"/>
      <c r="F3" s="38"/>
      <c r="N3" s="90"/>
    </row>
    <row r="4" spans="1:15" ht="15.75">
      <c r="D4" s="285" t="s">
        <v>910</v>
      </c>
      <c r="E4" s="285"/>
      <c r="F4" s="38"/>
      <c r="N4" s="90"/>
      <c r="O4" s="38"/>
    </row>
    <row r="5" spans="1:15" ht="15.75">
      <c r="C5" t="s">
        <v>911</v>
      </c>
      <c r="D5" s="91" t="s">
        <v>911</v>
      </c>
      <c r="E5" s="91" t="s">
        <v>912</v>
      </c>
      <c r="F5" t="s">
        <v>913</v>
      </c>
      <c r="G5" t="s">
        <v>914</v>
      </c>
      <c r="H5" t="s">
        <v>915</v>
      </c>
      <c r="I5" t="s">
        <v>916</v>
      </c>
      <c r="J5" t="s">
        <v>917</v>
      </c>
      <c r="K5" t="s">
        <v>918</v>
      </c>
      <c r="L5" t="s">
        <v>919</v>
      </c>
      <c r="M5" t="s">
        <v>920</v>
      </c>
      <c r="N5" s="92" t="s">
        <v>921</v>
      </c>
    </row>
    <row r="6" spans="1:15" ht="15.75">
      <c r="A6" t="s">
        <v>922</v>
      </c>
      <c r="C6">
        <v>1</v>
      </c>
      <c r="D6">
        <v>49180</v>
      </c>
      <c r="E6">
        <v>820</v>
      </c>
      <c r="F6">
        <v>100</v>
      </c>
      <c r="G6">
        <v>10</v>
      </c>
      <c r="H6">
        <v>1000</v>
      </c>
      <c r="I6">
        <f>G6*H6/F6</f>
        <v>100</v>
      </c>
      <c r="J6" s="93">
        <f>E6/I6</f>
        <v>8.1999999999999993</v>
      </c>
      <c r="K6" s="68">
        <f>(D6/L6)*(F6/J6)</f>
        <v>59975.609756097561</v>
      </c>
      <c r="L6">
        <v>10</v>
      </c>
      <c r="M6">
        <v>500</v>
      </c>
      <c r="N6" s="94">
        <f>M6*K6</f>
        <v>29987804.878048781</v>
      </c>
    </row>
    <row r="7" spans="1:15" ht="15.75">
      <c r="A7" t="s">
        <v>923</v>
      </c>
      <c r="B7" s="80"/>
      <c r="C7">
        <v>2</v>
      </c>
      <c r="D7">
        <v>49191</v>
      </c>
      <c r="E7">
        <v>809</v>
      </c>
      <c r="F7">
        <v>100</v>
      </c>
      <c r="G7">
        <v>10</v>
      </c>
      <c r="H7">
        <v>1000</v>
      </c>
      <c r="I7">
        <f>G7*H7/F7</f>
        <v>100</v>
      </c>
      <c r="J7" s="93">
        <f>E7/I7</f>
        <v>8.09</v>
      </c>
      <c r="K7" s="68">
        <f>(D7/L7)*(F7/J7)</f>
        <v>60804.697156983937</v>
      </c>
      <c r="L7">
        <v>10</v>
      </c>
      <c r="M7">
        <v>500</v>
      </c>
      <c r="N7" s="94">
        <f>M7*K7</f>
        <v>30402348.578491967</v>
      </c>
    </row>
    <row r="8" spans="1:15" ht="15.75">
      <c r="A8" t="s">
        <v>924</v>
      </c>
      <c r="B8" s="80"/>
      <c r="C8">
        <v>3</v>
      </c>
      <c r="D8">
        <v>48832</v>
      </c>
      <c r="E8">
        <v>1168</v>
      </c>
      <c r="F8">
        <v>100</v>
      </c>
      <c r="G8">
        <v>10</v>
      </c>
      <c r="H8">
        <v>1000</v>
      </c>
      <c r="I8">
        <f t="shared" ref="I8:I36" si="0">G8*H8/F8</f>
        <v>100</v>
      </c>
      <c r="J8" s="93">
        <f t="shared" ref="J8:J36" si="1">E8/I8</f>
        <v>11.68</v>
      </c>
      <c r="K8" s="68">
        <f t="shared" ref="K8:K36" si="2">(D8/L8)*(F8/J8)</f>
        <v>41808.219178082189</v>
      </c>
      <c r="L8">
        <v>10</v>
      </c>
      <c r="M8">
        <v>500</v>
      </c>
      <c r="N8" s="94">
        <f t="shared" ref="N8:N36" si="3">M8*K8</f>
        <v>20904109.589041095</v>
      </c>
    </row>
    <row r="9" spans="1:15" ht="15.75">
      <c r="A9" t="s">
        <v>925</v>
      </c>
      <c r="B9" s="80"/>
      <c r="C9">
        <v>4</v>
      </c>
      <c r="D9" s="93">
        <v>49088</v>
      </c>
      <c r="E9" s="93">
        <v>912</v>
      </c>
      <c r="F9">
        <v>100</v>
      </c>
      <c r="G9">
        <v>10</v>
      </c>
      <c r="H9">
        <v>1000</v>
      </c>
      <c r="I9">
        <f t="shared" si="0"/>
        <v>100</v>
      </c>
      <c r="J9" s="93">
        <f t="shared" si="1"/>
        <v>9.1199999999999992</v>
      </c>
      <c r="K9" s="68">
        <f t="shared" si="2"/>
        <v>53824.561403508778</v>
      </c>
      <c r="L9">
        <v>10</v>
      </c>
      <c r="M9">
        <v>500</v>
      </c>
      <c r="N9" s="94">
        <f t="shared" si="3"/>
        <v>26912280.701754387</v>
      </c>
    </row>
    <row r="10" spans="1:15" ht="15.75">
      <c r="A10" s="68" t="s">
        <v>926</v>
      </c>
      <c r="B10" s="80"/>
      <c r="C10">
        <v>5</v>
      </c>
      <c r="D10" s="95">
        <v>49261</v>
      </c>
      <c r="E10" s="95">
        <v>739</v>
      </c>
      <c r="F10">
        <v>100</v>
      </c>
      <c r="G10">
        <v>10</v>
      </c>
      <c r="H10">
        <v>1000</v>
      </c>
      <c r="I10">
        <f t="shared" si="0"/>
        <v>100</v>
      </c>
      <c r="J10" s="93">
        <f t="shared" si="1"/>
        <v>7.39</v>
      </c>
      <c r="K10" s="68">
        <f t="shared" si="2"/>
        <v>66658.998646820037</v>
      </c>
      <c r="L10">
        <v>10</v>
      </c>
      <c r="M10">
        <v>500</v>
      </c>
      <c r="N10" s="94">
        <f t="shared" si="3"/>
        <v>33329499.323410019</v>
      </c>
    </row>
    <row r="11" spans="1:15" ht="15.75">
      <c r="A11" t="s">
        <v>927</v>
      </c>
      <c r="B11" s="80"/>
      <c r="C11">
        <v>6</v>
      </c>
      <c r="D11" s="93">
        <v>49360</v>
      </c>
      <c r="E11" s="93">
        <v>640</v>
      </c>
      <c r="F11">
        <v>100</v>
      </c>
      <c r="G11">
        <v>10</v>
      </c>
      <c r="H11">
        <v>1000</v>
      </c>
      <c r="I11">
        <f t="shared" si="0"/>
        <v>100</v>
      </c>
      <c r="J11" s="93">
        <f t="shared" si="1"/>
        <v>6.4</v>
      </c>
      <c r="K11" s="68">
        <f t="shared" si="2"/>
        <v>77125</v>
      </c>
      <c r="L11">
        <v>10</v>
      </c>
      <c r="M11">
        <v>500</v>
      </c>
      <c r="N11" s="94">
        <f t="shared" si="3"/>
        <v>38562500</v>
      </c>
    </row>
    <row r="12" spans="1:15" ht="15.75">
      <c r="A12" t="s">
        <v>928</v>
      </c>
      <c r="B12" s="80"/>
      <c r="C12">
        <v>7</v>
      </c>
      <c r="D12" s="93">
        <v>49418</v>
      </c>
      <c r="E12" s="93">
        <v>582</v>
      </c>
      <c r="F12">
        <v>100</v>
      </c>
      <c r="G12">
        <v>10</v>
      </c>
      <c r="H12">
        <v>1000</v>
      </c>
      <c r="I12">
        <f t="shared" si="0"/>
        <v>100</v>
      </c>
      <c r="J12" s="93">
        <f t="shared" si="1"/>
        <v>5.82</v>
      </c>
      <c r="K12" s="68">
        <f t="shared" si="2"/>
        <v>84910.652920962195</v>
      </c>
      <c r="L12">
        <v>10</v>
      </c>
      <c r="M12">
        <v>500</v>
      </c>
      <c r="N12" s="94">
        <f t="shared" si="3"/>
        <v>42455326.4604811</v>
      </c>
    </row>
    <row r="13" spans="1:15" ht="15.75">
      <c r="A13" t="s">
        <v>929</v>
      </c>
      <c r="B13" s="80"/>
      <c r="C13">
        <v>8</v>
      </c>
      <c r="D13" s="93">
        <v>49322</v>
      </c>
      <c r="E13" s="93">
        <v>678</v>
      </c>
      <c r="F13">
        <v>100</v>
      </c>
      <c r="G13">
        <v>10</v>
      </c>
      <c r="H13">
        <v>1000</v>
      </c>
      <c r="I13">
        <f t="shared" si="0"/>
        <v>100</v>
      </c>
      <c r="J13" s="93">
        <f t="shared" si="1"/>
        <v>6.78</v>
      </c>
      <c r="K13" s="68">
        <f t="shared" si="2"/>
        <v>72746.312684365781</v>
      </c>
      <c r="L13">
        <v>10</v>
      </c>
      <c r="M13">
        <v>500</v>
      </c>
      <c r="N13" s="94">
        <f t="shared" si="3"/>
        <v>36373156.34218289</v>
      </c>
    </row>
    <row r="14" spans="1:15" ht="15.75">
      <c r="A14" s="68" t="s">
        <v>930</v>
      </c>
      <c r="B14" s="80"/>
      <c r="C14">
        <v>9</v>
      </c>
      <c r="D14" s="93">
        <v>49420</v>
      </c>
      <c r="E14" s="93">
        <v>580</v>
      </c>
      <c r="F14">
        <v>100</v>
      </c>
      <c r="G14">
        <v>10</v>
      </c>
      <c r="H14">
        <v>1000</v>
      </c>
      <c r="I14">
        <f t="shared" si="0"/>
        <v>100</v>
      </c>
      <c r="J14" s="93">
        <f t="shared" si="1"/>
        <v>5.8</v>
      </c>
      <c r="K14" s="68">
        <f t="shared" si="2"/>
        <v>85206.896551724145</v>
      </c>
      <c r="L14">
        <v>10</v>
      </c>
      <c r="M14">
        <v>500</v>
      </c>
      <c r="N14" s="94">
        <f t="shared" si="3"/>
        <v>42603448.275862075</v>
      </c>
    </row>
    <row r="15" spans="1:15" ht="15.75">
      <c r="A15" s="68" t="s">
        <v>931</v>
      </c>
      <c r="B15" s="80"/>
      <c r="C15">
        <v>10</v>
      </c>
      <c r="D15" s="93">
        <v>49368</v>
      </c>
      <c r="E15" s="93">
        <v>632</v>
      </c>
      <c r="F15">
        <v>100</v>
      </c>
      <c r="G15">
        <v>10</v>
      </c>
      <c r="H15">
        <v>1000</v>
      </c>
      <c r="I15">
        <f t="shared" si="0"/>
        <v>100</v>
      </c>
      <c r="J15" s="93">
        <f t="shared" si="1"/>
        <v>6.32</v>
      </c>
      <c r="K15" s="68">
        <f t="shared" si="2"/>
        <v>78113.924050632908</v>
      </c>
      <c r="L15">
        <v>10</v>
      </c>
      <c r="M15">
        <v>500</v>
      </c>
      <c r="N15" s="94">
        <f t="shared" si="3"/>
        <v>39056962.025316454</v>
      </c>
    </row>
    <row r="16" spans="1:15" ht="15.75">
      <c r="A16" s="68" t="s">
        <v>932</v>
      </c>
      <c r="B16" s="80"/>
      <c r="C16">
        <v>11</v>
      </c>
      <c r="D16" s="93">
        <v>49330</v>
      </c>
      <c r="E16" s="93">
        <v>670</v>
      </c>
      <c r="F16">
        <v>100</v>
      </c>
      <c r="G16">
        <v>10</v>
      </c>
      <c r="H16">
        <v>1000</v>
      </c>
      <c r="I16">
        <f t="shared" si="0"/>
        <v>100</v>
      </c>
      <c r="J16" s="93">
        <f t="shared" si="1"/>
        <v>6.7</v>
      </c>
      <c r="K16" s="68">
        <f t="shared" si="2"/>
        <v>73626.86567164179</v>
      </c>
      <c r="L16">
        <v>10</v>
      </c>
      <c r="M16">
        <v>500</v>
      </c>
      <c r="N16" s="94">
        <f t="shared" si="3"/>
        <v>36813432.835820898</v>
      </c>
    </row>
    <row r="17" spans="1:15" ht="15.75">
      <c r="A17" s="68" t="s">
        <v>933</v>
      </c>
      <c r="B17" s="80"/>
      <c r="C17">
        <v>12</v>
      </c>
      <c r="D17" s="93">
        <v>49443</v>
      </c>
      <c r="E17" s="93">
        <v>557</v>
      </c>
      <c r="F17">
        <v>100</v>
      </c>
      <c r="G17">
        <v>10</v>
      </c>
      <c r="H17">
        <v>1000</v>
      </c>
      <c r="I17">
        <f t="shared" si="0"/>
        <v>100</v>
      </c>
      <c r="J17" s="93">
        <f t="shared" si="1"/>
        <v>5.57</v>
      </c>
      <c r="K17" s="68">
        <f t="shared" si="2"/>
        <v>88766.606822262125</v>
      </c>
      <c r="L17">
        <v>10</v>
      </c>
      <c r="M17">
        <v>500</v>
      </c>
      <c r="N17" s="94">
        <f t="shared" si="3"/>
        <v>44383303.411131062</v>
      </c>
    </row>
    <row r="18" spans="1:15" ht="15.75">
      <c r="A18" s="68" t="s">
        <v>934</v>
      </c>
      <c r="B18" s="80"/>
      <c r="C18">
        <v>13</v>
      </c>
      <c r="D18" s="80">
        <v>60271</v>
      </c>
      <c r="E18" s="80">
        <v>2360</v>
      </c>
      <c r="F18">
        <v>100</v>
      </c>
      <c r="G18">
        <v>10</v>
      </c>
      <c r="H18">
        <v>1000</v>
      </c>
      <c r="I18">
        <f t="shared" si="0"/>
        <v>100</v>
      </c>
      <c r="J18" s="93">
        <f t="shared" si="1"/>
        <v>23.6</v>
      </c>
      <c r="K18" s="68">
        <f t="shared" si="2"/>
        <v>25538.559322033896</v>
      </c>
      <c r="L18">
        <v>10</v>
      </c>
      <c r="M18">
        <v>500</v>
      </c>
      <c r="N18" s="94">
        <f t="shared" si="3"/>
        <v>12769279.661016949</v>
      </c>
    </row>
    <row r="19" spans="1:15" ht="15.75">
      <c r="A19" s="68" t="s">
        <v>935</v>
      </c>
      <c r="B19" s="80"/>
      <c r="C19">
        <v>14</v>
      </c>
      <c r="D19" s="80">
        <v>53175</v>
      </c>
      <c r="E19" s="80">
        <v>2147</v>
      </c>
      <c r="F19">
        <v>100</v>
      </c>
      <c r="G19">
        <v>10</v>
      </c>
      <c r="H19">
        <v>1000</v>
      </c>
      <c r="I19">
        <f t="shared" si="0"/>
        <v>100</v>
      </c>
      <c r="J19" s="93">
        <f t="shared" si="1"/>
        <v>21.47</v>
      </c>
      <c r="K19" s="68">
        <f t="shared" si="2"/>
        <v>24767.116907312531</v>
      </c>
      <c r="L19">
        <v>10</v>
      </c>
      <c r="M19">
        <v>500</v>
      </c>
      <c r="N19" s="94">
        <f t="shared" si="3"/>
        <v>12383558.453656266</v>
      </c>
    </row>
    <row r="20" spans="1:15" ht="15.75">
      <c r="A20" s="68" t="s">
        <v>936</v>
      </c>
      <c r="B20" s="80"/>
      <c r="C20">
        <v>15</v>
      </c>
      <c r="D20" s="80">
        <v>52358</v>
      </c>
      <c r="E20" s="80">
        <v>2316</v>
      </c>
      <c r="F20">
        <v>100</v>
      </c>
      <c r="G20">
        <v>10</v>
      </c>
      <c r="H20">
        <v>1000</v>
      </c>
      <c r="I20">
        <f t="shared" si="0"/>
        <v>100</v>
      </c>
      <c r="J20" s="93">
        <f t="shared" si="1"/>
        <v>23.16</v>
      </c>
      <c r="K20" s="68">
        <f t="shared" si="2"/>
        <v>22607.081174438685</v>
      </c>
      <c r="L20">
        <v>10</v>
      </c>
      <c r="M20">
        <v>500</v>
      </c>
      <c r="N20" s="94">
        <f t="shared" si="3"/>
        <v>11303540.587219343</v>
      </c>
    </row>
    <row r="21" spans="1:15" ht="15.75">
      <c r="A21" s="68" t="s">
        <v>937</v>
      </c>
      <c r="B21" s="80"/>
      <c r="C21">
        <v>16</v>
      </c>
      <c r="D21" s="80">
        <v>49970</v>
      </c>
      <c r="E21" s="80">
        <v>2321</v>
      </c>
      <c r="F21">
        <v>100</v>
      </c>
      <c r="G21">
        <v>10</v>
      </c>
      <c r="H21">
        <v>1000</v>
      </c>
      <c r="I21">
        <f t="shared" si="0"/>
        <v>100</v>
      </c>
      <c r="J21" s="93">
        <f t="shared" si="1"/>
        <v>23.21</v>
      </c>
      <c r="K21" s="68">
        <f t="shared" si="2"/>
        <v>21529.513140887546</v>
      </c>
      <c r="L21">
        <v>10</v>
      </c>
      <c r="M21">
        <v>500</v>
      </c>
      <c r="N21" s="94">
        <f t="shared" si="3"/>
        <v>10764756.570443774</v>
      </c>
    </row>
    <row r="22" spans="1:15" ht="15.75">
      <c r="A22" s="68" t="s">
        <v>938</v>
      </c>
      <c r="B22" s="80"/>
      <c r="C22">
        <v>17</v>
      </c>
      <c r="D22" s="80">
        <v>72519</v>
      </c>
      <c r="E22" s="80">
        <v>2189</v>
      </c>
      <c r="F22">
        <v>100</v>
      </c>
      <c r="G22">
        <v>10</v>
      </c>
      <c r="H22">
        <v>1000</v>
      </c>
      <c r="I22">
        <f t="shared" si="0"/>
        <v>100</v>
      </c>
      <c r="J22" s="93">
        <f t="shared" si="1"/>
        <v>21.89</v>
      </c>
      <c r="K22" s="68">
        <f t="shared" si="2"/>
        <v>33128.825947921425</v>
      </c>
      <c r="L22">
        <v>10</v>
      </c>
      <c r="M22">
        <v>500</v>
      </c>
      <c r="N22" s="94">
        <f t="shared" si="3"/>
        <v>16564412.973960713</v>
      </c>
    </row>
    <row r="23" spans="1:15" ht="15.75">
      <c r="A23" s="93" t="s">
        <v>939</v>
      </c>
      <c r="B23" s="93"/>
      <c r="C23">
        <v>18</v>
      </c>
      <c r="D23" s="93">
        <v>54219</v>
      </c>
      <c r="E23" s="93">
        <v>2235</v>
      </c>
      <c r="F23">
        <v>100</v>
      </c>
      <c r="G23">
        <v>10</v>
      </c>
      <c r="H23">
        <v>1000</v>
      </c>
      <c r="I23">
        <f t="shared" si="0"/>
        <v>100</v>
      </c>
      <c r="J23" s="93">
        <f t="shared" si="1"/>
        <v>22.35</v>
      </c>
      <c r="K23" s="68">
        <f t="shared" si="2"/>
        <v>24259.060402684561</v>
      </c>
      <c r="L23">
        <v>10</v>
      </c>
      <c r="M23">
        <v>500</v>
      </c>
      <c r="N23" s="94">
        <f t="shared" si="3"/>
        <v>12129530.201342281</v>
      </c>
      <c r="O23" s="93"/>
    </row>
    <row r="24" spans="1:15" ht="15.75">
      <c r="A24" s="93" t="s">
        <v>940</v>
      </c>
      <c r="B24" s="93"/>
      <c r="C24">
        <v>19</v>
      </c>
      <c r="D24" s="93">
        <v>54670</v>
      </c>
      <c r="E24" s="93">
        <v>2002</v>
      </c>
      <c r="F24">
        <v>100</v>
      </c>
      <c r="G24">
        <v>10</v>
      </c>
      <c r="H24">
        <v>1000</v>
      </c>
      <c r="I24">
        <f t="shared" si="0"/>
        <v>100</v>
      </c>
      <c r="J24" s="93">
        <f t="shared" si="1"/>
        <v>20.02</v>
      </c>
      <c r="K24" s="68">
        <f t="shared" si="2"/>
        <v>27307.692307692312</v>
      </c>
      <c r="L24">
        <v>10</v>
      </c>
      <c r="M24">
        <v>500</v>
      </c>
      <c r="N24" s="94">
        <f t="shared" si="3"/>
        <v>13653846.153846156</v>
      </c>
      <c r="O24" s="93"/>
    </row>
    <row r="25" spans="1:15" ht="15.75">
      <c r="A25" s="93" t="s">
        <v>941</v>
      </c>
      <c r="B25" s="93"/>
      <c r="C25">
        <v>20</v>
      </c>
      <c r="D25" s="93">
        <v>60845</v>
      </c>
      <c r="E25" s="93">
        <v>2118</v>
      </c>
      <c r="F25">
        <v>100</v>
      </c>
      <c r="G25">
        <v>10</v>
      </c>
      <c r="H25">
        <v>1000</v>
      </c>
      <c r="I25">
        <f t="shared" si="0"/>
        <v>100</v>
      </c>
      <c r="J25" s="93">
        <f t="shared" si="1"/>
        <v>21.18</v>
      </c>
      <c r="K25" s="68">
        <f t="shared" si="2"/>
        <v>28727.573182247404</v>
      </c>
      <c r="L25">
        <v>10</v>
      </c>
      <c r="M25">
        <v>500</v>
      </c>
      <c r="N25" s="94">
        <f t="shared" si="3"/>
        <v>14363786.591123702</v>
      </c>
      <c r="O25" s="93"/>
    </row>
    <row r="26" spans="1:15" ht="15.75">
      <c r="A26" s="93" t="s">
        <v>942</v>
      </c>
      <c r="B26" s="93"/>
      <c r="C26">
        <v>21</v>
      </c>
      <c r="D26" s="93">
        <v>75882</v>
      </c>
      <c r="E26" s="93">
        <v>2705</v>
      </c>
      <c r="F26">
        <v>100</v>
      </c>
      <c r="G26">
        <v>10</v>
      </c>
      <c r="H26">
        <v>1000</v>
      </c>
      <c r="I26">
        <f t="shared" si="0"/>
        <v>100</v>
      </c>
      <c r="J26" s="93">
        <f t="shared" si="1"/>
        <v>27.05</v>
      </c>
      <c r="K26" s="68">
        <f t="shared" si="2"/>
        <v>28052.49537892791</v>
      </c>
      <c r="L26">
        <v>10</v>
      </c>
      <c r="M26">
        <v>500</v>
      </c>
      <c r="N26" s="94">
        <f t="shared" si="3"/>
        <v>14026247.689463954</v>
      </c>
      <c r="O26" s="93"/>
    </row>
    <row r="27" spans="1:15" ht="15.75">
      <c r="A27" s="68" t="s">
        <v>943</v>
      </c>
      <c r="B27" s="80"/>
      <c r="C27">
        <v>22</v>
      </c>
      <c r="D27" s="80">
        <v>69386</v>
      </c>
      <c r="E27" s="80">
        <v>2205</v>
      </c>
      <c r="F27">
        <v>100</v>
      </c>
      <c r="G27">
        <v>10</v>
      </c>
      <c r="H27">
        <v>1000</v>
      </c>
      <c r="I27">
        <f t="shared" si="0"/>
        <v>100</v>
      </c>
      <c r="J27" s="93">
        <f t="shared" si="1"/>
        <v>22.05</v>
      </c>
      <c r="K27" s="68">
        <f t="shared" si="2"/>
        <v>31467.573696145126</v>
      </c>
      <c r="L27">
        <v>10</v>
      </c>
      <c r="M27">
        <v>500</v>
      </c>
      <c r="N27" s="94">
        <f t="shared" si="3"/>
        <v>15733786.848072562</v>
      </c>
    </row>
    <row r="28" spans="1:15" ht="15.75">
      <c r="A28" s="68" t="s">
        <v>944</v>
      </c>
      <c r="B28" s="80"/>
      <c r="C28">
        <v>23</v>
      </c>
      <c r="D28" s="80">
        <v>60982</v>
      </c>
      <c r="E28" s="80">
        <v>2206</v>
      </c>
      <c r="F28">
        <v>100</v>
      </c>
      <c r="G28">
        <v>10</v>
      </c>
      <c r="H28">
        <v>1000</v>
      </c>
      <c r="I28">
        <f t="shared" si="0"/>
        <v>100</v>
      </c>
      <c r="J28" s="93">
        <f t="shared" si="1"/>
        <v>22.06</v>
      </c>
      <c r="K28" s="68">
        <f t="shared" si="2"/>
        <v>27643.699002719855</v>
      </c>
      <c r="L28">
        <v>10</v>
      </c>
      <c r="M28">
        <v>500</v>
      </c>
      <c r="N28" s="94">
        <f t="shared" si="3"/>
        <v>13821849.501359928</v>
      </c>
    </row>
    <row r="29" spans="1:15" ht="15.75">
      <c r="A29" s="93" t="s">
        <v>945</v>
      </c>
      <c r="B29" s="93"/>
      <c r="C29">
        <v>24</v>
      </c>
      <c r="D29" s="93">
        <v>41116</v>
      </c>
      <c r="E29" s="93">
        <v>2155</v>
      </c>
      <c r="F29">
        <v>100</v>
      </c>
      <c r="G29">
        <v>10</v>
      </c>
      <c r="H29">
        <v>1000</v>
      </c>
      <c r="I29">
        <f t="shared" si="0"/>
        <v>100</v>
      </c>
      <c r="J29" s="93">
        <f t="shared" si="1"/>
        <v>21.55</v>
      </c>
      <c r="K29" s="68">
        <f t="shared" si="2"/>
        <v>19079.350348027845</v>
      </c>
      <c r="L29">
        <v>10</v>
      </c>
      <c r="M29">
        <v>500</v>
      </c>
      <c r="N29" s="94">
        <f t="shared" si="3"/>
        <v>9539675.174013922</v>
      </c>
      <c r="O29" s="93"/>
    </row>
    <row r="30" spans="1:15" ht="15.75">
      <c r="A30" s="93" t="s">
        <v>946</v>
      </c>
      <c r="B30" s="93"/>
      <c r="C30">
        <v>25</v>
      </c>
      <c r="D30" s="93">
        <v>57409</v>
      </c>
      <c r="E30" s="93">
        <v>2111</v>
      </c>
      <c r="F30">
        <v>100</v>
      </c>
      <c r="G30">
        <v>10</v>
      </c>
      <c r="H30">
        <v>1000</v>
      </c>
      <c r="I30">
        <f t="shared" si="0"/>
        <v>100</v>
      </c>
      <c r="J30" s="93">
        <f t="shared" si="1"/>
        <v>21.11</v>
      </c>
      <c r="K30" s="68">
        <f t="shared" si="2"/>
        <v>27195.168166745618</v>
      </c>
      <c r="L30">
        <v>10</v>
      </c>
      <c r="M30">
        <v>500</v>
      </c>
      <c r="N30" s="94">
        <f t="shared" si="3"/>
        <v>13597584.083372809</v>
      </c>
      <c r="O30" s="93"/>
    </row>
    <row r="31" spans="1:15" ht="15.75">
      <c r="A31" s="68" t="s">
        <v>947</v>
      </c>
      <c r="B31" s="80"/>
      <c r="C31">
        <v>26</v>
      </c>
      <c r="D31" s="80">
        <v>61787</v>
      </c>
      <c r="E31" s="80">
        <v>2261</v>
      </c>
      <c r="F31">
        <v>100</v>
      </c>
      <c r="G31">
        <v>10</v>
      </c>
      <c r="H31">
        <v>1000</v>
      </c>
      <c r="I31">
        <f t="shared" si="0"/>
        <v>100</v>
      </c>
      <c r="J31" s="93">
        <f t="shared" si="1"/>
        <v>22.61</v>
      </c>
      <c r="K31" s="68">
        <f t="shared" si="2"/>
        <v>27327.288810260943</v>
      </c>
      <c r="L31">
        <v>10</v>
      </c>
      <c r="M31">
        <v>500</v>
      </c>
      <c r="N31" s="94">
        <f t="shared" si="3"/>
        <v>13663644.405130472</v>
      </c>
    </row>
    <row r="32" spans="1:15" ht="15.75">
      <c r="A32" s="68" t="s">
        <v>948</v>
      </c>
      <c r="B32" s="80"/>
      <c r="C32">
        <v>27</v>
      </c>
      <c r="D32" s="80">
        <v>74138</v>
      </c>
      <c r="E32" s="80">
        <v>2123</v>
      </c>
      <c r="F32">
        <v>100</v>
      </c>
      <c r="G32">
        <v>10</v>
      </c>
      <c r="H32">
        <v>1000</v>
      </c>
      <c r="I32">
        <f t="shared" si="0"/>
        <v>100</v>
      </c>
      <c r="J32" s="93">
        <f t="shared" si="1"/>
        <v>21.23</v>
      </c>
      <c r="K32" s="68">
        <f t="shared" si="2"/>
        <v>34921.337729627885</v>
      </c>
      <c r="L32">
        <v>10</v>
      </c>
      <c r="M32">
        <v>500</v>
      </c>
      <c r="N32" s="94">
        <f t="shared" si="3"/>
        <v>17460668.864813942</v>
      </c>
    </row>
    <row r="33" spans="1:14" ht="15.75">
      <c r="A33" s="68" t="s">
        <v>949</v>
      </c>
      <c r="B33" s="80"/>
      <c r="C33">
        <v>28</v>
      </c>
      <c r="D33" s="80">
        <v>88177</v>
      </c>
      <c r="E33" s="80">
        <v>2508</v>
      </c>
      <c r="F33">
        <v>100</v>
      </c>
      <c r="G33">
        <v>10</v>
      </c>
      <c r="H33">
        <v>1000</v>
      </c>
      <c r="I33">
        <f t="shared" si="0"/>
        <v>100</v>
      </c>
      <c r="J33" s="93">
        <f t="shared" si="1"/>
        <v>25.08</v>
      </c>
      <c r="K33" s="68">
        <f t="shared" si="2"/>
        <v>35158.293460925044</v>
      </c>
      <c r="L33">
        <v>10</v>
      </c>
      <c r="M33">
        <v>500</v>
      </c>
      <c r="N33" s="94">
        <f t="shared" si="3"/>
        <v>17579146.730462521</v>
      </c>
    </row>
    <row r="34" spans="1:14" ht="15.75">
      <c r="A34" s="68" t="s">
        <v>950</v>
      </c>
      <c r="B34" s="80"/>
      <c r="C34">
        <v>29</v>
      </c>
      <c r="D34" s="80">
        <v>72553</v>
      </c>
      <c r="E34" s="80">
        <v>1256</v>
      </c>
      <c r="F34">
        <v>100</v>
      </c>
      <c r="G34">
        <v>10</v>
      </c>
      <c r="H34">
        <v>1000</v>
      </c>
      <c r="I34">
        <f t="shared" si="0"/>
        <v>100</v>
      </c>
      <c r="J34" s="93">
        <f t="shared" si="1"/>
        <v>12.56</v>
      </c>
      <c r="K34" s="68">
        <f t="shared" si="2"/>
        <v>57765.127388535031</v>
      </c>
      <c r="L34">
        <v>10</v>
      </c>
      <c r="M34">
        <v>500</v>
      </c>
      <c r="N34" s="94">
        <f t="shared" si="3"/>
        <v>28882563.694267515</v>
      </c>
    </row>
    <row r="35" spans="1:14" ht="15.75">
      <c r="A35" s="68" t="s">
        <v>951</v>
      </c>
      <c r="B35" s="80"/>
      <c r="C35">
        <v>30</v>
      </c>
      <c r="D35" s="80">
        <v>64817</v>
      </c>
      <c r="E35" s="80">
        <v>1932</v>
      </c>
      <c r="F35">
        <v>100</v>
      </c>
      <c r="G35">
        <v>10</v>
      </c>
      <c r="H35">
        <v>1000</v>
      </c>
      <c r="I35">
        <f t="shared" si="0"/>
        <v>100</v>
      </c>
      <c r="J35" s="93">
        <f t="shared" si="1"/>
        <v>19.32</v>
      </c>
      <c r="K35" s="68">
        <f t="shared" si="2"/>
        <v>33549.171842650103</v>
      </c>
      <c r="L35">
        <v>10</v>
      </c>
      <c r="M35">
        <v>500</v>
      </c>
      <c r="N35" s="94">
        <f t="shared" si="3"/>
        <v>16774585.921325052</v>
      </c>
    </row>
    <row r="36" spans="1:14" ht="15.75">
      <c r="A36" s="68" t="s">
        <v>952</v>
      </c>
      <c r="B36" s="80"/>
      <c r="C36">
        <v>31</v>
      </c>
      <c r="D36" s="80">
        <v>78374</v>
      </c>
      <c r="E36" s="80">
        <v>2235</v>
      </c>
      <c r="F36">
        <v>100</v>
      </c>
      <c r="G36">
        <v>10</v>
      </c>
      <c r="H36">
        <v>1000</v>
      </c>
      <c r="I36">
        <f t="shared" si="0"/>
        <v>100</v>
      </c>
      <c r="J36" s="93">
        <f t="shared" si="1"/>
        <v>22.35</v>
      </c>
      <c r="K36" s="68">
        <f t="shared" si="2"/>
        <v>35066.666666666664</v>
      </c>
      <c r="L36">
        <v>10</v>
      </c>
      <c r="M36">
        <v>500</v>
      </c>
      <c r="N36" s="94">
        <f t="shared" si="3"/>
        <v>17533333.333333332</v>
      </c>
    </row>
    <row r="37" spans="1:14" ht="15.75">
      <c r="A37" s="68" t="s">
        <v>953</v>
      </c>
      <c r="B37" s="80"/>
      <c r="C37">
        <v>32</v>
      </c>
      <c r="D37" s="80">
        <v>97803</v>
      </c>
      <c r="E37" s="80">
        <v>2197</v>
      </c>
      <c r="F37">
        <v>100</v>
      </c>
      <c r="G37">
        <v>10</v>
      </c>
      <c r="H37">
        <v>1000</v>
      </c>
      <c r="I37">
        <f>G37*H37/F37</f>
        <v>100</v>
      </c>
      <c r="J37" s="93">
        <f>E37/I37</f>
        <v>21.97</v>
      </c>
      <c r="K37" s="68">
        <f>(D37/L37)*(F37/J37)</f>
        <v>44516.613563950843</v>
      </c>
      <c r="L37">
        <v>10</v>
      </c>
      <c r="M37">
        <v>500</v>
      </c>
      <c r="N37" s="94">
        <f>M37*K37</f>
        <v>22258306.781975422</v>
      </c>
    </row>
    <row r="38" spans="1:14" ht="15.75">
      <c r="A38" s="93" t="s">
        <v>954</v>
      </c>
      <c r="B38" s="80"/>
      <c r="C38">
        <v>33</v>
      </c>
      <c r="D38" s="80">
        <v>9568</v>
      </c>
      <c r="E38" s="80">
        <v>432</v>
      </c>
      <c r="F38">
        <v>100</v>
      </c>
      <c r="G38">
        <v>10</v>
      </c>
      <c r="H38">
        <v>1000</v>
      </c>
      <c r="I38">
        <f t="shared" ref="I38:I49" si="4">G38*H38/F38</f>
        <v>100</v>
      </c>
      <c r="J38" s="93">
        <f t="shared" ref="J38:J49" si="5">E38/I38</f>
        <v>4.32</v>
      </c>
      <c r="K38" s="68">
        <f t="shared" ref="K38:K49" si="6">(D38/L38)*(F38/J38)</f>
        <v>22148.148148148146</v>
      </c>
      <c r="L38">
        <v>10</v>
      </c>
      <c r="M38">
        <v>500</v>
      </c>
      <c r="N38" s="94">
        <f t="shared" ref="N38:N49" si="7">M38*K38</f>
        <v>11074074.074074073</v>
      </c>
    </row>
    <row r="39" spans="1:14" ht="15.75">
      <c r="A39" s="93" t="s">
        <v>955</v>
      </c>
      <c r="B39" s="80"/>
      <c r="C39">
        <v>34</v>
      </c>
      <c r="D39" s="80">
        <v>9402</v>
      </c>
      <c r="E39" s="80">
        <v>598</v>
      </c>
      <c r="F39">
        <v>100</v>
      </c>
      <c r="G39">
        <v>10</v>
      </c>
      <c r="H39">
        <v>1000</v>
      </c>
      <c r="I39">
        <f t="shared" si="4"/>
        <v>100</v>
      </c>
      <c r="J39" s="93">
        <f t="shared" si="5"/>
        <v>5.98</v>
      </c>
      <c r="K39" s="68">
        <f t="shared" si="6"/>
        <v>15722.408026755851</v>
      </c>
      <c r="L39">
        <v>10</v>
      </c>
      <c r="M39">
        <v>500</v>
      </c>
      <c r="N39" s="94">
        <f t="shared" si="7"/>
        <v>7861204.0133779254</v>
      </c>
    </row>
    <row r="40" spans="1:14" ht="15.75">
      <c r="A40" s="93" t="s">
        <v>956</v>
      </c>
      <c r="B40" s="80"/>
      <c r="C40">
        <v>35</v>
      </c>
      <c r="D40" s="80">
        <v>9465</v>
      </c>
      <c r="E40" s="80">
        <v>535</v>
      </c>
      <c r="F40">
        <v>100</v>
      </c>
      <c r="G40">
        <v>10</v>
      </c>
      <c r="H40">
        <v>1000</v>
      </c>
      <c r="I40">
        <f t="shared" si="4"/>
        <v>100</v>
      </c>
      <c r="J40" s="93">
        <f t="shared" si="5"/>
        <v>5.35</v>
      </c>
      <c r="K40" s="68">
        <f t="shared" si="6"/>
        <v>17691.58878504673</v>
      </c>
      <c r="L40">
        <v>10</v>
      </c>
      <c r="M40">
        <v>500</v>
      </c>
      <c r="N40" s="94">
        <f t="shared" si="7"/>
        <v>8845794.3925233651</v>
      </c>
    </row>
    <row r="41" spans="1:14" ht="15.75">
      <c r="A41" s="93" t="s">
        <v>957</v>
      </c>
      <c r="B41" s="80"/>
      <c r="C41">
        <v>36</v>
      </c>
      <c r="D41" s="93">
        <v>9375</v>
      </c>
      <c r="E41" s="93">
        <v>625</v>
      </c>
      <c r="F41">
        <v>100</v>
      </c>
      <c r="G41">
        <v>10</v>
      </c>
      <c r="H41">
        <v>1000</v>
      </c>
      <c r="I41">
        <f t="shared" si="4"/>
        <v>100</v>
      </c>
      <c r="J41" s="93">
        <f t="shared" si="5"/>
        <v>6.25</v>
      </c>
      <c r="K41" s="68">
        <f t="shared" si="6"/>
        <v>15000</v>
      </c>
      <c r="L41">
        <v>10</v>
      </c>
      <c r="M41">
        <v>500</v>
      </c>
      <c r="N41" s="94">
        <f t="shared" si="7"/>
        <v>7500000</v>
      </c>
    </row>
    <row r="42" spans="1:14" ht="15.75">
      <c r="A42" s="93" t="s">
        <v>958</v>
      </c>
      <c r="B42" s="80"/>
      <c r="C42">
        <v>37</v>
      </c>
      <c r="D42" s="93">
        <v>9211</v>
      </c>
      <c r="E42" s="93">
        <v>789</v>
      </c>
      <c r="F42">
        <v>100</v>
      </c>
      <c r="G42">
        <v>10</v>
      </c>
      <c r="H42">
        <v>1000</v>
      </c>
      <c r="I42">
        <f t="shared" si="4"/>
        <v>100</v>
      </c>
      <c r="J42" s="93">
        <f t="shared" si="5"/>
        <v>7.89</v>
      </c>
      <c r="K42" s="68">
        <f t="shared" si="6"/>
        <v>11674.27122940431</v>
      </c>
      <c r="L42">
        <v>10</v>
      </c>
      <c r="M42">
        <v>500</v>
      </c>
      <c r="N42" s="94">
        <f t="shared" si="7"/>
        <v>5837135.6147021549</v>
      </c>
    </row>
    <row r="43" spans="1:14" ht="15.75">
      <c r="A43" s="93" t="s">
        <v>959</v>
      </c>
      <c r="B43" s="80"/>
      <c r="C43">
        <v>38</v>
      </c>
      <c r="D43" s="93">
        <v>9418</v>
      </c>
      <c r="E43" s="93">
        <v>582</v>
      </c>
      <c r="F43">
        <v>100</v>
      </c>
      <c r="G43">
        <v>10</v>
      </c>
      <c r="H43">
        <v>1000</v>
      </c>
      <c r="I43">
        <f t="shared" si="4"/>
        <v>100</v>
      </c>
      <c r="J43" s="93">
        <f t="shared" si="5"/>
        <v>5.82</v>
      </c>
      <c r="K43" s="68">
        <f t="shared" si="6"/>
        <v>16182.130584192439</v>
      </c>
      <c r="L43">
        <v>10</v>
      </c>
      <c r="M43">
        <v>500</v>
      </c>
      <c r="N43" s="94">
        <f t="shared" si="7"/>
        <v>8091065.292096219</v>
      </c>
    </row>
    <row r="44" spans="1:14" ht="15.75">
      <c r="A44" s="93" t="s">
        <v>960</v>
      </c>
      <c r="B44" s="80"/>
      <c r="C44">
        <v>39</v>
      </c>
      <c r="D44" s="93">
        <v>9036</v>
      </c>
      <c r="E44" s="93">
        <v>964</v>
      </c>
      <c r="F44">
        <v>100</v>
      </c>
      <c r="G44">
        <v>10</v>
      </c>
      <c r="H44">
        <v>1000</v>
      </c>
      <c r="I44">
        <f t="shared" si="4"/>
        <v>100</v>
      </c>
      <c r="J44" s="93">
        <f t="shared" si="5"/>
        <v>9.64</v>
      </c>
      <c r="K44" s="68">
        <f t="shared" si="6"/>
        <v>9373.4439834024888</v>
      </c>
      <c r="L44">
        <v>10</v>
      </c>
      <c r="M44">
        <v>500</v>
      </c>
      <c r="N44" s="94">
        <f t="shared" si="7"/>
        <v>4686721.9917012444</v>
      </c>
    </row>
    <row r="45" spans="1:14" ht="15.75">
      <c r="A45" s="93" t="s">
        <v>961</v>
      </c>
      <c r="B45" s="80"/>
      <c r="C45">
        <v>40</v>
      </c>
      <c r="D45" s="93">
        <v>9352</v>
      </c>
      <c r="E45" s="93">
        <v>648</v>
      </c>
      <c r="F45">
        <v>100</v>
      </c>
      <c r="G45">
        <v>10</v>
      </c>
      <c r="H45">
        <v>1000</v>
      </c>
      <c r="I45">
        <f t="shared" si="4"/>
        <v>100</v>
      </c>
      <c r="J45" s="93">
        <f t="shared" si="5"/>
        <v>6.48</v>
      </c>
      <c r="K45" s="68">
        <f t="shared" si="6"/>
        <v>14432.098765432098</v>
      </c>
      <c r="L45">
        <v>10</v>
      </c>
      <c r="M45">
        <v>500</v>
      </c>
      <c r="N45" s="94">
        <f t="shared" si="7"/>
        <v>7216049.3827160485</v>
      </c>
    </row>
    <row r="46" spans="1:14" ht="15.75">
      <c r="A46" s="93" t="s">
        <v>962</v>
      </c>
      <c r="B46" s="80"/>
      <c r="C46">
        <v>41</v>
      </c>
      <c r="D46" s="93">
        <v>9209</v>
      </c>
      <c r="E46" s="93">
        <v>791</v>
      </c>
      <c r="F46">
        <v>100</v>
      </c>
      <c r="G46">
        <v>10</v>
      </c>
      <c r="H46">
        <v>1000</v>
      </c>
      <c r="I46">
        <f t="shared" si="4"/>
        <v>100</v>
      </c>
      <c r="J46" s="93">
        <f t="shared" si="5"/>
        <v>7.91</v>
      </c>
      <c r="K46" s="68">
        <f t="shared" si="6"/>
        <v>11642.225031605562</v>
      </c>
      <c r="L46">
        <v>10</v>
      </c>
      <c r="M46">
        <v>500</v>
      </c>
      <c r="N46" s="94">
        <f t="shared" si="7"/>
        <v>5821112.5158027811</v>
      </c>
    </row>
    <row r="47" spans="1:14" ht="15.75">
      <c r="A47" s="93" t="s">
        <v>963</v>
      </c>
      <c r="B47" s="80"/>
      <c r="C47">
        <v>42</v>
      </c>
      <c r="D47" s="93">
        <v>9431</v>
      </c>
      <c r="E47" s="93">
        <v>569</v>
      </c>
      <c r="F47">
        <v>100</v>
      </c>
      <c r="G47">
        <v>10</v>
      </c>
      <c r="H47">
        <v>1000</v>
      </c>
      <c r="I47">
        <f t="shared" si="4"/>
        <v>100</v>
      </c>
      <c r="J47" s="93">
        <f t="shared" si="5"/>
        <v>5.69</v>
      </c>
      <c r="K47" s="68">
        <f t="shared" si="6"/>
        <v>16574.692442882249</v>
      </c>
      <c r="L47">
        <v>10</v>
      </c>
      <c r="M47">
        <v>500</v>
      </c>
      <c r="N47" s="94">
        <f t="shared" si="7"/>
        <v>8287346.2214411246</v>
      </c>
    </row>
    <row r="48" spans="1:14" ht="15.75">
      <c r="A48" s="93" t="s">
        <v>964</v>
      </c>
      <c r="B48" s="80"/>
      <c r="C48">
        <v>43</v>
      </c>
      <c r="D48" s="93">
        <v>9414</v>
      </c>
      <c r="E48" s="93">
        <v>586</v>
      </c>
      <c r="F48">
        <v>100</v>
      </c>
      <c r="G48">
        <v>10</v>
      </c>
      <c r="H48">
        <v>1000</v>
      </c>
      <c r="I48">
        <f t="shared" si="4"/>
        <v>100</v>
      </c>
      <c r="J48" s="93">
        <f t="shared" si="5"/>
        <v>5.86</v>
      </c>
      <c r="K48" s="68">
        <f t="shared" si="6"/>
        <v>16064.846416382252</v>
      </c>
      <c r="L48">
        <v>10</v>
      </c>
      <c r="M48">
        <v>500</v>
      </c>
      <c r="N48" s="94">
        <f t="shared" si="7"/>
        <v>8032423.2081911257</v>
      </c>
    </row>
    <row r="49" spans="1:15" ht="15.75">
      <c r="A49" s="93" t="s">
        <v>965</v>
      </c>
      <c r="B49" s="80"/>
      <c r="C49">
        <v>44</v>
      </c>
      <c r="D49" s="93">
        <v>9241</v>
      </c>
      <c r="E49" s="93">
        <v>759</v>
      </c>
      <c r="F49">
        <v>100</v>
      </c>
      <c r="G49">
        <v>10</v>
      </c>
      <c r="H49">
        <v>1000</v>
      </c>
      <c r="I49">
        <f t="shared" si="4"/>
        <v>100</v>
      </c>
      <c r="J49" s="93">
        <f t="shared" si="5"/>
        <v>7.59</v>
      </c>
      <c r="K49" s="68">
        <f t="shared" si="6"/>
        <v>12175.230566534914</v>
      </c>
      <c r="L49">
        <v>10</v>
      </c>
      <c r="M49">
        <v>500</v>
      </c>
      <c r="N49" s="94">
        <f t="shared" si="7"/>
        <v>6087615.283267457</v>
      </c>
    </row>
    <row r="50" spans="1:15" ht="15.75">
      <c r="B50" s="96"/>
      <c r="D50" s="68"/>
      <c r="E50" s="97"/>
      <c r="J50" s="93"/>
      <c r="K50" s="68"/>
      <c r="N50" s="94"/>
    </row>
    <row r="51" spans="1:15">
      <c r="A51" s="93"/>
      <c r="B51" s="93"/>
      <c r="C51" s="160"/>
      <c r="D51" s="160"/>
      <c r="E51" s="160"/>
      <c r="F51" s="160"/>
      <c r="G51" s="160"/>
      <c r="H51" s="160"/>
      <c r="I51" s="93"/>
      <c r="J51" s="93"/>
      <c r="K51" s="93"/>
      <c r="L51" s="93"/>
      <c r="M51" s="93"/>
      <c r="N51" s="93"/>
      <c r="O51" s="93"/>
    </row>
    <row r="52" spans="1:15">
      <c r="A52" s="98" t="s">
        <v>2065</v>
      </c>
      <c r="B52" s="93"/>
      <c r="C52" s="160"/>
      <c r="D52" s="160"/>
      <c r="E52" s="160"/>
      <c r="F52" s="160"/>
      <c r="G52" s="160"/>
      <c r="H52" s="160"/>
      <c r="I52" s="93"/>
      <c r="J52" s="93"/>
      <c r="K52" s="93"/>
      <c r="L52" s="93"/>
      <c r="M52" s="93"/>
      <c r="N52" s="93"/>
      <c r="O52" s="93"/>
    </row>
    <row r="53" spans="1:15">
      <c r="A53" s="93" t="s">
        <v>243</v>
      </c>
      <c r="B53" s="93" t="s">
        <v>2066</v>
      </c>
      <c r="C53" s="160"/>
      <c r="D53" s="160"/>
      <c r="E53" s="160"/>
      <c r="F53" s="160"/>
      <c r="G53" s="160"/>
      <c r="H53" s="160"/>
      <c r="I53" s="93"/>
      <c r="J53" s="93"/>
      <c r="K53" s="93"/>
      <c r="L53" s="93"/>
      <c r="M53" s="93"/>
      <c r="N53" s="93"/>
      <c r="O53" s="93"/>
    </row>
    <row r="54" spans="1:15">
      <c r="A54" s="99" t="s">
        <v>971</v>
      </c>
      <c r="B54" s="99">
        <v>2.58</v>
      </c>
      <c r="C54" s="160"/>
      <c r="D54" s="160"/>
      <c r="E54" s="160"/>
      <c r="F54" s="160"/>
      <c r="G54" s="160"/>
      <c r="H54" s="160"/>
      <c r="I54" s="93"/>
      <c r="J54" s="93"/>
      <c r="K54" s="93"/>
      <c r="L54" s="93"/>
      <c r="M54" s="93"/>
      <c r="N54" s="93"/>
      <c r="O54" s="93"/>
    </row>
    <row r="55" spans="1:15">
      <c r="A55" s="99" t="s">
        <v>972</v>
      </c>
      <c r="B55" s="99">
        <v>1.24</v>
      </c>
      <c r="C55" s="160"/>
      <c r="D55" s="160"/>
      <c r="E55" s="160"/>
      <c r="F55" s="160"/>
      <c r="G55" s="160"/>
      <c r="H55" s="160"/>
      <c r="I55" s="93"/>
      <c r="J55" s="93"/>
      <c r="K55" s="93"/>
      <c r="L55" s="93"/>
      <c r="M55" s="93"/>
      <c r="N55" s="93"/>
      <c r="O55" s="93"/>
    </row>
    <row r="56" spans="1:15">
      <c r="A56" s="99" t="s">
        <v>973</v>
      </c>
      <c r="B56" s="99">
        <v>1.58</v>
      </c>
      <c r="C56" s="160"/>
      <c r="D56" s="160"/>
      <c r="E56" s="160"/>
      <c r="F56" s="160"/>
      <c r="G56" s="160"/>
      <c r="H56" s="160"/>
      <c r="I56" s="93"/>
      <c r="J56" s="93"/>
      <c r="K56" s="93"/>
      <c r="L56" s="93"/>
      <c r="M56" s="93"/>
      <c r="N56" s="93"/>
      <c r="O56" s="93"/>
    </row>
    <row r="57" spans="1:15">
      <c r="A57" s="99" t="s">
        <v>974</v>
      </c>
      <c r="B57" s="99">
        <v>1.53</v>
      </c>
      <c r="C57" s="160"/>
      <c r="D57" s="160"/>
      <c r="E57" s="160"/>
      <c r="F57" s="160"/>
      <c r="G57" s="160"/>
      <c r="H57" s="160"/>
      <c r="I57" s="93"/>
      <c r="J57" s="93"/>
      <c r="K57" s="93"/>
      <c r="L57" s="93"/>
      <c r="M57" s="93"/>
      <c r="N57" s="93"/>
      <c r="O57" s="93"/>
    </row>
    <row r="58" spans="1:15">
      <c r="A58" s="99" t="s">
        <v>975</v>
      </c>
      <c r="B58" s="99">
        <v>1.41</v>
      </c>
      <c r="C58" s="160"/>
      <c r="D58" s="160"/>
      <c r="E58" s="160"/>
      <c r="F58" s="160"/>
      <c r="G58" s="160"/>
      <c r="H58" s="160"/>
      <c r="I58" s="93"/>
      <c r="J58" s="93"/>
      <c r="K58" s="93"/>
      <c r="L58" s="93"/>
      <c r="M58" s="93"/>
      <c r="N58" s="93"/>
      <c r="O58" s="93"/>
    </row>
    <row r="59" spans="1:15">
      <c r="A59" s="99" t="s">
        <v>976</v>
      </c>
      <c r="B59" s="99">
        <v>1.18</v>
      </c>
      <c r="C59" s="160"/>
      <c r="D59" s="160"/>
      <c r="E59" s="160"/>
      <c r="F59" s="160"/>
      <c r="G59" s="160"/>
      <c r="H59" s="160"/>
      <c r="I59" s="93"/>
      <c r="J59" s="93"/>
      <c r="K59" s="93"/>
      <c r="L59" s="93"/>
      <c r="M59" s="93"/>
      <c r="N59" s="93"/>
      <c r="O59" s="93"/>
    </row>
    <row r="60" spans="1:15">
      <c r="A60" s="99" t="s">
        <v>977</v>
      </c>
      <c r="B60" s="99">
        <v>0.91</v>
      </c>
      <c r="C60" s="160"/>
      <c r="D60" s="160"/>
      <c r="E60" s="160"/>
      <c r="F60" s="160"/>
      <c r="G60" s="160"/>
      <c r="H60" s="160"/>
      <c r="I60" s="93"/>
      <c r="J60" s="93"/>
      <c r="K60" s="93"/>
      <c r="L60" s="93"/>
      <c r="M60" s="93"/>
      <c r="N60" s="93"/>
      <c r="O60" s="93"/>
    </row>
    <row r="61" spans="1:15">
      <c r="A61" s="99" t="s">
        <v>978</v>
      </c>
      <c r="B61" s="99">
        <v>0.92</v>
      </c>
      <c r="C61" s="160"/>
      <c r="D61" s="160"/>
      <c r="E61" s="160"/>
      <c r="F61" s="160"/>
      <c r="G61" s="160"/>
      <c r="H61" s="160"/>
      <c r="I61" s="93"/>
      <c r="J61" s="93"/>
      <c r="K61" s="93"/>
      <c r="L61" s="93"/>
      <c r="M61" s="93"/>
      <c r="N61" s="93"/>
      <c r="O61" s="93"/>
    </row>
    <row r="62" spans="1:15">
      <c r="A62" s="99" t="s">
        <v>979</v>
      </c>
      <c r="B62" s="99">
        <v>0.94</v>
      </c>
      <c r="C62" s="160"/>
      <c r="D62" s="160"/>
      <c r="E62" s="160"/>
      <c r="F62" s="160"/>
      <c r="G62" s="160"/>
      <c r="H62" s="160"/>
      <c r="I62" s="93"/>
      <c r="J62" s="93"/>
      <c r="K62" s="93"/>
      <c r="L62" s="93"/>
      <c r="M62" s="93"/>
      <c r="N62" s="93"/>
      <c r="O62" s="93"/>
    </row>
    <row r="63" spans="1:15">
      <c r="A63" s="99" t="s">
        <v>980</v>
      </c>
      <c r="B63" s="99">
        <v>0.88</v>
      </c>
      <c r="C63" s="160"/>
      <c r="D63" s="160"/>
      <c r="E63" s="160"/>
      <c r="F63" s="160"/>
      <c r="G63" s="160"/>
      <c r="H63" s="160"/>
      <c r="I63" s="93"/>
      <c r="J63" s="93"/>
      <c r="K63" s="93"/>
      <c r="L63" s="93"/>
      <c r="M63" s="93"/>
      <c r="N63" s="93"/>
      <c r="O63" s="93"/>
    </row>
    <row r="64" spans="1:15">
      <c r="A64" s="99" t="s">
        <v>981</v>
      </c>
      <c r="B64" s="99">
        <v>1.44</v>
      </c>
      <c r="C64" s="160"/>
      <c r="D64" s="160"/>
      <c r="E64" s="160"/>
      <c r="F64" s="160"/>
      <c r="G64" s="160"/>
      <c r="H64" s="160"/>
      <c r="I64" s="93"/>
      <c r="J64" s="93"/>
      <c r="K64" s="93"/>
      <c r="L64" s="93"/>
      <c r="M64" s="93"/>
      <c r="N64" s="93"/>
      <c r="O64" s="93"/>
    </row>
    <row r="65" spans="1:15">
      <c r="A65" s="99" t="s">
        <v>982</v>
      </c>
      <c r="B65" s="99">
        <v>1.24</v>
      </c>
      <c r="C65" s="160"/>
      <c r="D65" s="160"/>
      <c r="E65" s="160"/>
      <c r="F65" s="160"/>
      <c r="G65" s="160"/>
      <c r="H65" s="160"/>
      <c r="I65" s="93"/>
      <c r="J65" s="93"/>
      <c r="K65" s="93"/>
      <c r="L65" s="93"/>
      <c r="M65" s="93"/>
      <c r="N65" s="93"/>
      <c r="O65" s="93"/>
    </row>
    <row r="66" spans="1:15">
      <c r="A66" s="100" t="s">
        <v>983</v>
      </c>
      <c r="B66" s="100">
        <v>0.91</v>
      </c>
      <c r="C66" s="160"/>
      <c r="D66" s="160"/>
      <c r="E66" s="160"/>
      <c r="F66" s="160"/>
      <c r="G66" s="160"/>
      <c r="H66" s="160"/>
      <c r="I66" s="93"/>
      <c r="J66" s="93"/>
      <c r="K66" s="93"/>
      <c r="L66" s="93"/>
      <c r="M66" s="93"/>
      <c r="N66" s="93"/>
      <c r="O66" s="93"/>
    </row>
    <row r="67" spans="1:15">
      <c r="A67" s="100" t="s">
        <v>984</v>
      </c>
      <c r="B67" s="100">
        <v>0.62</v>
      </c>
      <c r="C67" s="160"/>
      <c r="D67" s="160"/>
      <c r="E67" s="160"/>
      <c r="F67" s="160"/>
      <c r="G67" s="160"/>
      <c r="H67" s="160"/>
      <c r="I67" s="93"/>
      <c r="J67" s="93"/>
      <c r="K67" s="93"/>
      <c r="L67" s="93"/>
      <c r="M67" s="93"/>
      <c r="N67" s="93"/>
      <c r="O67" s="93"/>
    </row>
    <row r="68" spans="1:15">
      <c r="A68" s="100" t="s">
        <v>985</v>
      </c>
      <c r="B68" s="100">
        <v>0.52</v>
      </c>
      <c r="C68" s="160"/>
      <c r="D68" s="160"/>
      <c r="E68" s="160"/>
      <c r="F68" s="160"/>
      <c r="G68" s="160"/>
      <c r="H68" s="160"/>
      <c r="I68" s="93"/>
      <c r="J68" s="93"/>
      <c r="K68" s="93"/>
      <c r="L68" s="93"/>
      <c r="M68" s="93"/>
      <c r="N68" s="93"/>
      <c r="O68" s="93"/>
    </row>
    <row r="69" spans="1:15">
      <c r="A69" s="100" t="s">
        <v>986</v>
      </c>
      <c r="B69" s="100">
        <v>0.72</v>
      </c>
      <c r="C69" s="160"/>
      <c r="D69" s="160"/>
      <c r="E69" s="160"/>
      <c r="F69" s="160"/>
      <c r="G69" s="160"/>
      <c r="H69" s="160"/>
      <c r="I69" s="93"/>
      <c r="J69" s="93"/>
      <c r="K69" s="93"/>
      <c r="L69" s="93"/>
      <c r="M69" s="93"/>
      <c r="N69" s="93"/>
      <c r="O69" s="93"/>
    </row>
    <row r="70" spans="1:15">
      <c r="A70" s="100" t="s">
        <v>987</v>
      </c>
      <c r="B70" s="100">
        <v>0.61</v>
      </c>
      <c r="C70" s="160"/>
      <c r="D70" s="160"/>
      <c r="E70" s="160"/>
      <c r="F70" s="160"/>
      <c r="G70" s="160"/>
      <c r="H70" s="160"/>
      <c r="I70" s="93"/>
      <c r="J70" s="93"/>
      <c r="K70" s="93"/>
      <c r="L70" s="93"/>
      <c r="M70" s="93"/>
      <c r="N70" s="93"/>
      <c r="O70" s="93"/>
    </row>
    <row r="71" spans="1:15">
      <c r="A71" s="100" t="s">
        <v>988</v>
      </c>
      <c r="B71" s="100">
        <v>0.32</v>
      </c>
      <c r="C71" s="160"/>
      <c r="D71" s="160"/>
      <c r="E71" s="160"/>
      <c r="F71" s="160"/>
      <c r="G71" s="160"/>
      <c r="H71" s="160"/>
      <c r="I71" s="93"/>
      <c r="J71" s="93"/>
      <c r="K71" s="93"/>
      <c r="L71" s="93"/>
      <c r="M71" s="93"/>
      <c r="N71" s="93"/>
      <c r="O71" s="93"/>
    </row>
    <row r="72" spans="1:15">
      <c r="A72" s="100" t="s">
        <v>989</v>
      </c>
      <c r="B72" s="100">
        <v>0.53</v>
      </c>
      <c r="C72" s="160"/>
      <c r="D72" s="160"/>
      <c r="E72" s="160"/>
      <c r="F72" s="160"/>
      <c r="G72" s="160"/>
      <c r="H72" s="160"/>
      <c r="I72" s="93"/>
      <c r="J72" s="93"/>
      <c r="K72" s="93"/>
      <c r="L72" s="93"/>
      <c r="M72" s="93"/>
      <c r="N72" s="93"/>
      <c r="O72" s="93"/>
    </row>
    <row r="73" spans="1:15">
      <c r="A73" s="100" t="s">
        <v>990</v>
      </c>
      <c r="B73" s="100">
        <v>0.37</v>
      </c>
      <c r="C73" s="160"/>
      <c r="D73" s="160"/>
      <c r="E73" s="160"/>
      <c r="F73" s="160"/>
      <c r="G73" s="160"/>
      <c r="H73" s="160"/>
      <c r="I73" s="93"/>
      <c r="J73" s="93"/>
      <c r="K73" s="93"/>
      <c r="L73" s="93"/>
      <c r="M73" s="93"/>
      <c r="N73" s="93"/>
      <c r="O73" s="93"/>
    </row>
    <row r="74" spans="1:15">
      <c r="A74" s="100" t="s">
        <v>991</v>
      </c>
      <c r="B74" s="100">
        <v>0.37</v>
      </c>
      <c r="C74" s="160"/>
      <c r="D74" s="160"/>
      <c r="E74" s="160"/>
      <c r="F74" s="160"/>
      <c r="G74" s="160"/>
      <c r="H74" s="160"/>
      <c r="I74" s="93"/>
      <c r="J74" s="93"/>
      <c r="K74" s="93"/>
      <c r="L74" s="93"/>
      <c r="M74" s="93"/>
      <c r="N74" s="93"/>
      <c r="O74" s="93"/>
    </row>
    <row r="75" spans="1:15">
      <c r="A75" s="100" t="s">
        <v>992</v>
      </c>
      <c r="B75" s="100">
        <v>0.25</v>
      </c>
      <c r="C75" s="160"/>
      <c r="D75" s="160"/>
      <c r="E75" s="160"/>
      <c r="F75" s="160"/>
      <c r="G75" s="160"/>
      <c r="H75" s="160"/>
      <c r="I75" s="93"/>
      <c r="J75" s="93"/>
      <c r="K75" s="93"/>
      <c r="L75" s="93"/>
      <c r="M75" s="93"/>
      <c r="N75" s="93"/>
      <c r="O75" s="93"/>
    </row>
    <row r="76" spans="1:15">
      <c r="A76" s="100" t="s">
        <v>993</v>
      </c>
      <c r="B76" s="100">
        <v>0.28999999999999998</v>
      </c>
      <c r="C76" s="160"/>
      <c r="D76" s="160"/>
      <c r="E76" s="160"/>
      <c r="F76" s="160"/>
      <c r="G76" s="160"/>
      <c r="H76" s="160"/>
      <c r="I76" s="93"/>
      <c r="J76" s="93"/>
      <c r="K76" s="93"/>
      <c r="L76" s="93"/>
      <c r="M76" s="93"/>
      <c r="N76" s="93"/>
      <c r="O76" s="93"/>
    </row>
    <row r="77" spans="1:15">
      <c r="A77" s="100" t="s">
        <v>994</v>
      </c>
      <c r="B77" s="100">
        <v>0.12</v>
      </c>
      <c r="C77" s="160"/>
      <c r="D77" s="160"/>
      <c r="E77" s="160"/>
      <c r="F77" s="160"/>
      <c r="G77" s="160"/>
      <c r="H77" s="160"/>
      <c r="I77" s="93"/>
      <c r="J77" s="93"/>
      <c r="K77" s="93"/>
      <c r="L77" s="93"/>
      <c r="M77" s="93"/>
      <c r="N77" s="93"/>
      <c r="O77" s="93"/>
    </row>
    <row r="78" spans="1:15">
      <c r="A78" s="93"/>
      <c r="B78" s="93"/>
      <c r="C78" s="93"/>
      <c r="D78" s="93"/>
      <c r="E78" s="93"/>
      <c r="F78" s="93"/>
      <c r="G78" s="93"/>
      <c r="H78" s="93"/>
      <c r="I78" s="93"/>
      <c r="J78" s="93"/>
      <c r="K78" s="93"/>
      <c r="L78" s="93"/>
      <c r="M78" s="93"/>
      <c r="N78" s="93"/>
      <c r="O78" s="93"/>
    </row>
  </sheetData>
  <mergeCells count="2">
    <mergeCell ref="D3:E3"/>
    <mergeCell ref="D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50</vt:i4>
      </vt:variant>
    </vt:vector>
  </HeadingPairs>
  <TitlesOfParts>
    <vt:vector size="50" baseType="lpstr">
      <vt:lpstr>Fig. 1d</vt:lpstr>
      <vt:lpstr>Fig. 1f</vt:lpstr>
      <vt:lpstr>Fig. 1g</vt:lpstr>
      <vt:lpstr>Fig. 1i</vt:lpstr>
      <vt:lpstr>Fig. 1j</vt:lpstr>
      <vt:lpstr>Fig. 2b and c</vt:lpstr>
      <vt:lpstr>Fig. 2f</vt:lpstr>
      <vt:lpstr>Fig. 2h</vt:lpstr>
      <vt:lpstr>Fig. 3b</vt:lpstr>
      <vt:lpstr>Fig. 3c</vt:lpstr>
      <vt:lpstr>Fig. 3d</vt:lpstr>
      <vt:lpstr>Fig. 3e</vt:lpstr>
      <vt:lpstr>Fig. 3f</vt:lpstr>
      <vt:lpstr>Fig. 3g</vt:lpstr>
      <vt:lpstr>Fig. 3h</vt:lpstr>
      <vt:lpstr>Fig. 4a</vt:lpstr>
      <vt:lpstr>Fig. 4c</vt:lpstr>
      <vt:lpstr>Fig. 4e</vt:lpstr>
      <vt:lpstr>Fig. 4g and h</vt:lpstr>
      <vt:lpstr>Fig. 5c</vt:lpstr>
      <vt:lpstr>Fig. 5d</vt:lpstr>
      <vt:lpstr>Fig. 5e-h</vt:lpstr>
      <vt:lpstr>Fig. 5j-k</vt:lpstr>
      <vt:lpstr>Suppl. Fig. 3b</vt:lpstr>
      <vt:lpstr>Suppl. Fig. 3c</vt:lpstr>
      <vt:lpstr>Suppl. Fig. 4f</vt:lpstr>
      <vt:lpstr>Suppl. Fig. 5b-e</vt:lpstr>
      <vt:lpstr>Suppl. Fig. 5f-l</vt:lpstr>
      <vt:lpstr>Suppl. Fig. 5o</vt:lpstr>
      <vt:lpstr>Suppl. Fig. 5p</vt:lpstr>
      <vt:lpstr>Sup. Fig.6 a-e</vt:lpstr>
      <vt:lpstr>Sup. Fig. 7a-e</vt:lpstr>
      <vt:lpstr>Sup. Fig. 8a-e</vt:lpstr>
      <vt:lpstr>Suppl. Fig. 9a-e</vt:lpstr>
      <vt:lpstr>Suppl. Fig. 11a and b</vt:lpstr>
      <vt:lpstr>Suppl. Fig. 12a</vt:lpstr>
      <vt:lpstr>Suppl. Fig. 12b</vt:lpstr>
      <vt:lpstr>Suppl. Fig. 12d</vt:lpstr>
      <vt:lpstr>Suppl. Fig. 12e</vt:lpstr>
      <vt:lpstr>Suppl. Fig. 12f</vt:lpstr>
      <vt:lpstr>Suppl. Fig. 12g</vt:lpstr>
      <vt:lpstr>Suppl. Fig. 12h</vt:lpstr>
      <vt:lpstr>Suppl. Fig. 13c</vt:lpstr>
      <vt:lpstr>Suppl. Fig. 13d</vt:lpstr>
      <vt:lpstr>Suppl. Fig. 15b</vt:lpstr>
      <vt:lpstr>Sup. Fig. 16</vt:lpstr>
      <vt:lpstr>Sup. Fig. 18a-c</vt:lpstr>
      <vt:lpstr>Suppl. Fig. 19a</vt:lpstr>
      <vt:lpstr>Suppl. Fig. 19b</vt:lpstr>
      <vt:lpstr>Suppl. Fig. 19c</vt:lpstr>
    </vt:vector>
  </TitlesOfParts>
  <Company>UZH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Stellor Nlandu</dc:creator>
  <cp:lastModifiedBy>Stellor Nlandu</cp:lastModifiedBy>
  <dcterms:created xsi:type="dcterms:W3CDTF">2023-04-17T11:38:22Z</dcterms:created>
  <dcterms:modified xsi:type="dcterms:W3CDTF">2023-05-15T13:25:25Z</dcterms:modified>
</cp:coreProperties>
</file>