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ields and Lake Outburst Flood" sheetId="1" state="visible" r:id="rId2"/>
  </sheets>
  <definedNames>
    <definedName function="false" hidden="false" localSheetId="0" name="_xlnm.Print_Area" vbProcedure="false">'Shields and Lake Outburst Flood'!$D$4:$X$25</definedName>
    <definedName function="false" hidden="false" localSheetId="0" name="_xlnm.Print_Area" vbProcedure="false">'Shields and Lake Outburst Flood'!$J$4:$X$25</definedName>
    <definedName function="false" hidden="false" localSheetId="0" name="_xlnm.Print_Area_0_0" vbProcedure="false">'Shields and Lake Outburst Flood'!$J$4:$X$16</definedName>
    <definedName function="false" hidden="false" localSheetId="0" name="_xlnm.Print_Area_0_0_0" vbProcedure="false">'Shields and Lake Outburst Flood'!$D$4:$X$24</definedName>
    <definedName function="false" hidden="false" localSheetId="0" name="_xlnm.Print_Area_0_0_0_0" vbProcedure="false">'Shields and Lake Outburst Flood'!$N$4:$X$18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<sst xmlns="http://schemas.openxmlformats.org/spreadsheetml/2006/main" count="71" uniqueCount="55">
  <si>
    <t xml:space="preserve">Constants:</t>
  </si>
  <si>
    <r>
      <rPr>
        <sz val="11"/>
        <color rgb="FF000000"/>
        <rFont val="Symbol"/>
        <family val="1"/>
        <charset val="2"/>
      </rPr>
      <t xml:space="preserve">r</t>
    </r>
    <r>
      <rPr>
        <vertAlign val="subscript"/>
        <sz val="11"/>
        <color rgb="FF000000"/>
        <rFont val="Calibri"/>
        <family val="2"/>
        <charset val="1"/>
      </rPr>
      <t xml:space="preserve">w</t>
    </r>
    <r>
      <rPr>
        <sz val="11"/>
        <color rgb="FF000000"/>
        <rFont val="Calibri"/>
        <family val="2"/>
        <charset val="1"/>
      </rPr>
      <t xml:space="preserve"> =</t>
    </r>
  </si>
  <si>
    <t xml:space="preserve">kg/m3</t>
  </si>
  <si>
    <r>
      <rPr>
        <sz val="11"/>
        <color rgb="FF000000"/>
        <rFont val="Symbol"/>
        <family val="1"/>
        <charset val="2"/>
      </rPr>
      <t xml:space="preserve">r</t>
    </r>
    <r>
      <rPr>
        <vertAlign val="subscript"/>
        <sz val="11"/>
        <color rgb="FF000000"/>
        <rFont val="Calibri"/>
        <family val="2"/>
        <charset val="1"/>
      </rPr>
      <t xml:space="preserve">s</t>
    </r>
    <r>
      <rPr>
        <sz val="11"/>
        <color rgb="FF000000"/>
        <rFont val="Calibri"/>
        <family val="2"/>
        <charset val="1"/>
      </rPr>
      <t xml:space="preserve"> =</t>
    </r>
  </si>
  <si>
    <t xml:space="preserve">Mannings</t>
  </si>
  <si>
    <t xml:space="preserve">TABLE ED1: ESTIMATED CRITICAL FLOW CONDITIONS FOR RIVERBED SURFACE PARTICLES</t>
  </si>
  <si>
    <t xml:space="preserve">Site</t>
  </si>
  <si>
    <t xml:space="preserve">Shape</t>
  </si>
  <si>
    <t xml:space="preserve">HR</t>
  </si>
  <si>
    <t xml:space="preserve">S</t>
  </si>
  <si>
    <t xml:space="preserve">HR*S</t>
  </si>
  <si>
    <t xml:space="preserve">Depth</t>
  </si>
  <si>
    <t xml:space="preserve">Width</t>
  </si>
  <si>
    <r>
      <rPr>
        <sz val="11"/>
        <color rgb="FF000000"/>
        <rFont val="Calibri"/>
        <family val="2"/>
        <charset val="1"/>
      </rPr>
      <t xml:space="preserve">D</t>
    </r>
    <r>
      <rPr>
        <vertAlign val="subscript"/>
        <sz val="11"/>
        <color rgb="FF000000"/>
        <rFont val="Calibri"/>
        <family val="2"/>
        <charset val="1"/>
      </rPr>
      <t xml:space="preserve">50</t>
    </r>
  </si>
  <si>
    <r>
      <rPr>
        <sz val="11"/>
        <color rgb="FF000000"/>
        <rFont val="Calibri"/>
        <family val="2"/>
        <charset val="1"/>
      </rPr>
      <t xml:space="preserve">D</t>
    </r>
    <r>
      <rPr>
        <vertAlign val="subscript"/>
        <sz val="11"/>
        <color rgb="FF000000"/>
        <rFont val="Calibri"/>
        <family val="2"/>
        <charset val="1"/>
      </rPr>
      <t xml:space="preserve">90</t>
    </r>
  </si>
  <si>
    <r>
      <rPr>
        <sz val="11"/>
        <color rgb="FF000000"/>
        <rFont val="Calibri"/>
        <family val="2"/>
        <charset val="1"/>
      </rPr>
      <t xml:space="preserve"> ((</t>
    </r>
    <r>
      <rPr>
        <sz val="11"/>
        <color rgb="FF000000"/>
        <rFont val="Symbol"/>
        <family val="1"/>
        <charset val="2"/>
      </rPr>
      <t xml:space="preserve">r</t>
    </r>
    <r>
      <rPr>
        <vertAlign val="subscript"/>
        <sz val="11"/>
        <color rgb="FF000000"/>
        <rFont val="Calibri"/>
        <family val="2"/>
        <charset val="1"/>
      </rPr>
      <t xml:space="preserve">s/</t>
    </r>
    <r>
      <rPr>
        <sz val="11"/>
        <color rgb="FF000000"/>
        <rFont val="Symbol"/>
        <family val="1"/>
        <charset val="2"/>
      </rPr>
      <t xml:space="preserve">r</t>
    </r>
    <r>
      <rPr>
        <vertAlign val="subscript"/>
        <sz val="11"/>
        <color rgb="FF000000"/>
        <rFont val="Calibri"/>
        <family val="2"/>
        <charset val="1"/>
      </rPr>
      <t xml:space="preserve">w</t>
    </r>
    <r>
      <rPr>
        <sz val="11"/>
        <color rgb="FF000000"/>
        <rFont val="Calibri"/>
        <family val="2"/>
        <charset val="1"/>
      </rPr>
      <t xml:space="preserve">)-1)D</t>
    </r>
    <r>
      <rPr>
        <vertAlign val="subscript"/>
        <sz val="11"/>
        <color rgb="FF000000"/>
        <rFont val="Calibri"/>
        <family val="2"/>
        <charset val="1"/>
      </rPr>
      <t xml:space="preserve">50</t>
    </r>
  </si>
  <si>
    <r>
      <rPr>
        <sz val="11"/>
        <color rgb="FF000000"/>
        <rFont val="Calibri"/>
        <family val="2"/>
        <charset val="1"/>
      </rPr>
      <t xml:space="preserve"> ((</t>
    </r>
    <r>
      <rPr>
        <sz val="11"/>
        <color rgb="FF000000"/>
        <rFont val="Symbol"/>
        <family val="1"/>
        <charset val="2"/>
      </rPr>
      <t xml:space="preserve">r</t>
    </r>
    <r>
      <rPr>
        <vertAlign val="subscript"/>
        <sz val="11"/>
        <color rgb="FF000000"/>
        <rFont val="Calibri"/>
        <family val="2"/>
        <charset val="1"/>
      </rPr>
      <t xml:space="preserve">s/</t>
    </r>
    <r>
      <rPr>
        <sz val="11"/>
        <color rgb="FF000000"/>
        <rFont val="Symbol"/>
        <family val="1"/>
        <charset val="2"/>
      </rPr>
      <t xml:space="preserve">r</t>
    </r>
    <r>
      <rPr>
        <vertAlign val="subscript"/>
        <sz val="11"/>
        <color rgb="FF000000"/>
        <rFont val="Calibri"/>
        <family val="2"/>
        <charset val="1"/>
      </rPr>
      <t xml:space="preserve">w</t>
    </r>
    <r>
      <rPr>
        <sz val="11"/>
        <color rgb="FF000000"/>
        <rFont val="Calibri"/>
        <family val="2"/>
        <charset val="1"/>
      </rPr>
      <t xml:space="preserve">)-1)D</t>
    </r>
    <r>
      <rPr>
        <vertAlign val="subscript"/>
        <sz val="11"/>
        <color rgb="FF000000"/>
        <rFont val="Calibri"/>
        <family val="2"/>
        <charset val="1"/>
      </rPr>
      <t xml:space="preserve">90</t>
    </r>
  </si>
  <si>
    <t xml:space="preserve">t*</t>
  </si>
  <si>
    <t xml:space="preserve">t* critical</t>
  </si>
  <si>
    <t xml:space="preserve">Velocity</t>
  </si>
  <si>
    <t xml:space="preserve">Mobile?</t>
  </si>
  <si>
    <t xml:space="preserve">Discharge</t>
  </si>
  <si>
    <t xml:space="preserve">Factor</t>
  </si>
  <si>
    <t xml:space="preserve">m</t>
  </si>
  <si>
    <t xml:space="preserve">-</t>
  </si>
  <si>
    <r>
      <rPr>
        <i val="true"/>
        <sz val="8"/>
        <color rgb="FF000000"/>
        <rFont val="Calibri"/>
        <family val="2"/>
        <charset val="1"/>
      </rPr>
      <t xml:space="preserve">kg/m</t>
    </r>
    <r>
      <rPr>
        <i val="true"/>
        <vertAlign val="superscript"/>
        <sz val="8"/>
        <color rgb="FF000000"/>
        <rFont val="Calibri"/>
        <family val="2"/>
        <charset val="1"/>
      </rPr>
      <t xml:space="preserve">2</t>
    </r>
  </si>
  <si>
    <r>
      <rPr>
        <sz val="11"/>
        <color rgb="FF000000"/>
        <rFont val="Times New Roman"/>
        <family val="1"/>
        <charset val="1"/>
      </rPr>
      <t xml:space="preserve">D</t>
    </r>
    <r>
      <rPr>
        <vertAlign val="subscript"/>
        <sz val="11"/>
        <color rgb="FF000000"/>
        <rFont val="Times New Roman"/>
        <family val="1"/>
        <charset val="1"/>
      </rPr>
      <t xml:space="preserve">50</t>
    </r>
  </si>
  <si>
    <r>
      <rPr>
        <sz val="11"/>
        <color rgb="FF000000"/>
        <rFont val="Times New Roman"/>
        <family val="1"/>
        <charset val="1"/>
      </rPr>
      <t xml:space="preserve">D</t>
    </r>
    <r>
      <rPr>
        <vertAlign val="subscript"/>
        <sz val="11"/>
        <color rgb="FF000000"/>
        <rFont val="Times New Roman"/>
        <family val="1"/>
        <charset val="1"/>
      </rPr>
      <t xml:space="preserve">90</t>
    </r>
  </si>
  <si>
    <t xml:space="preserve">Lamb et al., 2009</t>
  </si>
  <si>
    <t xml:space="preserve">m/s</t>
  </si>
  <si>
    <t xml:space="preserve"> R1</t>
  </si>
  <si>
    <t xml:space="preserve">MO</t>
  </si>
  <si>
    <t xml:space="preserve">R2</t>
  </si>
  <si>
    <t xml:space="preserve">B2</t>
  </si>
  <si>
    <t xml:space="preserve">Notes:</t>
  </si>
  <si>
    <t xml:space="preserve">Average Flow Rates - cubic meters per second</t>
  </si>
  <si>
    <t xml:space="preserve">1. Section-averaged velocity estimate made using Manning Equation with a roughness of 0.055.</t>
  </si>
  <si>
    <t xml:space="preserve">2. Local stream slope of 0.03 used for mobility calculation, and is based on LiDAR average slope of valley bottom.</t>
  </si>
  <si>
    <t xml:space="preserve">3. Section shape factor of 0.5 used to modify flow area estimate for mobility calculation.</t>
  </si>
  <si>
    <t xml:space="preserve">4. Particle density of 2600 kg/m3 and water density of 1000 kg/m3 assumed for mobility calculations.</t>
  </si>
  <si>
    <t xml:space="preserve">TABLE ED3: ESTIMATED PEAK FLOW FOR LAKE OUTBURST FLOOD IN MUSKOX VALLEY</t>
  </si>
  <si>
    <t xml:space="preserve">Breach Hydraulic Head</t>
  </si>
  <si>
    <t xml:space="preserve">W</t>
  </si>
  <si>
    <t xml:space="preserve">H</t>
  </si>
  <si>
    <t xml:space="preserve">Tau</t>
  </si>
  <si>
    <t xml:space="preserve">A</t>
  </si>
  <si>
    <t xml:space="preserve">S.A</t>
  </si>
  <si>
    <t xml:space="preserve">Peak Flow</t>
  </si>
  <si>
    <t xml:space="preserve">f</t>
  </si>
  <si>
    <t xml:space="preserve">hr</t>
  </si>
  <si>
    <t xml:space="preserve">acres</t>
  </si>
  <si>
    <t xml:space="preserve">cfs</t>
  </si>
  <si>
    <t xml:space="preserve">cms</t>
  </si>
  <si>
    <t xml:space="preserve">1. W: breach width; H: breach hydraulic head; Tau: breach failure time; A: relative breach length scale; S.A.: surface area of lake.</t>
  </si>
  <si>
    <t xml:space="preserve">2. Estimated lake outburst flood peak flow rate from: Fread, D.L., 1981, Some Limitations of Dam-Breach Flood Routing Models, ASCE Fall Convention, St. Louis, MO, October 26-30, 1981.</t>
  </si>
</sst>
</file>

<file path=xl/styles.xml><?xml version="1.0" encoding="utf-8"?>
<styleSheet xmlns="http://schemas.openxmlformats.org/spreadsheetml/2006/main">
  <numFmts count="8">
    <numFmt numFmtId="164" formatCode="General"/>
    <numFmt numFmtId="165" formatCode="0.00"/>
    <numFmt numFmtId="166" formatCode="0.000"/>
    <numFmt numFmtId="167" formatCode="0.0"/>
    <numFmt numFmtId="168" formatCode="#,##0.000"/>
    <numFmt numFmtId="169" formatCode="#,##0.0"/>
    <numFmt numFmtId="170" formatCode="General"/>
    <numFmt numFmtId="171" formatCode="0.0000"/>
  </numFmts>
  <fonts count="23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2"/>
      <charset val="1"/>
    </font>
    <font>
      <sz val="11"/>
      <color rgb="FF000000"/>
      <name val="Times New Roman"/>
      <family val="1"/>
      <charset val="1"/>
    </font>
    <font>
      <b val="true"/>
      <sz val="11"/>
      <color rgb="FF000000"/>
      <name val="Times New Roman"/>
      <family val="1"/>
      <charset val="1"/>
    </font>
    <font>
      <sz val="11"/>
      <color rgb="FF000000"/>
      <name val="Symbol"/>
      <family val="1"/>
      <charset val="2"/>
    </font>
    <font>
      <vertAlign val="subscript"/>
      <sz val="11"/>
      <color rgb="FF000000"/>
      <name val="Calibri"/>
      <family val="2"/>
      <charset val="1"/>
    </font>
    <font>
      <b val="true"/>
      <sz val="9"/>
      <color rgb="FF000000"/>
      <name val="Times New Roman"/>
      <family val="1"/>
      <charset val="1"/>
    </font>
    <font>
      <sz val="9"/>
      <color rgb="FF000000"/>
      <name val="Times New Roman"/>
      <family val="1"/>
      <charset val="1"/>
    </font>
    <font>
      <sz val="10"/>
      <color rgb="FF000000"/>
      <name val="Times New Roman"/>
      <family val="1"/>
      <charset val="1"/>
    </font>
    <font>
      <i val="true"/>
      <sz val="10"/>
      <color rgb="FF000000"/>
      <name val="Times New Roman"/>
      <family val="1"/>
      <charset val="1"/>
    </font>
    <font>
      <b val="true"/>
      <sz val="10"/>
      <color rgb="FF000000"/>
      <name val="Times New Roman"/>
      <family val="1"/>
      <charset val="1"/>
    </font>
    <font>
      <i val="true"/>
      <sz val="9"/>
      <color rgb="FF000000"/>
      <name val="Times New Roman"/>
      <family val="1"/>
      <charset val="1"/>
    </font>
    <font>
      <i val="true"/>
      <sz val="8"/>
      <color rgb="FF000000"/>
      <name val="Calibri"/>
      <family val="2"/>
      <charset val="1"/>
    </font>
    <font>
      <i val="true"/>
      <vertAlign val="superscript"/>
      <sz val="8"/>
      <color rgb="FF000000"/>
      <name val="Calibri"/>
      <family val="2"/>
      <charset val="1"/>
    </font>
    <font>
      <vertAlign val="subscript"/>
      <sz val="11"/>
      <color rgb="FF000000"/>
      <name val="Times New Roman"/>
      <family val="1"/>
      <charset val="1"/>
    </font>
    <font>
      <i val="true"/>
      <sz val="8"/>
      <color rgb="FF000000"/>
      <name val="Times New Roman"/>
      <family val="1"/>
      <charset val="1"/>
    </font>
    <font>
      <i val="true"/>
      <sz val="11"/>
      <color rgb="FF000000"/>
      <name val="Times New Roman"/>
      <family val="1"/>
      <charset val="1"/>
    </font>
    <font>
      <b val="true"/>
      <i val="true"/>
      <sz val="11"/>
      <color rgb="FF000000"/>
      <name val="Times New Roman"/>
      <family val="1"/>
      <charset val="1"/>
    </font>
    <font>
      <b val="true"/>
      <sz val="11"/>
      <color rgb="FFC9211E"/>
      <name val="Times New Roman"/>
      <family val="1"/>
      <charset val="1"/>
    </font>
    <font>
      <sz val="11"/>
      <color rgb="FFC9211E"/>
      <name val="Times New Roman"/>
      <family val="1"/>
      <charset val="1"/>
    </font>
  </fonts>
  <fills count="3">
    <fill>
      <patternFill patternType="none"/>
    </fill>
    <fill>
      <patternFill patternType="gray125"/>
    </fill>
    <fill>
      <patternFill patternType="solid">
        <fgColor rgb="FFFCD5B5"/>
        <bgColor rgb="FFFFFFCC"/>
      </patternFill>
    </fill>
  </fills>
  <borders count="4">
    <border diagonalUp="false" diagonalDown="false">
      <left/>
      <right/>
      <top/>
      <bottom/>
      <diagonal/>
    </border>
    <border diagonalUp="false" diagonalDown="false">
      <left/>
      <right/>
      <top/>
      <bottom style="thin"/>
      <diagonal/>
    </border>
    <border diagonalUp="false" diagonalDown="false">
      <left/>
      <right/>
      <top/>
      <bottom style="hair"/>
      <diagonal/>
    </border>
    <border diagonalUp="false" diagonalDown="false">
      <left/>
      <right/>
      <top/>
      <bottom style="double"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5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2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2" borderId="0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9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11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11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12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3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2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4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15" fillId="0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3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5" fillId="0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8" fillId="0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4" fillId="0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9" fillId="0" borderId="3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20" fillId="0" borderId="3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20" fillId="0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5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13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6" fontId="13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5" fontId="13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7" fontId="11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6" fontId="11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5" fontId="11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11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9" fontId="11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70" fontId="13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5" fillId="2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1" fontId="5" fillId="2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5" fillId="2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21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6" fontId="6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22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8" fontId="5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6" fontId="11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0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11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1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14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6" fontId="14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7" fontId="11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5" fontId="11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7" fontId="13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6" fontId="5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13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1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1" fillId="0" borderId="0" xfId="0" applyFont="true" applyBorder="true" applyAlignment="true" applyProtection="false">
      <alignment horizontal="left" vertical="top" textRotation="0" wrapText="tru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Normal 2" xfId="20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CD5B5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C9211E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AB33"/>
  <sheetViews>
    <sheetView showFormulas="false" showGridLines="true" showRowColHeaders="true" showZeros="true" rightToLeft="false" tabSelected="true" showOutlineSymbols="true" defaultGridColor="true" view="pageBreakPreview" topLeftCell="A4" colorId="64" zoomScale="120" zoomScaleNormal="100" zoomScalePageLayoutView="120" workbookViewId="0">
      <selection pane="topLeft" activeCell="J17" activeCellId="0" sqref="J17:X25"/>
    </sheetView>
  </sheetViews>
  <sheetFormatPr defaultColWidth="8.5703125" defaultRowHeight="13.8" zeroHeight="false" outlineLevelRow="0" outlineLevelCol="0"/>
  <cols>
    <col collapsed="false" customWidth="false" hidden="false" outlineLevel="0" max="3" min="1" style="1" width="8.56"/>
    <col collapsed="false" customWidth="true" hidden="false" outlineLevel="0" max="4" min="4" style="1" width="6.61"/>
    <col collapsed="false" customWidth="true" hidden="false" outlineLevel="0" max="5" min="5" style="1" width="7.29"/>
    <col collapsed="false" customWidth="true" hidden="false" outlineLevel="0" max="6" min="6" style="0" width="3.01"/>
    <col collapsed="false" customWidth="true" hidden="false" outlineLevel="0" max="7" min="7" style="1" width="6.13"/>
    <col collapsed="false" customWidth="true" hidden="false" outlineLevel="0" max="8" min="8" style="1" width="5.2"/>
    <col collapsed="false" customWidth="true" hidden="false" outlineLevel="0" max="9" min="9" style="1" width="6.48"/>
    <col collapsed="false" customWidth="true" hidden="false" outlineLevel="0" max="10" min="10" style="1" width="7.87"/>
    <col collapsed="false" customWidth="true" hidden="false" outlineLevel="0" max="11" min="11" style="1" width="5.95"/>
    <col collapsed="false" customWidth="true" hidden="false" outlineLevel="0" max="12" min="12" style="1" width="6.08"/>
    <col collapsed="false" customWidth="true" hidden="false" outlineLevel="0" max="13" min="13" style="1" width="5.84"/>
    <col collapsed="false" customWidth="true" hidden="false" outlineLevel="0" max="14" min="14" style="1" width="11.91"/>
    <col collapsed="false" customWidth="true" hidden="false" outlineLevel="0" max="15" min="15" style="1" width="11.81"/>
    <col collapsed="false" customWidth="true" hidden="false" outlineLevel="0" max="16" min="16" style="1" width="1.85"/>
    <col collapsed="false" customWidth="true" hidden="false" outlineLevel="0" max="18" min="17" style="1" width="6.81"/>
    <col collapsed="false" customWidth="true" hidden="false" outlineLevel="0" max="19" min="19" style="1" width="1.73"/>
    <col collapsed="false" customWidth="true" hidden="false" outlineLevel="0" max="20" min="20" style="1" width="11.79"/>
    <col collapsed="false" customWidth="true" hidden="false" outlineLevel="0" max="21" min="21" style="1" width="7.14"/>
    <col collapsed="false" customWidth="true" hidden="false" outlineLevel="0" max="22" min="22" style="1" width="1.92"/>
    <col collapsed="false" customWidth="true" hidden="false" outlineLevel="0" max="24" min="23" style="1" width="5.41"/>
    <col collapsed="false" customWidth="false" hidden="false" outlineLevel="0" max="1023" min="25" style="1" width="8.56"/>
  </cols>
  <sheetData>
    <row r="1" customFormat="false" ht="13.8" hidden="false" customHeight="false" outlineLevel="0" collapsed="false">
      <c r="N1" s="2" t="s">
        <v>0</v>
      </c>
      <c r="O1" s="2"/>
      <c r="P1" s="2"/>
    </row>
    <row r="2" customFormat="false" ht="13.8" hidden="false" customHeight="false" outlineLevel="0" collapsed="false">
      <c r="N2" s="3" t="s">
        <v>1</v>
      </c>
      <c r="O2" s="3" t="n">
        <v>1000</v>
      </c>
      <c r="P2" s="4" t="s">
        <v>2</v>
      </c>
    </row>
    <row r="3" customFormat="false" ht="13.8" hidden="false" customHeight="false" outlineLevel="0" collapsed="false">
      <c r="N3" s="3" t="s">
        <v>3</v>
      </c>
      <c r="O3" s="3" t="n">
        <v>2600</v>
      </c>
      <c r="P3" s="4" t="s">
        <v>2</v>
      </c>
    </row>
    <row r="4" customFormat="false" ht="23" hidden="false" customHeight="true" outlineLevel="0" collapsed="false">
      <c r="A4" s="5" t="s">
        <v>4</v>
      </c>
      <c r="J4" s="6" t="s">
        <v>5</v>
      </c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Z4" s="0"/>
      <c r="AA4" s="0"/>
      <c r="AB4" s="0"/>
    </row>
    <row r="5" customFormat="false" ht="13.8" hidden="false" customHeight="false" outlineLevel="0" collapsed="false">
      <c r="A5" s="7" t="n">
        <v>0.055</v>
      </c>
      <c r="D5" s="8" t="s">
        <v>6</v>
      </c>
      <c r="E5" s="8" t="s">
        <v>7</v>
      </c>
      <c r="F5" s="9"/>
      <c r="G5" s="8" t="s">
        <v>8</v>
      </c>
      <c r="H5" s="8" t="s">
        <v>9</v>
      </c>
      <c r="I5" s="10" t="s">
        <v>10</v>
      </c>
      <c r="J5" s="8" t="s">
        <v>11</v>
      </c>
      <c r="K5" s="8" t="s">
        <v>12</v>
      </c>
      <c r="L5" s="11" t="s">
        <v>13</v>
      </c>
      <c r="M5" s="11" t="s">
        <v>14</v>
      </c>
      <c r="N5" s="12" t="s">
        <v>15</v>
      </c>
      <c r="O5" s="12" t="s">
        <v>16</v>
      </c>
      <c r="P5" s="8"/>
      <c r="Q5" s="13" t="s">
        <v>17</v>
      </c>
      <c r="R5" s="13" t="s">
        <v>17</v>
      </c>
      <c r="S5" s="8"/>
      <c r="T5" s="13" t="s">
        <v>18</v>
      </c>
      <c r="U5" s="13" t="s">
        <v>19</v>
      </c>
      <c r="V5" s="13"/>
      <c r="W5" s="14" t="s">
        <v>20</v>
      </c>
      <c r="X5" s="14"/>
      <c r="Z5" s="0"/>
      <c r="AA5" s="0"/>
      <c r="AB5" s="0"/>
    </row>
    <row r="6" customFormat="false" ht="13.8" hidden="false" customHeight="false" outlineLevel="0" collapsed="false">
      <c r="A6" s="7" t="s">
        <v>19</v>
      </c>
      <c r="B6" s="7" t="s">
        <v>21</v>
      </c>
      <c r="D6" s="15"/>
      <c r="E6" s="16" t="s">
        <v>22</v>
      </c>
      <c r="F6" s="17"/>
      <c r="G6" s="16" t="s">
        <v>23</v>
      </c>
      <c r="H6" s="16" t="s">
        <v>24</v>
      </c>
      <c r="I6" s="16"/>
      <c r="J6" s="16" t="s">
        <v>23</v>
      </c>
      <c r="K6" s="16" t="s">
        <v>23</v>
      </c>
      <c r="L6" s="16" t="s">
        <v>23</v>
      </c>
      <c r="M6" s="16" t="s">
        <v>23</v>
      </c>
      <c r="N6" s="18" t="s">
        <v>25</v>
      </c>
      <c r="O6" s="18" t="s">
        <v>25</v>
      </c>
      <c r="P6" s="19"/>
      <c r="Q6" s="20" t="s">
        <v>26</v>
      </c>
      <c r="R6" s="20" t="s">
        <v>27</v>
      </c>
      <c r="S6" s="19"/>
      <c r="T6" s="21" t="s">
        <v>28</v>
      </c>
      <c r="U6" s="22" t="s">
        <v>29</v>
      </c>
      <c r="V6" s="23"/>
      <c r="W6" s="24"/>
      <c r="X6" s="25"/>
      <c r="Z6" s="0"/>
      <c r="AA6" s="0"/>
      <c r="AB6" s="0"/>
    </row>
    <row r="7" customFormat="false" ht="18.4" hidden="false" customHeight="true" outlineLevel="0" collapsed="false">
      <c r="A7" s="26" t="n">
        <f aca="false">(1/A$5)*(H7^0.5)*(G7^0.667)</f>
        <v>1.24917683979176</v>
      </c>
      <c r="B7" s="26" t="n">
        <f aca="false">A7*(E7*K7*J7)</f>
        <v>1.24917683979176</v>
      </c>
      <c r="C7" s="27" t="s">
        <v>30</v>
      </c>
      <c r="D7" s="27" t="s">
        <v>31</v>
      </c>
      <c r="E7" s="28" t="n">
        <v>0.5</v>
      </c>
      <c r="G7" s="28" t="n">
        <f aca="false">(E7*K7*J7)/(2*J7+K7)</f>
        <v>0.25</v>
      </c>
      <c r="H7" s="29" t="n">
        <f aca="false">0.03</f>
        <v>0.03</v>
      </c>
      <c r="I7" s="28" t="n">
        <f aca="false">G7*H7</f>
        <v>0.0075</v>
      </c>
      <c r="J7" s="30" t="n">
        <v>1</v>
      </c>
      <c r="K7" s="30" t="n">
        <v>2</v>
      </c>
      <c r="L7" s="31" t="n">
        <v>0.02</v>
      </c>
      <c r="M7" s="31" t="n">
        <v>0.096</v>
      </c>
      <c r="N7" s="32" t="n">
        <f aca="false">(($O$3/$O$2)-1)*L7</f>
        <v>0.032</v>
      </c>
      <c r="O7" s="32" t="n">
        <f aca="false">(($O$3/$O$2)-1)*M7</f>
        <v>0.1536</v>
      </c>
      <c r="P7" s="33"/>
      <c r="Q7" s="32" t="n">
        <f aca="false">I7/N7</f>
        <v>0.234375</v>
      </c>
      <c r="R7" s="32" t="n">
        <f aca="false">I7/O7</f>
        <v>0.048828125</v>
      </c>
      <c r="S7" s="33"/>
      <c r="T7" s="34" t="n">
        <f aca="false">(0.15*H7^0.25)</f>
        <v>0.0624268717543173</v>
      </c>
      <c r="U7" s="35" t="n">
        <f aca="false">A7</f>
        <v>1.24917683979176</v>
      </c>
      <c r="V7" s="33"/>
      <c r="W7" s="36" t="str">
        <f aca="false">IF(Q7&gt;$T7,"yes","no")</f>
        <v>yes</v>
      </c>
      <c r="X7" s="36" t="str">
        <f aca="false">IF(R7&gt;$T7,"yes","no")</f>
        <v>no</v>
      </c>
      <c r="Z7" s="3"/>
      <c r="AA7" s="3"/>
      <c r="AB7" s="37"/>
    </row>
    <row r="8" customFormat="false" ht="18.4" hidden="false" customHeight="true" outlineLevel="0" collapsed="false">
      <c r="A8" s="26" t="n">
        <f aca="false">(1/A$5)*(H8^0.5)*(G8^0.667)</f>
        <v>1.41071022691512</v>
      </c>
      <c r="B8" s="26" t="n">
        <f aca="false">A8*(E8*K8*J8)</f>
        <v>2.11606534037268</v>
      </c>
      <c r="C8" s="27" t="s">
        <v>32</v>
      </c>
      <c r="D8" s="27" t="s">
        <v>33</v>
      </c>
      <c r="E8" s="28" t="n">
        <v>0.5</v>
      </c>
      <c r="G8" s="28" t="n">
        <f aca="false">(E8*K8*J8)/(2*J8+K8)</f>
        <v>0.3</v>
      </c>
      <c r="H8" s="29" t="n">
        <f aca="false">0.03</f>
        <v>0.03</v>
      </c>
      <c r="I8" s="28" t="n">
        <f aca="false">G8*H8</f>
        <v>0.009</v>
      </c>
      <c r="J8" s="30" t="n">
        <v>1</v>
      </c>
      <c r="K8" s="30" t="n">
        <v>3</v>
      </c>
      <c r="L8" s="31" t="n">
        <v>0.02</v>
      </c>
      <c r="M8" s="31" t="n">
        <v>0.096</v>
      </c>
      <c r="N8" s="32" t="n">
        <f aca="false">(($O$3/$O$2)-1)*L8</f>
        <v>0.032</v>
      </c>
      <c r="O8" s="32" t="n">
        <f aca="false">(($O$3/$O$2)-1)*M8</f>
        <v>0.1536</v>
      </c>
      <c r="P8" s="33"/>
      <c r="Q8" s="32" t="n">
        <f aca="false">I8/N8</f>
        <v>0.28125</v>
      </c>
      <c r="R8" s="32" t="n">
        <f aca="false">I8/O8</f>
        <v>0.05859375</v>
      </c>
      <c r="S8" s="33"/>
      <c r="T8" s="34" t="n">
        <f aca="false">(0.15*H8^0.25)</f>
        <v>0.0624268717543173</v>
      </c>
      <c r="U8" s="35" t="n">
        <f aca="false">A8</f>
        <v>1.41071022691512</v>
      </c>
      <c r="V8" s="33"/>
      <c r="W8" s="36" t="str">
        <f aca="false">IF(Q8&gt;$T8,"yes","no")</f>
        <v>yes</v>
      </c>
      <c r="X8" s="36" t="str">
        <f aca="false">IF(R8&gt;$T8,"yes","no")</f>
        <v>no</v>
      </c>
      <c r="Z8" s="3"/>
      <c r="AA8" s="38"/>
      <c r="AB8" s="37"/>
    </row>
    <row r="9" customFormat="false" ht="18.4" hidden="false" customHeight="true" outlineLevel="0" collapsed="false">
      <c r="A9" s="26" t="n">
        <f aca="false">(1/A$5)*(H9^0.5)*(G9^0.667)</f>
        <v>1.51341509362172</v>
      </c>
      <c r="B9" s="26" t="n">
        <f aca="false">A9*(E9*K9*J9)</f>
        <v>3.02683018724345</v>
      </c>
      <c r="C9" s="27" t="s">
        <v>30</v>
      </c>
      <c r="D9" s="27" t="s">
        <v>31</v>
      </c>
      <c r="E9" s="28" t="n">
        <v>0.5</v>
      </c>
      <c r="G9" s="28" t="n">
        <f aca="false">(E9*K9*J9)/(2*J9+K9)</f>
        <v>0.333333333333333</v>
      </c>
      <c r="H9" s="29" t="n">
        <f aca="false">0.03</f>
        <v>0.03</v>
      </c>
      <c r="I9" s="28" t="n">
        <f aca="false">G9*H9</f>
        <v>0.01</v>
      </c>
      <c r="J9" s="30" t="n">
        <v>2</v>
      </c>
      <c r="K9" s="30" t="n">
        <v>2</v>
      </c>
      <c r="L9" s="31" t="n">
        <v>0.02</v>
      </c>
      <c r="M9" s="31" t="n">
        <v>0.096</v>
      </c>
      <c r="N9" s="32" t="n">
        <f aca="false">(($O$3/$O$2)-1)*L9</f>
        <v>0.032</v>
      </c>
      <c r="O9" s="32" t="n">
        <f aca="false">(($O$3/$O$2)-1)*M9</f>
        <v>0.1536</v>
      </c>
      <c r="P9" s="33"/>
      <c r="Q9" s="32" t="n">
        <f aca="false">I9/N9</f>
        <v>0.3125</v>
      </c>
      <c r="R9" s="32" t="n">
        <f aca="false">I9/O9</f>
        <v>0.0651041666666667</v>
      </c>
      <c r="S9" s="33"/>
      <c r="T9" s="34" t="n">
        <f aca="false">(0.15*H9^0.25)</f>
        <v>0.0624268717543173</v>
      </c>
      <c r="U9" s="35" t="n">
        <f aca="false">A9</f>
        <v>1.51341509362172</v>
      </c>
      <c r="V9" s="33"/>
      <c r="W9" s="36" t="str">
        <f aca="false">IF(Q9&gt;$T9,"yes","no")</f>
        <v>yes</v>
      </c>
      <c r="X9" s="36" t="str">
        <f aca="false">IF(R9&gt;$T9,"yes","no")</f>
        <v>yes</v>
      </c>
      <c r="Z9" s="3"/>
      <c r="AA9" s="39"/>
      <c r="AB9" s="37"/>
    </row>
    <row r="10" customFormat="false" ht="18.4" hidden="false" customHeight="true" outlineLevel="0" collapsed="false">
      <c r="A10" s="26" t="n">
        <f aca="false">(1/A$5)*(H10^0.5)*(G10^0.667)</f>
        <v>1.78960597909513</v>
      </c>
      <c r="B10" s="26" t="n">
        <f aca="false">A10*(E10*K10*J10)</f>
        <v>5.3688179372854</v>
      </c>
      <c r="C10" s="27" t="s">
        <v>32</v>
      </c>
      <c r="D10" s="27" t="s">
        <v>33</v>
      </c>
      <c r="E10" s="28" t="n">
        <v>0.5</v>
      </c>
      <c r="G10" s="28" t="n">
        <f aca="false">(E10*K10*J10)/(2*J10+K10)</f>
        <v>0.428571428571429</v>
      </c>
      <c r="H10" s="29" t="n">
        <f aca="false">0.03</f>
        <v>0.03</v>
      </c>
      <c r="I10" s="28" t="n">
        <f aca="false">G10*H10</f>
        <v>0.0128571428571429</v>
      </c>
      <c r="J10" s="30" t="n">
        <v>2</v>
      </c>
      <c r="K10" s="30" t="n">
        <v>3</v>
      </c>
      <c r="L10" s="31" t="n">
        <v>0.02</v>
      </c>
      <c r="M10" s="31" t="n">
        <v>0.096</v>
      </c>
      <c r="N10" s="32" t="n">
        <f aca="false">(($O$3/$O$2)-1)*L10</f>
        <v>0.032</v>
      </c>
      <c r="O10" s="32" t="n">
        <f aca="false">(($O$3/$O$2)-1)*M10</f>
        <v>0.1536</v>
      </c>
      <c r="P10" s="33"/>
      <c r="Q10" s="32" t="n">
        <f aca="false">I10/N10</f>
        <v>0.401785714285714</v>
      </c>
      <c r="R10" s="32" t="n">
        <f aca="false">I10/O10</f>
        <v>0.0837053571428571</v>
      </c>
      <c r="S10" s="33"/>
      <c r="T10" s="34" t="n">
        <v>0.045</v>
      </c>
      <c r="U10" s="35" t="n">
        <f aca="false">A10</f>
        <v>1.78960597909513</v>
      </c>
      <c r="V10" s="33"/>
      <c r="W10" s="36" t="str">
        <f aca="false">IF(Q10&gt;$T10,"yes","no")</f>
        <v>yes</v>
      </c>
      <c r="X10" s="36" t="str">
        <f aca="false">IF(R10&gt;$T10,"yes","no")</f>
        <v>yes</v>
      </c>
      <c r="Z10" s="3"/>
      <c r="AA10" s="3"/>
      <c r="AB10" s="37"/>
    </row>
    <row r="11" customFormat="false" ht="15.5" hidden="false" customHeight="true" outlineLevel="0" collapsed="false">
      <c r="B11" s="40" t="n">
        <f aca="false">AVERAGE(B7:B8)</f>
        <v>1.68262109008222</v>
      </c>
      <c r="C11" s="0"/>
      <c r="D11" s="0"/>
      <c r="E11" s="28"/>
      <c r="G11" s="28"/>
      <c r="H11" s="28"/>
      <c r="I11" s="28"/>
      <c r="J11" s="41"/>
      <c r="K11" s="41"/>
      <c r="L11" s="42"/>
      <c r="M11" s="42"/>
      <c r="N11" s="26"/>
      <c r="O11" s="26"/>
      <c r="Q11" s="26"/>
      <c r="R11" s="26"/>
      <c r="T11" s="43"/>
      <c r="U11" s="43"/>
      <c r="W11" s="44"/>
      <c r="X11" s="44"/>
    </row>
    <row r="12" customFormat="false" ht="18.4" hidden="false" customHeight="true" outlineLevel="0" collapsed="false">
      <c r="B12" s="40" t="n">
        <f aca="false">AVERAGE(B9:B10)</f>
        <v>4.19782406226443</v>
      </c>
      <c r="C12" s="0"/>
      <c r="D12" s="0"/>
      <c r="E12" s="28"/>
      <c r="G12" s="28"/>
      <c r="H12" s="28"/>
      <c r="I12" s="28"/>
      <c r="J12" s="41" t="s">
        <v>34</v>
      </c>
      <c r="K12" s="42"/>
      <c r="L12" s="42"/>
      <c r="M12" s="26"/>
      <c r="N12" s="26"/>
      <c r="P12" s="26"/>
      <c r="Q12" s="26"/>
      <c r="S12" s="43"/>
      <c r="T12" s="43"/>
      <c r="V12" s="44"/>
      <c r="W12" s="44"/>
      <c r="X12" s="0"/>
    </row>
    <row r="13" customFormat="false" ht="18.4" hidden="false" customHeight="true" outlineLevel="0" collapsed="false">
      <c r="A13" s="42" t="s">
        <v>35</v>
      </c>
      <c r="B13" s="42"/>
      <c r="C13" s="42"/>
      <c r="D13" s="27"/>
      <c r="E13" s="28"/>
      <c r="G13" s="28"/>
      <c r="H13" s="28"/>
      <c r="I13" s="28"/>
      <c r="J13" s="45" t="s">
        <v>36</v>
      </c>
      <c r="K13" s="45"/>
      <c r="L13" s="45"/>
      <c r="M13" s="45"/>
      <c r="N13" s="45"/>
      <c r="O13" s="45"/>
      <c r="P13" s="45"/>
      <c r="Q13" s="45"/>
      <c r="R13" s="45"/>
      <c r="S13" s="45"/>
      <c r="T13" s="45"/>
      <c r="U13" s="45"/>
      <c r="V13" s="45"/>
      <c r="W13" s="45"/>
      <c r="X13" s="45"/>
    </row>
    <row r="14" customFormat="false" ht="18.4" hidden="false" customHeight="true" outlineLevel="0" collapsed="false">
      <c r="A14" s="42"/>
      <c r="B14" s="42"/>
      <c r="C14" s="42"/>
      <c r="D14" s="27"/>
      <c r="E14" s="28"/>
      <c r="G14" s="28"/>
      <c r="H14" s="28"/>
      <c r="I14" s="28"/>
      <c r="J14" s="45" t="s">
        <v>37</v>
      </c>
      <c r="K14" s="45"/>
      <c r="L14" s="45"/>
      <c r="M14" s="45"/>
      <c r="N14" s="45"/>
      <c r="O14" s="45"/>
      <c r="P14" s="45"/>
      <c r="Q14" s="45"/>
      <c r="R14" s="45"/>
      <c r="S14" s="45"/>
      <c r="T14" s="45"/>
      <c r="U14" s="45"/>
      <c r="V14" s="45"/>
      <c r="W14" s="45"/>
      <c r="X14" s="45"/>
    </row>
    <row r="15" customFormat="false" ht="18.4" hidden="false" customHeight="true" outlineLevel="0" collapsed="false">
      <c r="C15" s="27"/>
      <c r="D15" s="27"/>
      <c r="E15" s="28"/>
      <c r="G15" s="28"/>
      <c r="H15" s="28"/>
      <c r="I15" s="28"/>
      <c r="J15" s="45" t="s">
        <v>38</v>
      </c>
      <c r="K15" s="45"/>
      <c r="L15" s="45"/>
      <c r="M15" s="45"/>
      <c r="N15" s="45"/>
      <c r="O15" s="45"/>
      <c r="P15" s="45"/>
      <c r="Q15" s="45"/>
      <c r="R15" s="45"/>
      <c r="S15" s="45"/>
      <c r="T15" s="45"/>
      <c r="U15" s="45"/>
      <c r="V15" s="45"/>
      <c r="W15" s="45"/>
      <c r="X15" s="45"/>
    </row>
    <row r="16" customFormat="false" ht="18.4" hidden="false" customHeight="true" outlineLevel="0" collapsed="false">
      <c r="C16" s="27"/>
      <c r="D16" s="27"/>
      <c r="E16" s="28"/>
      <c r="G16" s="28"/>
      <c r="H16" s="28"/>
      <c r="I16" s="28"/>
      <c r="J16" s="45" t="s">
        <v>39</v>
      </c>
      <c r="K16" s="45"/>
      <c r="L16" s="45"/>
      <c r="M16" s="45"/>
      <c r="N16" s="45"/>
      <c r="O16" s="45"/>
      <c r="P16" s="45"/>
      <c r="Q16" s="45"/>
      <c r="R16" s="45"/>
      <c r="S16" s="45"/>
      <c r="T16" s="45"/>
      <c r="U16" s="45"/>
      <c r="V16" s="45"/>
      <c r="W16" s="45"/>
      <c r="X16" s="45"/>
    </row>
    <row r="17" customFormat="false" ht="23" hidden="false" customHeight="true" outlineLevel="0" collapsed="false">
      <c r="C17" s="27"/>
      <c r="J17" s="6" t="s">
        <v>40</v>
      </c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</row>
    <row r="18" customFormat="false" ht="30.45" hidden="false" customHeight="true" outlineLevel="0" collapsed="false">
      <c r="C18" s="27"/>
      <c r="D18" s="0"/>
      <c r="E18" s="0"/>
      <c r="G18" s="0"/>
      <c r="H18" s="0"/>
      <c r="I18" s="0"/>
      <c r="J18" s="46" t="s">
        <v>41</v>
      </c>
      <c r="K18" s="8" t="s">
        <v>42</v>
      </c>
      <c r="L18" s="8" t="s">
        <v>43</v>
      </c>
      <c r="M18" s="31" t="s">
        <v>44</v>
      </c>
      <c r="N18" s="31" t="s">
        <v>45</v>
      </c>
      <c r="O18" s="31" t="s">
        <v>46</v>
      </c>
      <c r="P18" s="0"/>
      <c r="Q18" s="47" t="s">
        <v>47</v>
      </c>
      <c r="R18" s="47"/>
      <c r="S18" s="33"/>
      <c r="T18" s="34"/>
      <c r="U18" s="34"/>
      <c r="V18" s="33"/>
      <c r="W18" s="48"/>
      <c r="X18" s="48"/>
    </row>
    <row r="19" customFormat="false" ht="18.4" hidden="false" customHeight="true" outlineLevel="0" collapsed="false">
      <c r="C19" s="27"/>
      <c r="D19" s="0"/>
      <c r="E19" s="0"/>
      <c r="G19" s="0"/>
      <c r="H19" s="0"/>
      <c r="I19" s="0"/>
      <c r="J19" s="49" t="s">
        <v>23</v>
      </c>
      <c r="K19" s="49" t="s">
        <v>48</v>
      </c>
      <c r="L19" s="49" t="s">
        <v>48</v>
      </c>
      <c r="M19" s="49" t="s">
        <v>49</v>
      </c>
      <c r="N19" s="49" t="s">
        <v>48</v>
      </c>
      <c r="O19" s="49" t="s">
        <v>50</v>
      </c>
      <c r="P19" s="0"/>
      <c r="Q19" s="49" t="s">
        <v>51</v>
      </c>
      <c r="R19" s="50" t="s">
        <v>52</v>
      </c>
      <c r="T19" s="43"/>
      <c r="U19" s="43"/>
      <c r="W19" s="44"/>
      <c r="X19" s="44"/>
    </row>
    <row r="20" customFormat="false" ht="18.4" hidden="false" customHeight="true" outlineLevel="0" collapsed="false">
      <c r="C20" s="27"/>
      <c r="D20" s="0"/>
      <c r="E20" s="0"/>
      <c r="G20" s="0"/>
      <c r="H20" s="0"/>
      <c r="I20" s="0"/>
      <c r="J20" s="8" t="n">
        <v>0.5</v>
      </c>
      <c r="K20" s="30" t="n">
        <f aca="false">(K7+J7)*3.281</f>
        <v>9.843</v>
      </c>
      <c r="L20" s="51" t="n">
        <f aca="false">J20*3.281</f>
        <v>1.6405</v>
      </c>
      <c r="M20" s="31" t="n">
        <f aca="false">10/60</f>
        <v>0.166666666666667</v>
      </c>
      <c r="N20" s="30" t="n">
        <f aca="false">(23.4*O20)/K20</f>
        <v>45.1691557451996</v>
      </c>
      <c r="O20" s="30" t="n">
        <v>19</v>
      </c>
      <c r="P20" s="0"/>
      <c r="Q20" s="52" t="n">
        <f aca="false">3.1*K20*(L20^1.5)*((N20/(N20+M20*L20^0.5))^3)</f>
        <v>63.2136098358262</v>
      </c>
      <c r="R20" s="53" t="n">
        <f aca="false">Q20/(3.281^3)</f>
        <v>1.78974806034486</v>
      </c>
      <c r="T20" s="43"/>
      <c r="U20" s="43"/>
      <c r="W20" s="44"/>
      <c r="X20" s="44"/>
    </row>
    <row r="21" customFormat="false" ht="18.4" hidden="false" customHeight="true" outlineLevel="0" collapsed="false">
      <c r="C21" s="27"/>
      <c r="D21" s="0"/>
      <c r="E21" s="0"/>
      <c r="G21" s="0"/>
      <c r="H21" s="0"/>
      <c r="I21" s="0"/>
      <c r="J21" s="51" t="n">
        <v>1</v>
      </c>
      <c r="K21" s="30" t="n">
        <f aca="false">(K7+J7)*3.281</f>
        <v>9.843</v>
      </c>
      <c r="L21" s="51" t="n">
        <f aca="false">J21*3.281</f>
        <v>3.281</v>
      </c>
      <c r="M21" s="31" t="n">
        <f aca="false">10/60</f>
        <v>0.166666666666667</v>
      </c>
      <c r="N21" s="30" t="n">
        <f aca="false">(23.4*O21)/K21</f>
        <v>45.1691557451996</v>
      </c>
      <c r="O21" s="30" t="n">
        <v>19</v>
      </c>
      <c r="P21" s="0"/>
      <c r="Q21" s="52" t="n">
        <f aca="false">3.1*K21*(L21^1.5)*((N21/(N21+M21*L21^0.5))^3)</f>
        <v>177.754070653703</v>
      </c>
      <c r="R21" s="53" t="n">
        <f aca="false">Q21/(3.281^3)</f>
        <v>5.03269792687216</v>
      </c>
      <c r="T21" s="43"/>
      <c r="U21" s="43"/>
      <c r="W21" s="44"/>
      <c r="X21" s="44"/>
    </row>
    <row r="22" customFormat="false" ht="10.55" hidden="false" customHeight="true" outlineLevel="0" collapsed="false">
      <c r="C22" s="27"/>
      <c r="D22" s="0"/>
      <c r="E22" s="31"/>
      <c r="F22" s="8"/>
      <c r="G22" s="31"/>
      <c r="H22" s="31"/>
      <c r="I22" s="31"/>
      <c r="J22" s="0"/>
      <c r="K22" s="31"/>
      <c r="L22" s="54"/>
      <c r="M22" s="54"/>
      <c r="N22" s="26"/>
      <c r="O22" s="26"/>
      <c r="Q22" s="26"/>
      <c r="R22" s="26"/>
      <c r="T22" s="43"/>
      <c r="U22" s="43"/>
      <c r="W22" s="44"/>
      <c r="X22" s="44"/>
    </row>
    <row r="23" customFormat="false" ht="18.4" hidden="false" customHeight="true" outlineLevel="0" collapsed="false">
      <c r="C23" s="27"/>
      <c r="D23" s="27"/>
      <c r="E23" s="28"/>
      <c r="F23" s="8"/>
      <c r="G23" s="28"/>
      <c r="H23" s="28"/>
      <c r="I23" s="28"/>
      <c r="J23" s="41" t="s">
        <v>34</v>
      </c>
      <c r="K23" s="42"/>
      <c r="L23" s="42"/>
      <c r="M23" s="26"/>
      <c r="N23" s="26"/>
      <c r="P23" s="26"/>
      <c r="Q23" s="26"/>
      <c r="S23" s="43"/>
      <c r="T23" s="43"/>
      <c r="V23" s="44"/>
      <c r="W23" s="44"/>
      <c r="X23" s="0"/>
    </row>
    <row r="24" customFormat="false" ht="18.4" hidden="false" customHeight="true" outlineLevel="0" collapsed="false">
      <c r="C24" s="55"/>
      <c r="D24" s="55"/>
      <c r="E24" s="28"/>
      <c r="G24" s="28"/>
      <c r="H24" s="28"/>
      <c r="I24" s="28"/>
      <c r="J24" s="45" t="s">
        <v>53</v>
      </c>
      <c r="K24" s="45"/>
      <c r="L24" s="45"/>
      <c r="M24" s="45"/>
      <c r="N24" s="45"/>
      <c r="O24" s="45"/>
      <c r="P24" s="45"/>
      <c r="Q24" s="45"/>
      <c r="R24" s="45"/>
      <c r="S24" s="45"/>
      <c r="T24" s="45"/>
      <c r="U24" s="45"/>
      <c r="V24" s="45"/>
      <c r="W24" s="45"/>
      <c r="X24" s="45"/>
    </row>
    <row r="25" customFormat="false" ht="32.95" hidden="false" customHeight="true" outlineLevel="0" collapsed="false">
      <c r="J25" s="56" t="s">
        <v>54</v>
      </c>
      <c r="K25" s="56"/>
      <c r="L25" s="56"/>
      <c r="M25" s="56"/>
      <c r="N25" s="56"/>
      <c r="O25" s="56"/>
      <c r="P25" s="56"/>
      <c r="Q25" s="56"/>
      <c r="R25" s="56"/>
      <c r="S25" s="56"/>
      <c r="T25" s="56"/>
      <c r="U25" s="56"/>
      <c r="V25" s="56"/>
      <c r="W25" s="56"/>
      <c r="X25" s="56"/>
    </row>
    <row r="26" customFormat="false" ht="13.8" hidden="false" customHeight="false" outlineLevel="0" collapsed="false">
      <c r="N26" s="57"/>
      <c r="O26" s="57"/>
      <c r="P26" s="57"/>
      <c r="Q26" s="57"/>
      <c r="R26" s="57"/>
      <c r="S26" s="57"/>
      <c r="T26" s="57"/>
      <c r="U26" s="57"/>
      <c r="V26" s="57"/>
      <c r="W26" s="57"/>
      <c r="X26" s="57"/>
    </row>
    <row r="27" customFormat="false" ht="13.8" hidden="false" customHeight="false" outlineLevel="0" collapsed="false"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</row>
    <row r="28" customFormat="false" ht="13.8" hidden="false" customHeight="false" outlineLevel="0" collapsed="false"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</row>
    <row r="30" customFormat="false" ht="13.8" hidden="false" customHeight="false" outlineLevel="0" collapsed="false"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</row>
    <row r="31" customFormat="false" ht="13.8" hidden="false" customHeight="false" outlineLevel="0" collapsed="false"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</row>
    <row r="32" customFormat="false" ht="13.8" hidden="false" customHeight="false" outlineLevel="0" collapsed="false"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</row>
    <row r="33" customFormat="false" ht="13.8" hidden="false" customHeight="false" outlineLevel="0" collapsed="false"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</row>
  </sheetData>
  <mergeCells count="14">
    <mergeCell ref="N1:P1"/>
    <mergeCell ref="J4:X4"/>
    <mergeCell ref="W5:X5"/>
    <mergeCell ref="A13:C14"/>
    <mergeCell ref="J13:X13"/>
    <mergeCell ref="J14:X14"/>
    <mergeCell ref="J15:X15"/>
    <mergeCell ref="J16:X16"/>
    <mergeCell ref="J17:X17"/>
    <mergeCell ref="Q18:R18"/>
    <mergeCell ref="J24:X24"/>
    <mergeCell ref="J25:X25"/>
    <mergeCell ref="N26:X28"/>
    <mergeCell ref="N30:X33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1" scale="66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rowBreaks count="1" manualBreakCount="1">
    <brk id="16" man="true" max="16383" min="0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511</TotalTime>
  <Application>LibreOffice/7.3.7.2$Linux_X86_64 LibreOffice_project/30$Build-2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2012-08-14T17:29:40Z</dcterms:created>
  <dc:creator>Claudia</dc:creator>
  <dc:description/>
  <dc:language>en-CA</dc:language>
  <cp:lastModifiedBy>Anonymous</cp:lastModifiedBy>
  <dcterms:modified xsi:type="dcterms:W3CDTF">2023-07-17T22:40:17Z</dcterms:modified>
  <cp:revision>80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0</vt:bool>
  </property>
  <property fmtid="{D5CDD505-2E9C-101B-9397-08002B2CF9AE}" pid="3" name="LinksUpToDate">
    <vt:bool>0</vt:bool>
  </property>
  <property fmtid="{D5CDD505-2E9C-101B-9397-08002B2CF9AE}" pid="4" name="ScaleCrop">
    <vt:bool>0</vt:bool>
  </property>
  <property fmtid="{D5CDD505-2E9C-101B-9397-08002B2CF9AE}" pid="5" name="ShareDoc">
    <vt:bool>0</vt:bool>
  </property>
</Properties>
</file>