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cy\Documents\Yale\Publishing\2023\TIM3\Resubmission\"/>
    </mc:Choice>
  </mc:AlternateContent>
  <xr:revisionPtr revIDLastSave="0" documentId="8_{DBE60162-C41C-465D-A395-D4F5F1745704}" xr6:coauthVersionLast="45" xr6:coauthVersionMax="45" xr10:uidLastSave="{00000000-0000-0000-0000-000000000000}"/>
  <bookViews>
    <workbookView xWindow="-19470" yWindow="9660" windowWidth="19200" windowHeight="9975" xr2:uid="{072FB715-0531-4A12-BF18-870246CEA0F3}"/>
  </bookViews>
  <sheets>
    <sheet name="Legend" sheetId="3" r:id="rId1"/>
    <sheet name="Sequences" sheetId="4" r:id="rId2"/>
    <sheet name="Most common per site" sheetId="1" r:id="rId3"/>
  </sheets>
  <definedNames>
    <definedName name="_xlnm._FilterDatabase" localSheetId="1" hidden="1">Sequences!$A$1:$K$419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19" i="4" l="1"/>
  <c r="J418" i="4"/>
  <c r="J417" i="4"/>
  <c r="J416" i="4"/>
  <c r="J415" i="4"/>
  <c r="J414" i="4"/>
  <c r="J413" i="4"/>
  <c r="J412" i="4"/>
  <c r="D412" i="4"/>
  <c r="J411" i="4"/>
  <c r="D411" i="4"/>
  <c r="J410" i="4"/>
  <c r="J409" i="4"/>
  <c r="D409" i="4"/>
  <c r="J408" i="4"/>
  <c r="D408" i="4"/>
  <c r="J407" i="4"/>
  <c r="J406" i="4"/>
  <c r="D406" i="4"/>
  <c r="J405" i="4"/>
  <c r="D405" i="4"/>
  <c r="J404" i="4"/>
  <c r="J403" i="4"/>
  <c r="J402" i="4"/>
  <c r="J401" i="4"/>
  <c r="J400" i="4"/>
  <c r="J399" i="4"/>
  <c r="J398" i="4"/>
  <c r="J397" i="4"/>
  <c r="J396" i="4"/>
  <c r="J395" i="4"/>
  <c r="J394" i="4"/>
  <c r="J393" i="4"/>
  <c r="J392" i="4"/>
  <c r="J391" i="4"/>
  <c r="D391" i="4"/>
  <c r="J390" i="4"/>
  <c r="J389" i="4"/>
  <c r="J388" i="4"/>
  <c r="J387" i="4"/>
  <c r="J386" i="4"/>
  <c r="J385" i="4"/>
  <c r="D385" i="4"/>
  <c r="J384" i="4"/>
  <c r="J383" i="4"/>
  <c r="J382" i="4"/>
  <c r="J381" i="4"/>
  <c r="D381" i="4"/>
  <c r="J380" i="4"/>
  <c r="J379" i="4"/>
  <c r="D379" i="4"/>
  <c r="J378" i="4"/>
  <c r="J377" i="4"/>
  <c r="D377" i="4"/>
  <c r="J376" i="4"/>
  <c r="D376" i="4"/>
  <c r="J375" i="4"/>
  <c r="J374" i="4"/>
  <c r="D374" i="4"/>
  <c r="J373" i="4"/>
  <c r="D373" i="4"/>
  <c r="J372" i="4"/>
  <c r="D372" i="4"/>
  <c r="J371" i="4"/>
  <c r="D371" i="4"/>
  <c r="J370" i="4"/>
  <c r="J369" i="4"/>
  <c r="D369" i="4"/>
  <c r="J368" i="4"/>
  <c r="D368" i="4"/>
  <c r="J367" i="4"/>
  <c r="D367" i="4"/>
  <c r="J366" i="4"/>
  <c r="D366" i="4"/>
  <c r="J365" i="4"/>
  <c r="D365" i="4"/>
  <c r="J364" i="4"/>
  <c r="D364" i="4"/>
  <c r="J363" i="4"/>
  <c r="D363" i="4"/>
  <c r="J362" i="4"/>
  <c r="D362" i="4"/>
  <c r="J361" i="4"/>
  <c r="D361" i="4"/>
  <c r="J360" i="4"/>
  <c r="D360" i="4"/>
  <c r="J359" i="4"/>
  <c r="D359" i="4"/>
  <c r="J358" i="4"/>
  <c r="D358" i="4"/>
  <c r="J357" i="4"/>
  <c r="J356" i="4"/>
  <c r="J355" i="4"/>
  <c r="D355" i="4"/>
  <c r="J354" i="4"/>
  <c r="D354" i="4"/>
  <c r="J353" i="4"/>
  <c r="D353" i="4"/>
  <c r="J352" i="4"/>
  <c r="D352" i="4"/>
  <c r="J351" i="4"/>
  <c r="D351" i="4"/>
  <c r="J350" i="4"/>
  <c r="J349" i="4"/>
  <c r="D349" i="4"/>
  <c r="J348" i="4"/>
  <c r="D348" i="4"/>
  <c r="J347" i="4"/>
  <c r="D347" i="4"/>
  <c r="J346" i="4"/>
  <c r="D346" i="4"/>
  <c r="J345" i="4"/>
  <c r="D345" i="4"/>
  <c r="J344" i="4"/>
  <c r="D344" i="4"/>
  <c r="J343" i="4"/>
  <c r="D343" i="4"/>
  <c r="J342" i="4"/>
  <c r="D342" i="4"/>
  <c r="J341" i="4"/>
  <c r="D341" i="4"/>
  <c r="J340" i="4"/>
  <c r="D340" i="4"/>
  <c r="J339" i="4"/>
  <c r="D339" i="4"/>
  <c r="J338" i="4"/>
  <c r="J337" i="4"/>
  <c r="J336" i="4"/>
  <c r="J335" i="4"/>
  <c r="J334" i="4"/>
  <c r="D334" i="4"/>
  <c r="J333" i="4"/>
  <c r="J332" i="4"/>
  <c r="J331" i="4"/>
  <c r="J330" i="4"/>
  <c r="J329" i="4"/>
  <c r="J328" i="4"/>
  <c r="D328" i="4"/>
  <c r="J327" i="4"/>
  <c r="J326" i="4"/>
  <c r="D326" i="4"/>
  <c r="J325" i="4"/>
  <c r="J324" i="4"/>
  <c r="D324" i="4"/>
  <c r="J323" i="4"/>
  <c r="D323" i="4"/>
  <c r="J322" i="4"/>
  <c r="J321" i="4"/>
  <c r="D321" i="4"/>
  <c r="J320" i="4"/>
  <c r="D320" i="4"/>
  <c r="J319" i="4"/>
  <c r="D319" i="4"/>
  <c r="J318" i="4"/>
  <c r="J317" i="4"/>
  <c r="J316" i="4"/>
  <c r="J315" i="4"/>
  <c r="J314" i="4"/>
  <c r="J313" i="4"/>
  <c r="D313" i="4"/>
  <c r="J312" i="4"/>
  <c r="J311" i="4"/>
  <c r="D311" i="4"/>
  <c r="J310" i="4"/>
  <c r="J309" i="4"/>
  <c r="D309" i="4"/>
  <c r="J308" i="4"/>
  <c r="D308" i="4"/>
  <c r="J307" i="4"/>
  <c r="D307" i="4"/>
  <c r="J306" i="4"/>
  <c r="J305" i="4"/>
  <c r="J304" i="4"/>
  <c r="J303" i="4"/>
  <c r="J302" i="4"/>
  <c r="J301" i="4"/>
  <c r="J300" i="4"/>
  <c r="J299" i="4"/>
  <c r="J298" i="4"/>
  <c r="J297" i="4"/>
  <c r="J296" i="4"/>
  <c r="J295" i="4"/>
  <c r="J294" i="4"/>
  <c r="J293" i="4"/>
  <c r="J292" i="4"/>
  <c r="J291" i="4"/>
  <c r="J290" i="4"/>
  <c r="J289" i="4"/>
  <c r="J288" i="4"/>
  <c r="J287" i="4"/>
  <c r="J286" i="4"/>
  <c r="J285" i="4"/>
  <c r="J284" i="4"/>
  <c r="J283" i="4"/>
  <c r="J282" i="4"/>
  <c r="J281" i="4"/>
  <c r="J280" i="4"/>
  <c r="J279" i="4"/>
  <c r="J278" i="4"/>
  <c r="J277" i="4"/>
  <c r="J276" i="4"/>
  <c r="J275" i="4"/>
  <c r="J274" i="4"/>
  <c r="J273" i="4"/>
  <c r="J272" i="4"/>
  <c r="J271" i="4"/>
  <c r="J270" i="4"/>
  <c r="J269" i="4"/>
  <c r="J268" i="4"/>
  <c r="J267" i="4"/>
  <c r="J266" i="4"/>
  <c r="J265" i="4"/>
  <c r="J264" i="4"/>
  <c r="J263" i="4"/>
  <c r="J262" i="4"/>
  <c r="J261" i="4"/>
  <c r="J260" i="4"/>
  <c r="J259" i="4"/>
  <c r="J258" i="4"/>
  <c r="J257" i="4"/>
  <c r="J256" i="4"/>
  <c r="J255" i="4"/>
  <c r="J254" i="4"/>
  <c r="J253" i="4"/>
  <c r="J252" i="4"/>
  <c r="J251" i="4"/>
  <c r="J250" i="4"/>
  <c r="J249" i="4"/>
  <c r="J248" i="4"/>
  <c r="J247" i="4"/>
  <c r="J246" i="4"/>
  <c r="J245" i="4"/>
  <c r="J244" i="4"/>
  <c r="J243" i="4"/>
  <c r="J242" i="4"/>
  <c r="J241" i="4"/>
  <c r="J240" i="4"/>
  <c r="J239" i="4"/>
  <c r="J238" i="4"/>
  <c r="J237" i="4"/>
  <c r="J236" i="4"/>
  <c r="J235" i="4"/>
  <c r="J234" i="4"/>
  <c r="J233" i="4"/>
  <c r="D233" i="4"/>
  <c r="J232" i="4"/>
  <c r="J231" i="4"/>
  <c r="J230" i="4"/>
  <c r="J229" i="4"/>
  <c r="J228" i="4"/>
  <c r="J227" i="4"/>
  <c r="J226" i="4"/>
  <c r="J225" i="4"/>
  <c r="J224" i="4"/>
  <c r="J223" i="4"/>
  <c r="J222" i="4"/>
  <c r="J221" i="4"/>
  <c r="J220" i="4"/>
  <c r="J219" i="4"/>
  <c r="J218" i="4"/>
  <c r="J217" i="4"/>
  <c r="J216" i="4"/>
  <c r="J215" i="4"/>
  <c r="J214" i="4"/>
  <c r="J213" i="4"/>
  <c r="J212" i="4"/>
  <c r="J211" i="4"/>
  <c r="J210" i="4"/>
  <c r="J209" i="4"/>
  <c r="J208" i="4"/>
  <c r="J207" i="4"/>
  <c r="J206" i="4"/>
  <c r="J205" i="4"/>
  <c r="J204" i="4"/>
  <c r="J203" i="4"/>
  <c r="J202" i="4"/>
  <c r="J201" i="4"/>
  <c r="J200" i="4"/>
  <c r="J199" i="4"/>
  <c r="J198" i="4"/>
  <c r="J197" i="4"/>
  <c r="J196" i="4"/>
  <c r="J195" i="4"/>
  <c r="J194" i="4"/>
  <c r="J193" i="4"/>
  <c r="J192" i="4"/>
  <c r="J191" i="4"/>
  <c r="J190" i="4"/>
  <c r="J189" i="4"/>
  <c r="J188" i="4"/>
  <c r="J187" i="4"/>
  <c r="J186" i="4"/>
  <c r="J185" i="4"/>
  <c r="J184" i="4"/>
  <c r="J183" i="4"/>
  <c r="J182" i="4"/>
  <c r="J181" i="4"/>
  <c r="J180" i="4"/>
  <c r="J179" i="4"/>
  <c r="J178" i="4"/>
  <c r="J177" i="4"/>
  <c r="J176" i="4"/>
  <c r="J175" i="4"/>
  <c r="J174" i="4"/>
  <c r="J173" i="4"/>
  <c r="J172" i="4"/>
  <c r="J171" i="4"/>
  <c r="J170" i="4"/>
  <c r="J169" i="4"/>
  <c r="J168" i="4"/>
  <c r="J167" i="4"/>
  <c r="J166" i="4"/>
  <c r="J165" i="4"/>
  <c r="J164" i="4"/>
  <c r="J163" i="4"/>
  <c r="J162" i="4"/>
  <c r="J161" i="4"/>
  <c r="J160" i="4"/>
  <c r="J159" i="4"/>
  <c r="J158" i="4"/>
  <c r="D158" i="4"/>
  <c r="J157" i="4"/>
  <c r="D157" i="4"/>
  <c r="J156" i="4"/>
  <c r="D156" i="4"/>
  <c r="J155" i="4"/>
  <c r="D155" i="4"/>
  <c r="J154" i="4"/>
  <c r="D154" i="4"/>
  <c r="J153" i="4"/>
  <c r="D153" i="4"/>
  <c r="J152" i="4"/>
  <c r="J151" i="4"/>
  <c r="J150" i="4"/>
  <c r="J149" i="4"/>
  <c r="D149" i="4"/>
  <c r="J148" i="4"/>
  <c r="D148" i="4"/>
  <c r="J147" i="4"/>
  <c r="D147" i="4"/>
  <c r="J146" i="4"/>
  <c r="D146" i="4"/>
  <c r="J145" i="4"/>
  <c r="D145" i="4"/>
  <c r="J144" i="4"/>
  <c r="D144" i="4"/>
  <c r="J143" i="4"/>
  <c r="D143" i="4"/>
  <c r="J142" i="4"/>
  <c r="D142" i="4"/>
  <c r="J141" i="4"/>
  <c r="D141" i="4"/>
  <c r="J140" i="4"/>
  <c r="D140" i="4"/>
  <c r="J139" i="4"/>
  <c r="D139" i="4"/>
  <c r="J138" i="4"/>
  <c r="D138" i="4"/>
  <c r="J137" i="4"/>
  <c r="D137" i="4"/>
  <c r="J136" i="4"/>
  <c r="D136" i="4"/>
  <c r="J135" i="4"/>
  <c r="D135" i="4"/>
  <c r="J134" i="4"/>
  <c r="J133" i="4"/>
  <c r="J132" i="4"/>
  <c r="J131" i="4"/>
  <c r="J130" i="4"/>
  <c r="J129" i="4"/>
  <c r="J128" i="4"/>
  <c r="J127" i="4"/>
  <c r="J126" i="4"/>
  <c r="J125" i="4"/>
  <c r="J124" i="4"/>
  <c r="J123" i="4"/>
  <c r="J122" i="4"/>
  <c r="J121" i="4"/>
  <c r="J120" i="4"/>
  <c r="J119" i="4"/>
  <c r="J118" i="4"/>
  <c r="J117" i="4"/>
  <c r="J116" i="4"/>
  <c r="J115" i="4"/>
  <c r="J114" i="4"/>
  <c r="J113" i="4"/>
  <c r="J112" i="4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D15" i="4"/>
  <c r="J14" i="4"/>
  <c r="J13" i="4"/>
  <c r="J12" i="4"/>
  <c r="J11" i="4"/>
  <c r="J10" i="4"/>
  <c r="J9" i="4"/>
  <c r="J8" i="4"/>
  <c r="J7" i="4"/>
  <c r="J6" i="4"/>
  <c r="J5" i="4"/>
  <c r="J4" i="4"/>
  <c r="J3" i="4"/>
  <c r="J2" i="4"/>
</calcChain>
</file>

<file path=xl/sharedStrings.xml><?xml version="1.0" encoding="utf-8"?>
<sst xmlns="http://schemas.openxmlformats.org/spreadsheetml/2006/main" count="948" uniqueCount="517">
  <si>
    <t>Mod Positions</t>
  </si>
  <si>
    <t>N1</t>
  </si>
  <si>
    <t>H1N1</t>
  </si>
  <si>
    <t>H1N1A1</t>
  </si>
  <si>
    <t>H2N2</t>
  </si>
  <si>
    <t>H2N2A1</t>
  </si>
  <si>
    <t>Core preference</t>
  </si>
  <si>
    <t>Glycan</t>
  </si>
  <si>
    <t>Tn</t>
  </si>
  <si>
    <t>H1N2A1</t>
  </si>
  <si>
    <t>H1N1A2</t>
  </si>
  <si>
    <t>Area</t>
  </si>
  <si>
    <t>150[N1];155[N1];156[N1]</t>
  </si>
  <si>
    <t>150[N1];151[N1];152[N1];153[N1];155[N1];156[N1]</t>
  </si>
  <si>
    <t>156[N1];161[N1]</t>
  </si>
  <si>
    <t>156[H1N1];161[H1N1];162[H1N1];163[H1N1]</t>
  </si>
  <si>
    <t>157[H1N1A1]</t>
  </si>
  <si>
    <t>157[H1N1];161[N1];162[N1];163[N1]</t>
  </si>
  <si>
    <t>161[H2N2];162[N1];163[H1N1]</t>
  </si>
  <si>
    <t>161[H1N1];162[H1N1];163[H2N2]</t>
  </si>
  <si>
    <t>161[H1N2];162[H1N2];163[H1N2]</t>
  </si>
  <si>
    <t>161[H2N2];162[H1N1];163[H2N2]</t>
  </si>
  <si>
    <t>161[H2N2];162[H2N2];163[H2N2]</t>
  </si>
  <si>
    <t>161[H1N1];162[N1];163[H1N1];169[H1N1]</t>
  </si>
  <si>
    <t>162[H1N1]</t>
  </si>
  <si>
    <t>162[N1];163[N1]</t>
  </si>
  <si>
    <t>162[N1];163[H1N1]</t>
  </si>
  <si>
    <t>162[H1N1];163[N1]</t>
  </si>
  <si>
    <t>162[N1];163[N2]</t>
  </si>
  <si>
    <t>162[N1];163[H1N2]</t>
  </si>
  <si>
    <t>162[H1N1];162[N2]</t>
  </si>
  <si>
    <t>162[H1N1];163[H1N1F1]</t>
  </si>
  <si>
    <t>162[N1];163[H2N2]</t>
  </si>
  <si>
    <t>162[H2N2A1];163[N2]</t>
  </si>
  <si>
    <t>162[H2N2];163[H2N2]</t>
  </si>
  <si>
    <t>162[N1];163[N1];169[N1]</t>
  </si>
  <si>
    <t>162[N1];163[H1N1];169[N1]</t>
  </si>
  <si>
    <t>162[N1];163[N1];169[H1N1]</t>
  </si>
  <si>
    <t>162[N1];163[N1];169[N2]</t>
  </si>
  <si>
    <t>162[N1];163[N2];169[N1]</t>
  </si>
  <si>
    <t>162[N1];163[H1N1];169[H1N1]</t>
  </si>
  <si>
    <t>162[N1];163[N1];169[H1N1A2]</t>
  </si>
  <si>
    <t>162[H1N1];163[H1N1];169[H1N1A1]</t>
  </si>
  <si>
    <t>162[H1N1];163[H2N2];169[H1N1]</t>
  </si>
  <si>
    <t>162[N1];163[H1N1];169[H1N1A2]</t>
  </si>
  <si>
    <t>162[H1N1];163[N1];169[H1N1A2]</t>
  </si>
  <si>
    <t>162[H1N1];163[N1];169[H1N1]</t>
  </si>
  <si>
    <t>163[H1N1]</t>
  </si>
  <si>
    <t>163[H1N2]</t>
  </si>
  <si>
    <t>163[H2N2]</t>
  </si>
  <si>
    <t>163[H1N2A1]</t>
  </si>
  <si>
    <t>163[H2N2A1]</t>
  </si>
  <si>
    <t>163[H2N2A1];169[H1N1A2]</t>
  </si>
  <si>
    <t>169[H2N2];170[H2N2A1];173[H1N1]</t>
  </si>
  <si>
    <t>169[H1N1A2];170[N2];173[H2N2A1]</t>
  </si>
  <si>
    <t>169[H1N1A2]</t>
  </si>
  <si>
    <t>170[N1];173[N1]</t>
  </si>
  <si>
    <t>170[H1N1];173[N1]</t>
  </si>
  <si>
    <t>170[N1];173[H1N1]</t>
  </si>
  <si>
    <t>170[N2];173[N1]</t>
  </si>
  <si>
    <t>170[H1N1F1];173[N1]</t>
  </si>
  <si>
    <t>170[H1N1];173[H1N1]</t>
  </si>
  <si>
    <t>170[H1N2];173[N1]</t>
  </si>
  <si>
    <t>170[H1N1A1];173[N1]</t>
  </si>
  <si>
    <t>170[H1N1F1];173[H1N1]</t>
  </si>
  <si>
    <t>170[H1N2];173[H1N1]</t>
  </si>
  <si>
    <t>170[H2N2];173[N1]</t>
  </si>
  <si>
    <t>170[H1N1A1];173[H1N1]</t>
  </si>
  <si>
    <t>170[H1N2A1];173[N1]</t>
  </si>
  <si>
    <t>170[H2N2F1];173[N1]</t>
  </si>
  <si>
    <t>170[H2N2];173[H1N1]</t>
  </si>
  <si>
    <t>170[H1N2];173[H1N2]</t>
  </si>
  <si>
    <t>170[H1N1A2];173[N1]</t>
  </si>
  <si>
    <t>170[H2N2A1];173[N1]</t>
  </si>
  <si>
    <t>170[H2N2F1];173[H1N1]</t>
  </si>
  <si>
    <t>170[H2N2];173[H1N2]</t>
  </si>
  <si>
    <t>170[H1N1A2];173[H1N1]</t>
  </si>
  <si>
    <t>170[H2N2A1];173[H1N1]</t>
  </si>
  <si>
    <t>170[H2N2A1];173[H1N1A1]</t>
  </si>
  <si>
    <t>170[H2N2A2];173[H1N1]</t>
  </si>
  <si>
    <t>170[H2N2A1];173[H2N2]</t>
  </si>
  <si>
    <t>170[H2N2A2];173[H1N1A1]</t>
  </si>
  <si>
    <t>170[H2N2A1];173[H2N2A1]</t>
  </si>
  <si>
    <t>170[H2N2A2];173[H1N1A2]</t>
  </si>
  <si>
    <t>170[H2N2A2];173[H2N2A1]</t>
  </si>
  <si>
    <t>170[H2N2A1];173[H2N2A2]</t>
  </si>
  <si>
    <t>170[H2N2A1];173[H1N1];174[H1N1]</t>
  </si>
  <si>
    <t>170[N1];173[N1];174[N1]</t>
  </si>
  <si>
    <t>170[N1];173[N1];178[N1]</t>
  </si>
  <si>
    <t>170[N1];173[H1N1];178[N1]</t>
  </si>
  <si>
    <t>170[N1];173[N1];174[N1];178[N1]</t>
  </si>
  <si>
    <t>170[N1];173[N1];174[H1N1];178[N1]</t>
  </si>
  <si>
    <t>170[H1N1];173[H1N1];174[H1N1];178[N1]</t>
  </si>
  <si>
    <t>170[H1N1];173[N1];174[H1N2];178[N1]</t>
  </si>
  <si>
    <t>170[H1N1];173[H1N1];174[H1N1];178[H1N1]</t>
  </si>
  <si>
    <t>170[N1];173[N1];174[H1N2A1];178[N1]</t>
  </si>
  <si>
    <t>170[H1N2];173[N1];174[H1N2];178[N1]</t>
  </si>
  <si>
    <t>170[N1];173[N1];174[H1N1A2];178[N1]</t>
  </si>
  <si>
    <t>170[H1N1];173[H1N1A1];174[H1N1];178[H1N1]</t>
  </si>
  <si>
    <t>174[H1N2]</t>
  </si>
  <si>
    <t>174[H2N2]</t>
  </si>
  <si>
    <t>174[H1N2A1]</t>
  </si>
  <si>
    <t>174[H2N2A1]</t>
  </si>
  <si>
    <t>174[H2N2A2]</t>
  </si>
  <si>
    <t>174[N1]</t>
  </si>
  <si>
    <t>174[N1];178[N1]</t>
  </si>
  <si>
    <t>174[N1];178[H1N1]</t>
  </si>
  <si>
    <t>174[H1N1];178[N1]</t>
  </si>
  <si>
    <t>174[H1N1];178[H1N1]</t>
  </si>
  <si>
    <t>174[H1N2];178[N1]</t>
  </si>
  <si>
    <t>174[H1N1A1];178[N1]</t>
  </si>
  <si>
    <t>174[H1N1F1];178[H1N1]</t>
  </si>
  <si>
    <t>174[H2N2];178[N1]</t>
  </si>
  <si>
    <t>174[H1N2];178[H1N1]</t>
  </si>
  <si>
    <t>174[H1N1A1];178[H1N1]</t>
  </si>
  <si>
    <t>174[H1N2A1];178[N1]</t>
  </si>
  <si>
    <t>174[H2N2];178[H1N1]</t>
  </si>
  <si>
    <t>174[H1N2];178[H1N2]</t>
  </si>
  <si>
    <t>174[H1N1A2];178[N1]</t>
  </si>
  <si>
    <t>174[H1N2A1];178[H1N1]</t>
  </si>
  <si>
    <t>174[H2N2A1];178[N1]</t>
  </si>
  <si>
    <t>174[H2N2F1];178[H1N1]</t>
  </si>
  <si>
    <t>174[H1N1A2];178[H1N1]</t>
  </si>
  <si>
    <t>174[H2N2A1];178[H1N1]</t>
  </si>
  <si>
    <t>174[H2N2A2];178[H1N1]</t>
  </si>
  <si>
    <t>179[H2N2]</t>
  </si>
  <si>
    <t>179[H1N1]</t>
  </si>
  <si>
    <t>179[N1];181[N1]</t>
  </si>
  <si>
    <t>179[H1N1A2]</t>
  </si>
  <si>
    <t>179[H1N1A2];181[H1N1]</t>
  </si>
  <si>
    <t>179[H2N2A2]</t>
  </si>
  <si>
    <t>179[H2N2A1];181[H1N1]</t>
  </si>
  <si>
    <t>179[H2N2A1];181[N2]</t>
  </si>
  <si>
    <t>179[H2N2];181[H2N2]</t>
  </si>
  <si>
    <t>179[H2N2A1];181[H1N2]</t>
  </si>
  <si>
    <t>179[H1N1A2];181[H1N1A1]</t>
  </si>
  <si>
    <t>179[H2N2A2];181[H1N1]</t>
  </si>
  <si>
    <t>179[H2N2A1];181[H1N1A1]</t>
  </si>
  <si>
    <t>179[H1N2A1];181[H1N2A1]</t>
  </si>
  <si>
    <t>179[H2N2];181[H2N2A1]</t>
  </si>
  <si>
    <t>179[H2N2A1];181[H2N2]</t>
  </si>
  <si>
    <t>179[N1];186[N1]</t>
  </si>
  <si>
    <t>179[N1];181[N1];186[N1]</t>
  </si>
  <si>
    <t>179[H1N1A2];181[N1];186[N1]</t>
  </si>
  <si>
    <t>179[H1N1A2];181[N1];186[H1N1A1]</t>
  </si>
  <si>
    <t>186[N1];187[N1];192[N1]</t>
  </si>
  <si>
    <t>186[H1N1A2];187[N1];192[N1]</t>
  </si>
  <si>
    <t>186[H1N1];187[H1N1A2];192[H1N1]</t>
  </si>
  <si>
    <t>186[H1N1A2];187[H1N1];192[H1N1]</t>
  </si>
  <si>
    <t>186[H1N1];187[H2N2A1];192[H1N1]</t>
  </si>
  <si>
    <t>186[H2N2];187[H2N2];192[H1N1]</t>
  </si>
  <si>
    <t>187[H1N1A1]</t>
  </si>
  <si>
    <t>187[H2N2]</t>
  </si>
  <si>
    <t>187[H1N2A1]</t>
  </si>
  <si>
    <t>187[H1N1A2]</t>
  </si>
  <si>
    <t>187[H2N2A1]</t>
  </si>
  <si>
    <t>187[H2N2A2]</t>
  </si>
  <si>
    <t>187[N1];192[N1]</t>
  </si>
  <si>
    <t>187[N1];192[H1N1]</t>
  </si>
  <si>
    <t>187[H1N1];192[N1]</t>
  </si>
  <si>
    <t>187[H1N1F1];192[N1]</t>
  </si>
  <si>
    <t>187[H1N1];192[H1N1]</t>
  </si>
  <si>
    <t>187[H1N2];192[N1]</t>
  </si>
  <si>
    <t>187[H1N1A1];192[N1]</t>
  </si>
  <si>
    <t>187[H1N1];192[H1N1F1]</t>
  </si>
  <si>
    <t>187[H1N1F1];192[H1N1]</t>
  </si>
  <si>
    <t>187[H1N1];192[H1N2]</t>
  </si>
  <si>
    <t>187[H2N2];192[N1]</t>
  </si>
  <si>
    <t>187[H1N2];192[H1N1]</t>
  </si>
  <si>
    <t>187[H1N1];192[H1N1A1]</t>
  </si>
  <si>
    <t>187[H1N1A1];192[H1N1]</t>
  </si>
  <si>
    <t>187[H1N1F1];192[H1N1F1]</t>
  </si>
  <si>
    <t>187[H1N2A1];192[N1]</t>
  </si>
  <si>
    <t>187[H2N2];192[H1N1]</t>
  </si>
  <si>
    <t>187[H1N1];192[H2N2]</t>
  </si>
  <si>
    <t>187[H1N2];192[H1N2]</t>
  </si>
  <si>
    <t>187[H1N1A2];192[N1]</t>
  </si>
  <si>
    <t>187[H1N1A1];192[H1N1F1]</t>
  </si>
  <si>
    <t>187[H1N2A1];192[H1N1]</t>
  </si>
  <si>
    <t>187[H2N2A1];192[N1]</t>
  </si>
  <si>
    <t>187[H2N2];192[H1N2]</t>
  </si>
  <si>
    <t>187[H1N1A2];192[H1N1]</t>
  </si>
  <si>
    <t>187[H2N2A1];192[H1N1]</t>
  </si>
  <si>
    <t>187[H1N1];192[H2N2A1]</t>
  </si>
  <si>
    <t>187[H1N2A1];192[H1N2]</t>
  </si>
  <si>
    <t>187[H1N1A2];192[H1N1F1]</t>
  </si>
  <si>
    <t>187[H2N2];192[H2N2]</t>
  </si>
  <si>
    <t>187[H1N1A2];192[H1N2]</t>
  </si>
  <si>
    <t>187[H1N2A1];192[H1N1A1]</t>
  </si>
  <si>
    <t>187[H2N2A1];192[H1N1F1]</t>
  </si>
  <si>
    <t>187[H1N2];192[H2N2A1]</t>
  </si>
  <si>
    <t>187[H2N2A1];192[H1N2]</t>
  </si>
  <si>
    <t>187[H1N1A2];192[H1N1A1]</t>
  </si>
  <si>
    <t>187[H1N1A1];192[H1N1A2]</t>
  </si>
  <si>
    <t>187[H1N1A2];192[H2N2]</t>
  </si>
  <si>
    <t>187[H2N2A2];192[H1N1]</t>
  </si>
  <si>
    <t>187[H2N2];192[H1N1A2]</t>
  </si>
  <si>
    <t>187[H2N2A1];192[H1N1A1]</t>
  </si>
  <si>
    <t>187[H1N1A1];192[H2N2A1]</t>
  </si>
  <si>
    <t>187[H2N2A2];192[N2]</t>
  </si>
  <si>
    <t>187[H1N2A1];192[H1N2A1]</t>
  </si>
  <si>
    <t>187[H2N2];192[H2N2A1]</t>
  </si>
  <si>
    <t>187[H2N2A1];192[H2N2]</t>
  </si>
  <si>
    <t>187[H2N2A2];192[N1A1]</t>
  </si>
  <si>
    <t>187[H1N1A2];192[H1N2A1]</t>
  </si>
  <si>
    <t>187[H1N2A1];192[H1N1A2]</t>
  </si>
  <si>
    <t>187[H2N2A2];192[H1N1F1]</t>
  </si>
  <si>
    <t>187[H1N1A2];192[H1N1A2]</t>
  </si>
  <si>
    <t>187[H1N1A2];192[H2N2A1]</t>
  </si>
  <si>
    <t>187[H2N2A1];192[H1N1A2]</t>
  </si>
  <si>
    <t>187[H2N2A2];192[H1N1A1]</t>
  </si>
  <si>
    <t>187[H1N1A2];192[H2N2A2]</t>
  </si>
  <si>
    <t>187[H2N2A2];192[H1N1A2]</t>
  </si>
  <si>
    <t>187[N1A1];192[H1N1]</t>
  </si>
  <si>
    <t>187[N1];192[H2N2]</t>
  </si>
  <si>
    <t>193[N1]</t>
  </si>
  <si>
    <t>193[H1N1]</t>
  </si>
  <si>
    <t>193[N1];196[N1]</t>
  </si>
  <si>
    <t>193[H1N1];196[N1]</t>
  </si>
  <si>
    <t>193[H1N2]</t>
  </si>
  <si>
    <t>193[H1N1A1]</t>
  </si>
  <si>
    <t>193[H2N2]</t>
  </si>
  <si>
    <t>193[H2N2F1]</t>
  </si>
  <si>
    <t>193[H1N1A2]</t>
  </si>
  <si>
    <t>193[H2N2A1]</t>
  </si>
  <si>
    <t>193[H2N2A2]</t>
  </si>
  <si>
    <t>193[H2N2];196[H2N2]</t>
  </si>
  <si>
    <t>193[H2N2A1];196[H2N2]</t>
  </si>
  <si>
    <t>193[H2N2A1];196[H2N2A1]</t>
  </si>
  <si>
    <t>193[N1];196[H1N1]</t>
  </si>
  <si>
    <t>193[H2N2];196[H2N2A1]</t>
  </si>
  <si>
    <t>193[N1];199[N1]</t>
  </si>
  <si>
    <t>193[N1];196[N1];199[N1]</t>
  </si>
  <si>
    <t>193[H1N1A1];196[H1N1];199[N1]</t>
  </si>
  <si>
    <t>193[H1N2A1];196[N1];199[N1]</t>
  </si>
  <si>
    <t>193[H2N2A1];199[H1N1]</t>
  </si>
  <si>
    <t>193[H2N2];199[H2N2]</t>
  </si>
  <si>
    <t>193[H2N2A2];199[N1]</t>
  </si>
  <si>
    <t>193[H2N2A2];199[H1N1]</t>
  </si>
  <si>
    <t>193[H2N2A1];196[H1N1];199[H1N1]</t>
  </si>
  <si>
    <t>196[N1];199[N1]</t>
  </si>
  <si>
    <t>196[H1N1];199[N1]</t>
  </si>
  <si>
    <t>196[H1N1];199[H1N1]</t>
  </si>
  <si>
    <t>196[H2N2];199[H1N1]</t>
  </si>
  <si>
    <t>201[H1N2A1];203[N1]</t>
  </si>
  <si>
    <t>201[H1N2A1];203[N1];204[N1]</t>
  </si>
  <si>
    <t>210[H1N1A2]</t>
  </si>
  <si>
    <t>210[H2N2A1]</t>
  </si>
  <si>
    <t>210[H2N2A2]</t>
  </si>
  <si>
    <t>218[H1N1A1]</t>
  </si>
  <si>
    <t>218[H2N2]</t>
  </si>
  <si>
    <t>218[H2N2A1]</t>
  </si>
  <si>
    <t>218[H2N2A2]</t>
  </si>
  <si>
    <t>225[N1];230[N1]</t>
  </si>
  <si>
    <t>225[H2N2A1];230[H2N2]</t>
  </si>
  <si>
    <t>225[H2N2A2];230[H1N1A1]</t>
  </si>
  <si>
    <t>225[H2N2A1];230[H2N2A1]</t>
  </si>
  <si>
    <t>230[H1N1A1]</t>
  </si>
  <si>
    <t>230[H2N2]</t>
  </si>
  <si>
    <t>230[H1N2A1]</t>
  </si>
  <si>
    <t>230[H1N1A2]</t>
  </si>
  <si>
    <t>230[H2N2A1]</t>
  </si>
  <si>
    <t>230[H2N2A2]</t>
  </si>
  <si>
    <t>234[N1];238[N1]</t>
  </si>
  <si>
    <t>234[H1N1];238[N1]</t>
  </si>
  <si>
    <t>243[N1];244[N1]</t>
  </si>
  <si>
    <t>244[N1]</t>
  </si>
  <si>
    <t>244[H1N1]</t>
  </si>
  <si>
    <t>244[N1];247[N1]</t>
  </si>
  <si>
    <t>244[N2]</t>
  </si>
  <si>
    <t>244[H1N2]</t>
  </si>
  <si>
    <t>244[H1N1A1]</t>
  </si>
  <si>
    <t>244[H2N2]</t>
  </si>
  <si>
    <t>244[H1N2A1]</t>
  </si>
  <si>
    <t>244[H2N2A1]</t>
  </si>
  <si>
    <t>244[H2N2A2]</t>
  </si>
  <si>
    <t>244[H1N1];247[H1N1]</t>
  </si>
  <si>
    <t>244[N1];251[N1]</t>
  </si>
  <si>
    <t>244[H1N1];251[N1]</t>
  </si>
  <si>
    <t>244[N1];247[N1];251[N1]</t>
  </si>
  <si>
    <t>244[H1N1];251[H1N1]</t>
  </si>
  <si>
    <t>244[H1N1A1];251[N1]</t>
  </si>
  <si>
    <t>244[N1];247[H1N1A1]</t>
  </si>
  <si>
    <t>244[H2N2];251[H2N2]</t>
  </si>
  <si>
    <t>244[H1N1A1];251[H1N1A2]</t>
  </si>
  <si>
    <t>244[H2N2];251[H2N2A1]</t>
  </si>
  <si>
    <t>244[H2N2A1];251[H2N2A1]</t>
  </si>
  <si>
    <t>251[N1];252[N1];262[N1]</t>
  </si>
  <si>
    <t>251[H1N2];252[N1];262[N1]</t>
  </si>
  <si>
    <t>251[N1];252[N1];262[N1];263[H1N1]</t>
  </si>
  <si>
    <t>252[H1N1A1]</t>
  </si>
  <si>
    <t>252[H2N2]</t>
  </si>
  <si>
    <t>252[H2N2A1]</t>
  </si>
  <si>
    <t>252[H2N2A2]</t>
  </si>
  <si>
    <t>252[H1N1]</t>
  </si>
  <si>
    <t>252[N1];262[N1]</t>
  </si>
  <si>
    <t>252[H1N1];262[N1]</t>
  </si>
  <si>
    <t>252[H1N1];262[H1N1]</t>
  </si>
  <si>
    <t>252[H1N2];262[N1]</t>
  </si>
  <si>
    <t>252[H1N1A1];262[N1]</t>
  </si>
  <si>
    <t>252[H1N2];262[H1N1]</t>
  </si>
  <si>
    <t>252[H1N1A1];262[H1N1]</t>
  </si>
  <si>
    <t>252[H1N1];262[H1N1A1]</t>
  </si>
  <si>
    <t>252[H1N2A1];262[N1]</t>
  </si>
  <si>
    <t>252[H1N1];262[H2N2]</t>
  </si>
  <si>
    <t>252[H2N2];262[H1N1]</t>
  </si>
  <si>
    <t>252[H2N2A1];262[N1]</t>
  </si>
  <si>
    <t>252[H1N1A1];262[H1N1A1]</t>
  </si>
  <si>
    <t>252[H2N2A1];262[H1N1]</t>
  </si>
  <si>
    <t>252[H1N1];262[H2N2A1]</t>
  </si>
  <si>
    <t>252[H1N1A1];262[H2N2]</t>
  </si>
  <si>
    <t>252[N1];263[N1]</t>
  </si>
  <si>
    <t>252[N1];262[N1];263[N1]</t>
  </si>
  <si>
    <t>252[H1N1];263[H1N1]</t>
  </si>
  <si>
    <t>252[H1N1];262[N1];263[H1N1]</t>
  </si>
  <si>
    <t>252[H1N1];262[H1N1];263[N1]</t>
  </si>
  <si>
    <t>252[N1];262[N1];263[H1N2]</t>
  </si>
  <si>
    <t>252[H1N1A1];263[H1N1]</t>
  </si>
  <si>
    <t>252[H1N1A1];262[N1];263[H1N1]</t>
  </si>
  <si>
    <t>252[H1N1];262[H1N2];263[H1N1]</t>
  </si>
  <si>
    <t>252[N1];263[H1N1]</t>
  </si>
  <si>
    <t>252[N1];263[N1];264[N1]</t>
  </si>
  <si>
    <t>252[N1];262[N1];263[H1N1]</t>
  </si>
  <si>
    <t>252[N1];263[H1N1];264[N1]</t>
  </si>
  <si>
    <t>252[N1];262[N1];263[N1];267[N1]</t>
  </si>
  <si>
    <t>252[H1N1];263[H1N1];264[N1]</t>
  </si>
  <si>
    <t>252[H1N1];262[N1];263[N1];264[N1]</t>
  </si>
  <si>
    <t>252[H1N1];262[H1N1];263[H1N1]</t>
  </si>
  <si>
    <t>252[H1N1];263[H2N2]</t>
  </si>
  <si>
    <t>252[H1N1];262[N1];263[H1N2]</t>
  </si>
  <si>
    <t>252[H1N1];262[H1N1];263[N2]</t>
  </si>
  <si>
    <t>252[H2N2];263[H2N2]</t>
  </si>
  <si>
    <t>252[H1N1];262[H1N1];263[H2N2]</t>
  </si>
  <si>
    <t>252[H1N1];262[H1N1A1];263[H1N2]</t>
  </si>
  <si>
    <t>252[H2N2];262[H1N1A1];263[H1N1]</t>
  </si>
  <si>
    <t>252[H2N2];262[H1N1];263[H1N1A1]</t>
  </si>
  <si>
    <t>263[H1N1A1]</t>
  </si>
  <si>
    <t>263[H2N2]</t>
  </si>
  <si>
    <t>263[H1N2A1]</t>
  </si>
  <si>
    <t>263[H1N1A2]</t>
  </si>
  <si>
    <t>263[H2N2A1]</t>
  </si>
  <si>
    <t>263[H1N2A1];267[N1]</t>
  </si>
  <si>
    <t>263[H1N1A2];267[N1]</t>
  </si>
  <si>
    <t>263[H2N2A1];267[N1]</t>
  </si>
  <si>
    <t>263[H2N2A2]</t>
  </si>
  <si>
    <t>263[H2N2A2];267[N1]</t>
  </si>
  <si>
    <t>264[N1]</t>
  </si>
  <si>
    <t>264[H1N1]</t>
  </si>
  <si>
    <t>264[N1];267[N1]</t>
  </si>
  <si>
    <t>264[H1N1F1]</t>
  </si>
  <si>
    <t>264[H1N2]</t>
  </si>
  <si>
    <t>264[H1N1A1]</t>
  </si>
  <si>
    <t>264[H2N2]</t>
  </si>
  <si>
    <t>264[H1N2];267[N1]</t>
  </si>
  <si>
    <t>264[H1N2A1]</t>
  </si>
  <si>
    <t>264[H2N2F1]</t>
  </si>
  <si>
    <t>264[H2N2];267[N1]</t>
  </si>
  <si>
    <t>264[H1N1A2]</t>
  </si>
  <si>
    <t>264[H2N2A1]</t>
  </si>
  <si>
    <t>264[H1N2A1];267[N1]</t>
  </si>
  <si>
    <t>264[H2N2];267[H1N1]</t>
  </si>
  <si>
    <t>264[H1N1A2];267[N1]</t>
  </si>
  <si>
    <t>264[H2N2A1];267[N1]</t>
  </si>
  <si>
    <t>264[H2N2A2]</t>
  </si>
  <si>
    <t>264[H2N2A1];267[H1N1]</t>
  </si>
  <si>
    <t>264[N1];271[N1]</t>
  </si>
  <si>
    <t>264[H1N1];271[N1]</t>
  </si>
  <si>
    <t>264[N1];267[N1];271[N1]</t>
  </si>
  <si>
    <t>264[H1N1];271[H1N1]</t>
  </si>
  <si>
    <t>264[H1N2];271[N1]</t>
  </si>
  <si>
    <t>264[H1N1];267[N1];271[N1]</t>
  </si>
  <si>
    <t>264[H1N1A2];271[N1]</t>
  </si>
  <si>
    <t>264[H1N1];267[H1N1];271[N1]</t>
  </si>
  <si>
    <t>264[H2N2];271[N1]</t>
  </si>
  <si>
    <t>264[H1N1];271[H2N2A1]</t>
  </si>
  <si>
    <t>264[H2N2A1];271[H2N2]</t>
  </si>
  <si>
    <t>264[H2N2A1];271[H2N2A1]</t>
  </si>
  <si>
    <t>271[N1];272[N1];276[N1];277[N1];283[N1]</t>
  </si>
  <si>
    <t>272[H1N1];276[H1N1];277[N1];283[N1]</t>
  </si>
  <si>
    <t>285[N1];293[N1]</t>
  </si>
  <si>
    <t>285[H1N1];293[N1]</t>
  </si>
  <si>
    <t>285[H1N1];293[H1N1]</t>
  </si>
  <si>
    <t>285[H2N2];293[H1N1]</t>
  </si>
  <si>
    <t>285[H2N2A1];293[H1N1]</t>
  </si>
  <si>
    <t>285[H2N2A2];293[H1N1]</t>
  </si>
  <si>
    <t>294[N1]</t>
  </si>
  <si>
    <t>Start</t>
  </si>
  <si>
    <t>End</t>
  </si>
  <si>
    <t>RT (min)</t>
  </si>
  <si>
    <t>tTRQMt</t>
  </si>
  <si>
    <t>tTRQMtttPAALP</t>
  </si>
  <si>
    <t>tRQM</t>
  </si>
  <si>
    <t>tRQMtttPAALP</t>
  </si>
  <si>
    <t>tttPAALP</t>
  </si>
  <si>
    <t>tttPAALPt</t>
  </si>
  <si>
    <t>tTPAALP</t>
  </si>
  <si>
    <t>ttPAALP</t>
  </si>
  <si>
    <t>ttPAALPt</t>
  </si>
  <si>
    <t>tPAALP</t>
  </si>
  <si>
    <t>tPAALPt</t>
  </si>
  <si>
    <t>ttVVt</t>
  </si>
  <si>
    <t>tTVVTTPDLTTGTPLQMT</t>
  </si>
  <si>
    <t>tTVVTTPDLTTGTPLQMTT</t>
  </si>
  <si>
    <t>tVVt</t>
  </si>
  <si>
    <t>tVVtt</t>
  </si>
  <si>
    <t>tVVttPDL</t>
  </si>
  <si>
    <t>tVVtTPDLt</t>
  </si>
  <si>
    <t>tVVttPDLt</t>
  </si>
  <si>
    <t>tPDL</t>
  </si>
  <si>
    <t>tPDLT</t>
  </si>
  <si>
    <t>tPDLt</t>
  </si>
  <si>
    <t>tGTPLQ</t>
  </si>
  <si>
    <t>tGTPLQM</t>
  </si>
  <si>
    <t>tGtPLQM</t>
  </si>
  <si>
    <t>tGTPLQMt</t>
  </si>
  <si>
    <t>tGtPLQMt</t>
  </si>
  <si>
    <t>tGTPLQMT</t>
  </si>
  <si>
    <t>ttIAVFt</t>
  </si>
  <si>
    <t>tIAVF</t>
  </si>
  <si>
    <t>tIAVFt</t>
  </si>
  <si>
    <t>tIAVFT</t>
  </si>
  <si>
    <t>tGLL</t>
  </si>
  <si>
    <t>tAESEtVLP</t>
  </si>
  <si>
    <t>tVLP</t>
  </si>
  <si>
    <t>tSHVSMWK</t>
  </si>
  <si>
    <t>tAVPEQNKt</t>
  </si>
  <si>
    <t>tKTGQMDGIPMSMKNEMPISQLHHHHHH</t>
  </si>
  <si>
    <t>tttsPtt</t>
  </si>
  <si>
    <t>tPsTLPEEA</t>
  </si>
  <si>
    <t>tPstLPEEA</t>
  </si>
  <si>
    <t>sKEGPIL</t>
  </si>
  <si>
    <t>sDSWs</t>
  </si>
  <si>
    <t>tsADTVLL</t>
  </si>
  <si>
    <t>sADTVLL</t>
  </si>
  <si>
    <t>sADtVLL</t>
  </si>
  <si>
    <t>sADTVLLT</t>
  </si>
  <si>
    <t>sADTVLLt</t>
  </si>
  <si>
    <t>sADtVLLt</t>
  </si>
  <si>
    <t>sADtVLLT</t>
  </si>
  <si>
    <t>tsKESKVWDLPs</t>
  </si>
  <si>
    <t>sKESKVWDLP</t>
  </si>
  <si>
    <t>sKESKVWDLPS</t>
  </si>
  <si>
    <t>sKESKVWDLPs</t>
  </si>
  <si>
    <t>sKESKVWDLPSt</t>
  </si>
  <si>
    <t>sKESKVWDLPst</t>
  </si>
  <si>
    <t>sKESKVWDLPStSHVSMWK</t>
  </si>
  <si>
    <t>sKESKVWDLPstSHVSMWK</t>
  </si>
  <si>
    <t>sKESKVWDLPStsHVSMWK</t>
  </si>
  <si>
    <t>sKESKVWDLPstSHVsMWK</t>
  </si>
  <si>
    <t>sKESKVWDLPstsHVSMWK</t>
  </si>
  <si>
    <t>tSHVsMWK</t>
  </si>
  <si>
    <t>sHVSMWK</t>
  </si>
  <si>
    <t>sHVsMWK</t>
  </si>
  <si>
    <t>sHVSMWKt</t>
  </si>
  <si>
    <t>sHVsMWKt</t>
  </si>
  <si>
    <t>tsDSVssPQPGAsD</t>
  </si>
  <si>
    <t>sDSVssPQPGAsD</t>
  </si>
  <si>
    <t>t(tts)Ptt</t>
  </si>
  <si>
    <t>sKESKVWDLP(st)</t>
  </si>
  <si>
    <t>tANTcL</t>
  </si>
  <si>
    <t>tANtcL</t>
  </si>
  <si>
    <t>tANTcLSL</t>
  </si>
  <si>
    <t>tANTcLsL</t>
  </si>
  <si>
    <t>tANtcLsL</t>
  </si>
  <si>
    <t>tcLsL</t>
  </si>
  <si>
    <t>tGTPLQmT</t>
  </si>
  <si>
    <t>END</t>
  </si>
  <si>
    <t>193[H1N1];196[N1];199[N1]</t>
  </si>
  <si>
    <t>193[N1];196[H1N1];199[N1]</t>
  </si>
  <si>
    <t>Sequence</t>
  </si>
  <si>
    <t>(t)HR(t)A(t)</t>
  </si>
  <si>
    <t>H1N2</t>
  </si>
  <si>
    <t>Unlocalized</t>
  </si>
  <si>
    <t>N2</t>
  </si>
  <si>
    <t>ppm</t>
  </si>
  <si>
    <t>z</t>
  </si>
  <si>
    <t>m/z</t>
  </si>
  <si>
    <t>186[H1N2];187[H1N2];192[H1N2]</t>
  </si>
  <si>
    <t>Sequences tab</t>
  </si>
  <si>
    <t>Sequence: glycopeptide sequence; lower case letters indicate sites that were glycosylated. Parentheses refer to those sites that could not be fully localized but where other potential sites had been ruled out</t>
  </si>
  <si>
    <t>ModPositions: glycosites that could be definitively localized</t>
  </si>
  <si>
    <t>Unlocalized: glycan compositions that could not be definitively localized</t>
  </si>
  <si>
    <t>Start: first amino acid residue (according to Uniprot sequence) of the glycopeptide</t>
  </si>
  <si>
    <t>End: last amino acid residue (according to Uniprot sequence) of the glycopeptide</t>
  </si>
  <si>
    <t xml:space="preserve">RT (min): retention time of the glycopeptide </t>
  </si>
  <si>
    <t>Area: calculated area under the curve (AUC)</t>
  </si>
  <si>
    <t>z: charge state of the peptide spectra used for sequencing and/or localization</t>
  </si>
  <si>
    <t>m/z: detected precursor mass for the glycopeptide</t>
  </si>
  <si>
    <t>[M+H]+: calculated precursor mass for the glycopeptide</t>
  </si>
  <si>
    <t>ppm: mass error between observed and theoretical mass</t>
  </si>
  <si>
    <t>Abbreviations</t>
  </si>
  <si>
    <t>H = hexose</t>
  </si>
  <si>
    <t>N = HexNAc</t>
  </si>
  <si>
    <t>A = NeuAc</t>
  </si>
  <si>
    <t>G = NeuGC</t>
  </si>
  <si>
    <t>F = fucose</t>
  </si>
  <si>
    <r>
      <t xml:space="preserve">Most common per site tab: </t>
    </r>
    <r>
      <rPr>
        <sz val="11"/>
        <color theme="1"/>
        <rFont val="Calibri"/>
        <family val="2"/>
        <scheme val="minor"/>
      </rPr>
      <t>most abundant glycan for each associated glycosite</t>
    </r>
  </si>
  <si>
    <t>Note: information on these calculations can be found in the SI Methods</t>
  </si>
  <si>
    <r>
      <rPr>
        <b/>
        <sz val="12"/>
        <color rgb="FF000000"/>
        <rFont val="Calibri"/>
        <family val="2"/>
      </rPr>
      <t>Calculated [M+H]</t>
    </r>
    <r>
      <rPr>
        <b/>
        <vertAlign val="superscript"/>
        <sz val="12"/>
        <color rgb="FF000000"/>
        <rFont val="Calibri"/>
        <family val="2"/>
      </rPr>
      <t>+</t>
    </r>
  </si>
  <si>
    <t>tttsPTt</t>
  </si>
  <si>
    <t>150[N1];151[N1];152[N1];153[N1];156[N1]</t>
  </si>
  <si>
    <t>150[N1];151[N1];152[N1];153[N1];156[H1N1]</t>
  </si>
  <si>
    <t>ttsPTt</t>
  </si>
  <si>
    <t>151[N1];152[N1];153[N1];156[N1]</t>
  </si>
  <si>
    <t>161[H2N2];162[H2N2];163[H1N1]</t>
  </si>
  <si>
    <t>162[H1N1];163[H1N2]</t>
  </si>
  <si>
    <t>162[H2N2];163[H2N2A1]</t>
  </si>
  <si>
    <t>161[N1];162[H1N1];163[H1N1]</t>
  </si>
  <si>
    <t>161[H1N1];162[H1N1A1];163[H1N1]</t>
  </si>
  <si>
    <t>162[H1N1A1];163[H1N1];169[H1N1]</t>
  </si>
  <si>
    <t>161[H2N2];162[H1N1];163[H1N1]</t>
  </si>
  <si>
    <t>162[H1N1];163[H1N1];169[H1N1A2]</t>
  </si>
  <si>
    <t xml:space="preserve">187[N2];192[H2N2] </t>
  </si>
  <si>
    <t>193[N2]</t>
  </si>
  <si>
    <t>tsKESKVWDLPst</t>
  </si>
  <si>
    <t>251[N1];252[N1];262[N1]; 263[N1]</t>
  </si>
  <si>
    <t>tsKESKVWDLPstSHVSMWK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</si>
</sst>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onsolas"/>
      <family val="3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perscript"/>
      <sz val="12"/>
      <color rgb="FF000000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4" fillId="0" borderId="0" xfId="0" applyFon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1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1" fontId="10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9566-B8FC-43E9-89CE-1A1A68B38E75}">
  <dimension ref="A1:A23"/>
  <sheetViews>
    <sheetView tabSelected="1" workbookViewId="0">
      <selection activeCell="E13" sqref="E13"/>
    </sheetView>
  </sheetViews>
  <sheetFormatPr defaultRowHeight="14.35" x14ac:dyDescent="0.5"/>
  <sheetData>
    <row r="1" spans="1:1" x14ac:dyDescent="0.5">
      <c r="A1" s="10" t="s">
        <v>478</v>
      </c>
    </row>
    <row r="2" spans="1:1" x14ac:dyDescent="0.5">
      <c r="A2" s="11" t="s">
        <v>479</v>
      </c>
    </row>
    <row r="3" spans="1:1" x14ac:dyDescent="0.5">
      <c r="A3" s="11" t="s">
        <v>480</v>
      </c>
    </row>
    <row r="4" spans="1:1" x14ac:dyDescent="0.5">
      <c r="A4" s="11" t="s">
        <v>481</v>
      </c>
    </row>
    <row r="5" spans="1:1" x14ac:dyDescent="0.5">
      <c r="A5" s="11" t="s">
        <v>482</v>
      </c>
    </row>
    <row r="6" spans="1:1" x14ac:dyDescent="0.5">
      <c r="A6" s="11" t="s">
        <v>483</v>
      </c>
    </row>
    <row r="7" spans="1:1" x14ac:dyDescent="0.5">
      <c r="A7" s="11" t="s">
        <v>484</v>
      </c>
    </row>
    <row r="8" spans="1:1" x14ac:dyDescent="0.5">
      <c r="A8" s="11" t="s">
        <v>485</v>
      </c>
    </row>
    <row r="9" spans="1:1" x14ac:dyDescent="0.5">
      <c r="A9" s="11" t="s">
        <v>486</v>
      </c>
    </row>
    <row r="10" spans="1:1" x14ac:dyDescent="0.5">
      <c r="A10" s="11" t="s">
        <v>487</v>
      </c>
    </row>
    <row r="11" spans="1:1" x14ac:dyDescent="0.5">
      <c r="A11" s="11" t="s">
        <v>488</v>
      </c>
    </row>
    <row r="12" spans="1:1" x14ac:dyDescent="0.5">
      <c r="A12" s="11" t="s">
        <v>489</v>
      </c>
    </row>
    <row r="13" spans="1:1" x14ac:dyDescent="0.5">
      <c r="A13" s="21"/>
    </row>
    <row r="15" spans="1:1" x14ac:dyDescent="0.5">
      <c r="A15" s="10" t="s">
        <v>496</v>
      </c>
    </row>
    <row r="16" spans="1:1" x14ac:dyDescent="0.5">
      <c r="A16" t="s">
        <v>497</v>
      </c>
    </row>
    <row r="18" spans="1:1" x14ac:dyDescent="0.5">
      <c r="A18" s="10" t="s">
        <v>490</v>
      </c>
    </row>
    <row r="19" spans="1:1" x14ac:dyDescent="0.5">
      <c r="A19" s="11" t="s">
        <v>491</v>
      </c>
    </row>
    <row r="20" spans="1:1" x14ac:dyDescent="0.5">
      <c r="A20" s="11" t="s">
        <v>492</v>
      </c>
    </row>
    <row r="21" spans="1:1" x14ac:dyDescent="0.5">
      <c r="A21" s="11" t="s">
        <v>493</v>
      </c>
    </row>
    <row r="22" spans="1:1" x14ac:dyDescent="0.5">
      <c r="A22" s="11" t="s">
        <v>494</v>
      </c>
    </row>
    <row r="23" spans="1:1" x14ac:dyDescent="0.5">
      <c r="A23" s="11" t="s">
        <v>495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41FB-7674-4132-9FF6-4356E582E240}">
  <dimension ref="A1:K419"/>
  <sheetViews>
    <sheetView workbookViewId="0">
      <selection activeCell="B21" sqref="B21"/>
    </sheetView>
  </sheetViews>
  <sheetFormatPr defaultRowHeight="14.35" x14ac:dyDescent="0.5"/>
  <cols>
    <col min="1" max="1" width="33.87890625" style="27" bestFit="1" customWidth="1"/>
    <col min="2" max="2" width="46.29296875" style="27" bestFit="1" customWidth="1"/>
    <col min="3" max="3" width="12.1171875" bestFit="1" customWidth="1"/>
    <col min="4" max="4" width="8.5859375" bestFit="1" customWidth="1"/>
    <col min="5" max="5" width="5.87890625" bestFit="1" customWidth="1"/>
    <col min="6" max="6" width="4.703125" bestFit="1" customWidth="1"/>
    <col min="8" max="8" width="10" bestFit="1" customWidth="1"/>
    <col min="9" max="9" width="2" bestFit="1" customWidth="1"/>
    <col min="10" max="10" width="5.41015625" bestFit="1" customWidth="1"/>
    <col min="11" max="11" width="18.703125" bestFit="1" customWidth="1"/>
  </cols>
  <sheetData>
    <row r="1" spans="1:11" ht="18" x14ac:dyDescent="0.55000000000000004">
      <c r="A1" s="22" t="s">
        <v>469</v>
      </c>
      <c r="B1" s="22" t="s">
        <v>0</v>
      </c>
      <c r="C1" s="12" t="s">
        <v>472</v>
      </c>
      <c r="D1" s="13" t="s">
        <v>11</v>
      </c>
      <c r="E1" s="12" t="s">
        <v>386</v>
      </c>
      <c r="F1" s="12" t="s">
        <v>387</v>
      </c>
      <c r="G1" s="14" t="s">
        <v>388</v>
      </c>
      <c r="H1" s="12" t="s">
        <v>476</v>
      </c>
      <c r="I1" s="12" t="s">
        <v>475</v>
      </c>
      <c r="J1" s="15" t="s">
        <v>474</v>
      </c>
      <c r="K1" s="16" t="s">
        <v>498</v>
      </c>
    </row>
    <row r="2" spans="1:11" x14ac:dyDescent="0.5">
      <c r="A2" s="5" t="s">
        <v>470</v>
      </c>
      <c r="B2" s="23"/>
      <c r="C2" s="9" t="s">
        <v>471</v>
      </c>
      <c r="D2" s="17">
        <v>610116</v>
      </c>
      <c r="E2" s="9">
        <v>138</v>
      </c>
      <c r="F2" s="9">
        <v>143</v>
      </c>
      <c r="G2" s="18">
        <v>10.92</v>
      </c>
      <c r="H2" s="9">
        <v>627.78779999999995</v>
      </c>
      <c r="I2" s="9">
        <v>2</v>
      </c>
      <c r="J2" s="19">
        <f t="shared" ref="J2:J65" si="0">ROUND(1000000*(H2*I2-((I2-1)*1.0073)-K2)/K2,2)</f>
        <v>-0.72</v>
      </c>
      <c r="K2" s="20">
        <v>1254.5691999999999</v>
      </c>
    </row>
    <row r="3" spans="1:11" x14ac:dyDescent="0.5">
      <c r="A3" s="5" t="s">
        <v>457</v>
      </c>
      <c r="B3" s="23" t="s">
        <v>12</v>
      </c>
      <c r="C3" s="9" t="s">
        <v>473</v>
      </c>
      <c r="D3" s="17">
        <v>46553510</v>
      </c>
      <c r="E3" s="9">
        <v>150</v>
      </c>
      <c r="F3" s="9">
        <v>156</v>
      </c>
      <c r="G3" s="18">
        <v>16.63</v>
      </c>
      <c r="H3" s="9">
        <v>862.37180000000001</v>
      </c>
      <c r="I3" s="9">
        <v>2</v>
      </c>
      <c r="J3" s="19">
        <f t="shared" si="0"/>
        <v>-0.41</v>
      </c>
      <c r="K3" s="20">
        <v>1723.7370000000001</v>
      </c>
    </row>
    <row r="4" spans="1:11" x14ac:dyDescent="0.5">
      <c r="A4" s="5" t="s">
        <v>499</v>
      </c>
      <c r="B4" s="23" t="s">
        <v>500</v>
      </c>
      <c r="C4" s="9"/>
      <c r="D4" s="17">
        <v>142862607</v>
      </c>
      <c r="E4" s="9">
        <v>150</v>
      </c>
      <c r="F4" s="9">
        <v>156</v>
      </c>
      <c r="G4" s="18">
        <v>15.43</v>
      </c>
      <c r="H4" s="9">
        <v>862.37170000000003</v>
      </c>
      <c r="I4" s="9">
        <v>2</v>
      </c>
      <c r="J4" s="19">
        <f t="shared" si="0"/>
        <v>-0.52</v>
      </c>
      <c r="K4" s="20">
        <v>1723.7370000000001</v>
      </c>
    </row>
    <row r="5" spans="1:11" x14ac:dyDescent="0.5">
      <c r="A5" s="5" t="s">
        <v>499</v>
      </c>
      <c r="B5" s="23" t="s">
        <v>501</v>
      </c>
      <c r="C5" s="9"/>
      <c r="D5" s="17">
        <v>55774263</v>
      </c>
      <c r="E5" s="9">
        <v>150</v>
      </c>
      <c r="F5" s="9">
        <v>156</v>
      </c>
      <c r="G5" s="18">
        <v>15.2</v>
      </c>
      <c r="H5" s="9">
        <v>943.39829999999995</v>
      </c>
      <c r="I5" s="9">
        <v>2</v>
      </c>
      <c r="J5" s="19">
        <f t="shared" si="0"/>
        <v>-0.27</v>
      </c>
      <c r="K5" s="20">
        <v>1885.7898</v>
      </c>
    </row>
    <row r="6" spans="1:11" x14ac:dyDescent="0.5">
      <c r="A6" s="5" t="s">
        <v>427</v>
      </c>
      <c r="B6" s="23" t="s">
        <v>13</v>
      </c>
      <c r="C6" s="9"/>
      <c r="D6" s="17">
        <v>357890763</v>
      </c>
      <c r="E6" s="9">
        <v>150</v>
      </c>
      <c r="F6" s="9">
        <v>156</v>
      </c>
      <c r="G6" s="18">
        <v>17.8</v>
      </c>
      <c r="H6" s="9">
        <v>642.94299999999998</v>
      </c>
      <c r="I6" s="9">
        <v>3</v>
      </c>
      <c r="J6" s="19">
        <f t="shared" si="0"/>
        <v>-0.93</v>
      </c>
      <c r="K6" s="20">
        <v>1926.8162</v>
      </c>
    </row>
    <row r="7" spans="1:11" x14ac:dyDescent="0.5">
      <c r="A7" s="5" t="s">
        <v>502</v>
      </c>
      <c r="B7" s="23" t="s">
        <v>503</v>
      </c>
      <c r="C7" s="9"/>
      <c r="D7" s="17">
        <v>18963526</v>
      </c>
      <c r="E7" s="9">
        <v>151</v>
      </c>
      <c r="F7" s="9">
        <v>156</v>
      </c>
      <c r="G7" s="18">
        <v>14.6</v>
      </c>
      <c r="H7" s="9">
        <v>710.30780000000004</v>
      </c>
      <c r="I7" s="9">
        <v>2</v>
      </c>
      <c r="J7" s="19">
        <f t="shared" si="0"/>
        <v>-1.27</v>
      </c>
      <c r="K7" s="20">
        <v>1419.6101000000001</v>
      </c>
    </row>
    <row r="8" spans="1:11" x14ac:dyDescent="0.5">
      <c r="A8" s="5" t="s">
        <v>389</v>
      </c>
      <c r="B8" s="23" t="s">
        <v>14</v>
      </c>
      <c r="C8" s="9"/>
      <c r="D8" s="17">
        <v>56785842</v>
      </c>
      <c r="E8" s="9">
        <v>156</v>
      </c>
      <c r="F8" s="9">
        <v>161</v>
      </c>
      <c r="G8" s="18">
        <v>13.4</v>
      </c>
      <c r="H8" s="9">
        <v>572.26250000000005</v>
      </c>
      <c r="I8" s="9">
        <v>2</v>
      </c>
      <c r="J8" s="19">
        <f t="shared" si="0"/>
        <v>-1.49</v>
      </c>
      <c r="K8" s="20">
        <v>1143.5193999999999</v>
      </c>
    </row>
    <row r="9" spans="1:11" x14ac:dyDescent="0.5">
      <c r="A9" s="5" t="s">
        <v>390</v>
      </c>
      <c r="B9" s="23" t="s">
        <v>15</v>
      </c>
      <c r="C9" s="9"/>
      <c r="D9" s="17">
        <v>116413372</v>
      </c>
      <c r="E9" s="9">
        <v>156</v>
      </c>
      <c r="F9" s="9">
        <v>168</v>
      </c>
      <c r="G9" s="18">
        <v>27.1</v>
      </c>
      <c r="H9" s="9">
        <v>950.41930000000002</v>
      </c>
      <c r="I9" s="9">
        <v>3</v>
      </c>
      <c r="J9" s="19">
        <f t="shared" si="0"/>
        <v>-1.72</v>
      </c>
      <c r="K9" s="20">
        <v>2849.2482</v>
      </c>
    </row>
    <row r="10" spans="1:11" x14ac:dyDescent="0.5">
      <c r="A10" s="5" t="s">
        <v>391</v>
      </c>
      <c r="B10" s="23" t="s">
        <v>16</v>
      </c>
      <c r="C10" s="9"/>
      <c r="D10" s="17">
        <v>111524546</v>
      </c>
      <c r="E10" s="9">
        <v>157</v>
      </c>
      <c r="F10" s="9">
        <v>160</v>
      </c>
      <c r="G10" s="18">
        <v>13.4</v>
      </c>
      <c r="H10" s="9">
        <v>596.24900000000002</v>
      </c>
      <c r="I10" s="9">
        <v>2</v>
      </c>
      <c r="J10" s="19">
        <f t="shared" si="0"/>
        <v>-2.0099999999999998</v>
      </c>
      <c r="K10" s="20">
        <v>1191.4930999999999</v>
      </c>
    </row>
    <row r="11" spans="1:11" x14ac:dyDescent="0.5">
      <c r="A11" s="5" t="s">
        <v>392</v>
      </c>
      <c r="B11" s="23" t="s">
        <v>17</v>
      </c>
      <c r="C11" s="9"/>
      <c r="D11" s="17">
        <v>49922138</v>
      </c>
      <c r="E11" s="9">
        <v>157</v>
      </c>
      <c r="F11" s="9">
        <v>168</v>
      </c>
      <c r="G11" s="18">
        <v>31.6</v>
      </c>
      <c r="H11" s="9">
        <v>754.68409999999994</v>
      </c>
      <c r="I11" s="9">
        <v>3</v>
      </c>
      <c r="J11" s="19">
        <f t="shared" si="0"/>
        <v>-1.95</v>
      </c>
      <c r="K11" s="20">
        <v>2262.0421000000001</v>
      </c>
    </row>
    <row r="12" spans="1:11" x14ac:dyDescent="0.5">
      <c r="A12" s="5" t="s">
        <v>393</v>
      </c>
      <c r="B12" s="23" t="s">
        <v>18</v>
      </c>
      <c r="C12" s="9"/>
      <c r="D12" s="17">
        <v>923333568</v>
      </c>
      <c r="E12" s="9">
        <v>161</v>
      </c>
      <c r="F12" s="9">
        <v>168</v>
      </c>
      <c r="G12" s="18">
        <v>27.8</v>
      </c>
      <c r="H12" s="9">
        <v>690.63710000000003</v>
      </c>
      <c r="I12" s="9">
        <v>3</v>
      </c>
      <c r="J12" s="19">
        <f t="shared" si="0"/>
        <v>-1.5</v>
      </c>
      <c r="K12" s="20">
        <v>2069.8998000000001</v>
      </c>
    </row>
    <row r="13" spans="1:11" x14ac:dyDescent="0.5">
      <c r="A13" s="5" t="s">
        <v>393</v>
      </c>
      <c r="B13" s="23" t="s">
        <v>19</v>
      </c>
      <c r="C13" s="9"/>
      <c r="D13" s="17">
        <v>1171566386</v>
      </c>
      <c r="E13" s="9">
        <v>161</v>
      </c>
      <c r="F13" s="9">
        <v>168</v>
      </c>
      <c r="G13" s="18">
        <v>26.2</v>
      </c>
      <c r="H13" s="9">
        <v>744.65620000000001</v>
      </c>
      <c r="I13" s="9">
        <v>3</v>
      </c>
      <c r="J13" s="19">
        <f t="shared" si="0"/>
        <v>0.63</v>
      </c>
      <c r="K13" s="20">
        <v>2231.9526000000001</v>
      </c>
    </row>
    <row r="14" spans="1:11" x14ac:dyDescent="0.5">
      <c r="A14" s="5" t="s">
        <v>393</v>
      </c>
      <c r="B14" s="23" t="s">
        <v>20</v>
      </c>
      <c r="C14" s="9"/>
      <c r="D14" s="17">
        <v>38721933</v>
      </c>
      <c r="E14" s="9">
        <v>161</v>
      </c>
      <c r="F14" s="9">
        <v>168</v>
      </c>
      <c r="G14" s="18">
        <v>26.2</v>
      </c>
      <c r="H14" s="9">
        <v>826.02359999999999</v>
      </c>
      <c r="I14" s="9">
        <v>3</v>
      </c>
      <c r="J14" s="19">
        <f t="shared" si="0"/>
        <v>-0.81</v>
      </c>
      <c r="K14" s="20">
        <v>2476.0581999999999</v>
      </c>
    </row>
    <row r="15" spans="1:11" x14ac:dyDescent="0.5">
      <c r="A15" s="5" t="s">
        <v>393</v>
      </c>
      <c r="B15" s="23" t="s">
        <v>21</v>
      </c>
      <c r="C15" s="9"/>
      <c r="D15" s="17">
        <f>355641408+866855902</f>
        <v>1222497310</v>
      </c>
      <c r="E15" s="9">
        <v>161</v>
      </c>
      <c r="F15" s="9">
        <v>168</v>
      </c>
      <c r="G15" s="18">
        <v>25.3</v>
      </c>
      <c r="H15" s="9">
        <v>866.36479999999995</v>
      </c>
      <c r="I15" s="9">
        <v>3</v>
      </c>
      <c r="J15" s="19">
        <f t="shared" si="0"/>
        <v>-1.85</v>
      </c>
      <c r="K15" s="20">
        <v>2597.0846000000001</v>
      </c>
    </row>
    <row r="16" spans="1:11" x14ac:dyDescent="0.5">
      <c r="A16" s="5" t="s">
        <v>393</v>
      </c>
      <c r="B16" s="23" t="s">
        <v>504</v>
      </c>
      <c r="C16" s="9"/>
      <c r="D16" s="17">
        <v>389224053</v>
      </c>
      <c r="E16" s="9">
        <v>161</v>
      </c>
      <c r="F16" s="9">
        <v>168</v>
      </c>
      <c r="G16" s="18">
        <v>26.1</v>
      </c>
      <c r="H16" s="9">
        <v>866.36469999999997</v>
      </c>
      <c r="I16" s="9">
        <v>3</v>
      </c>
      <c r="J16" s="19">
        <f t="shared" si="0"/>
        <v>-1.96</v>
      </c>
      <c r="K16" s="20">
        <v>2597.0846000000001</v>
      </c>
    </row>
    <row r="17" spans="1:11" x14ac:dyDescent="0.5">
      <c r="A17" s="5" t="s">
        <v>393</v>
      </c>
      <c r="B17" s="23" t="s">
        <v>22</v>
      </c>
      <c r="C17" s="9"/>
      <c r="D17" s="17">
        <v>78289547</v>
      </c>
      <c r="E17" s="9">
        <v>161</v>
      </c>
      <c r="F17" s="9">
        <v>168</v>
      </c>
      <c r="G17" s="18">
        <v>25.2</v>
      </c>
      <c r="H17" s="9">
        <v>988.07550000000003</v>
      </c>
      <c r="I17" s="9">
        <v>3</v>
      </c>
      <c r="J17" s="19">
        <f t="shared" si="0"/>
        <v>-1.59</v>
      </c>
      <c r="K17" s="20">
        <v>2962.2166000000002</v>
      </c>
    </row>
    <row r="18" spans="1:11" x14ac:dyDescent="0.5">
      <c r="A18" s="5" t="s">
        <v>394</v>
      </c>
      <c r="B18" s="23" t="s">
        <v>23</v>
      </c>
      <c r="C18" s="9"/>
      <c r="D18" s="17">
        <v>524170484</v>
      </c>
      <c r="E18" s="9">
        <v>161</v>
      </c>
      <c r="F18" s="9">
        <v>169</v>
      </c>
      <c r="G18" s="18">
        <v>28.4</v>
      </c>
      <c r="H18" s="9">
        <v>724.32029999999997</v>
      </c>
      <c r="I18" s="9">
        <v>3</v>
      </c>
      <c r="J18" s="19">
        <f t="shared" si="0"/>
        <v>-0.55000000000000004</v>
      </c>
      <c r="K18" s="20">
        <v>2170.9475000000002</v>
      </c>
    </row>
    <row r="19" spans="1:11" x14ac:dyDescent="0.5">
      <c r="A19" s="5" t="s">
        <v>395</v>
      </c>
      <c r="B19" s="23" t="s">
        <v>24</v>
      </c>
      <c r="C19" s="9"/>
      <c r="D19" s="17">
        <v>71639610</v>
      </c>
      <c r="E19" s="9">
        <v>162</v>
      </c>
      <c r="F19" s="9">
        <v>168</v>
      </c>
      <c r="G19" s="18">
        <v>33.5</v>
      </c>
      <c r="H19" s="9">
        <v>518.25789999999995</v>
      </c>
      <c r="I19" s="9">
        <v>2</v>
      </c>
      <c r="J19" s="19">
        <f t="shared" si="0"/>
        <v>-0.48</v>
      </c>
      <c r="K19" s="20">
        <v>1035.509</v>
      </c>
    </row>
    <row r="20" spans="1:11" x14ac:dyDescent="0.5">
      <c r="A20" s="5" t="s">
        <v>396</v>
      </c>
      <c r="B20" s="23" t="s">
        <v>25</v>
      </c>
      <c r="C20" s="9"/>
      <c r="D20" s="17">
        <v>5593726468</v>
      </c>
      <c r="E20" s="9">
        <v>162</v>
      </c>
      <c r="F20" s="9">
        <v>168</v>
      </c>
      <c r="G20" s="18">
        <v>32.299999999999997</v>
      </c>
      <c r="H20" s="9">
        <v>538.77089999999998</v>
      </c>
      <c r="I20" s="9">
        <v>2</v>
      </c>
      <c r="J20" s="19">
        <f t="shared" si="0"/>
        <v>-0.84</v>
      </c>
      <c r="K20" s="20">
        <v>1076.5354</v>
      </c>
    </row>
    <row r="21" spans="1:11" x14ac:dyDescent="0.5">
      <c r="A21" s="5" t="s">
        <v>396</v>
      </c>
      <c r="B21" s="23" t="s">
        <v>26</v>
      </c>
      <c r="C21" s="9"/>
      <c r="D21" s="17">
        <v>4333153780</v>
      </c>
      <c r="E21" s="9">
        <v>162</v>
      </c>
      <c r="F21" s="9">
        <v>168</v>
      </c>
      <c r="G21" s="18">
        <v>31.4</v>
      </c>
      <c r="H21" s="9">
        <v>619.79639999999995</v>
      </c>
      <c r="I21" s="9">
        <v>2</v>
      </c>
      <c r="J21" s="19">
        <f t="shared" si="0"/>
        <v>-2.1800000000000002</v>
      </c>
      <c r="K21" s="20">
        <v>1238.5881999999999</v>
      </c>
    </row>
    <row r="22" spans="1:11" x14ac:dyDescent="0.5">
      <c r="A22" s="5" t="s">
        <v>396</v>
      </c>
      <c r="B22" s="23" t="s">
        <v>27</v>
      </c>
      <c r="C22" s="9"/>
      <c r="D22" s="17">
        <v>700496855</v>
      </c>
      <c r="E22" s="9">
        <v>162</v>
      </c>
      <c r="F22" s="9">
        <v>168</v>
      </c>
      <c r="G22" s="18">
        <v>29.4</v>
      </c>
      <c r="H22" s="9">
        <v>619.79750000000001</v>
      </c>
      <c r="I22" s="9">
        <v>2</v>
      </c>
      <c r="J22" s="19">
        <f t="shared" si="0"/>
        <v>-0.4</v>
      </c>
      <c r="K22" s="20">
        <v>1238.5881999999999</v>
      </c>
    </row>
    <row r="23" spans="1:11" x14ac:dyDescent="0.5">
      <c r="A23" s="5" t="s">
        <v>396</v>
      </c>
      <c r="B23" s="23" t="s">
        <v>28</v>
      </c>
      <c r="C23" s="9"/>
      <c r="D23" s="17">
        <v>183670440</v>
      </c>
      <c r="E23" s="9">
        <v>162</v>
      </c>
      <c r="F23" s="9">
        <v>168</v>
      </c>
      <c r="G23" s="18">
        <v>32.299999999999997</v>
      </c>
      <c r="H23" s="9">
        <v>640.31050000000005</v>
      </c>
      <c r="I23" s="9">
        <v>2</v>
      </c>
      <c r="J23" s="19">
        <f t="shared" si="0"/>
        <v>-0.7</v>
      </c>
      <c r="K23" s="20">
        <v>1279.6146000000001</v>
      </c>
    </row>
    <row r="24" spans="1:11" x14ac:dyDescent="0.5">
      <c r="A24" s="5" t="s">
        <v>396</v>
      </c>
      <c r="B24" s="23" t="s">
        <v>29</v>
      </c>
      <c r="C24" s="9"/>
      <c r="D24" s="17">
        <v>415788609</v>
      </c>
      <c r="E24" s="9">
        <v>162</v>
      </c>
      <c r="F24" s="9">
        <v>168</v>
      </c>
      <c r="G24" s="18">
        <v>29.8</v>
      </c>
      <c r="H24" s="9">
        <v>721.33690000000001</v>
      </c>
      <c r="I24" s="9">
        <v>2</v>
      </c>
      <c r="J24" s="19">
        <f t="shared" si="0"/>
        <v>-0.62</v>
      </c>
      <c r="K24" s="20">
        <v>1441.6674</v>
      </c>
    </row>
    <row r="25" spans="1:11" x14ac:dyDescent="0.5">
      <c r="A25" s="5" t="s">
        <v>396</v>
      </c>
      <c r="B25" s="23" t="s">
        <v>30</v>
      </c>
      <c r="C25" s="9"/>
      <c r="D25" s="17">
        <v>343859283</v>
      </c>
      <c r="E25" s="9">
        <v>162</v>
      </c>
      <c r="F25" s="9">
        <v>168</v>
      </c>
      <c r="G25" s="18">
        <v>30.9</v>
      </c>
      <c r="H25" s="9">
        <v>721.33609999999999</v>
      </c>
      <c r="I25" s="9">
        <v>2</v>
      </c>
      <c r="J25" s="19">
        <f t="shared" si="0"/>
        <v>-1.73</v>
      </c>
      <c r="K25" s="20">
        <v>1441.6674</v>
      </c>
    </row>
    <row r="26" spans="1:11" x14ac:dyDescent="0.5">
      <c r="A26" s="5" t="s">
        <v>396</v>
      </c>
      <c r="B26" s="23" t="s">
        <v>31</v>
      </c>
      <c r="C26" s="9"/>
      <c r="D26" s="17">
        <v>400418344</v>
      </c>
      <c r="E26" s="9">
        <v>162</v>
      </c>
      <c r="F26" s="9">
        <v>168</v>
      </c>
      <c r="G26" s="18">
        <v>29</v>
      </c>
      <c r="H26" s="9">
        <v>773.85159999999996</v>
      </c>
      <c r="I26" s="9">
        <v>2</v>
      </c>
      <c r="J26" s="19">
        <f t="shared" si="0"/>
        <v>-1.94</v>
      </c>
      <c r="K26" s="20">
        <v>1546.6989000000001</v>
      </c>
    </row>
    <row r="27" spans="1:11" x14ac:dyDescent="0.5">
      <c r="A27" s="5" t="s">
        <v>396</v>
      </c>
      <c r="B27" s="23" t="s">
        <v>32</v>
      </c>
      <c r="C27" s="9"/>
      <c r="D27" s="17">
        <v>2888769838</v>
      </c>
      <c r="E27" s="9">
        <v>162</v>
      </c>
      <c r="F27" s="9">
        <v>168</v>
      </c>
      <c r="G27" s="18">
        <v>29.5</v>
      </c>
      <c r="H27" s="9">
        <v>802.36220000000003</v>
      </c>
      <c r="I27" s="9">
        <v>2</v>
      </c>
      <c r="J27" s="19">
        <f t="shared" si="0"/>
        <v>-1.93</v>
      </c>
      <c r="K27" s="20">
        <v>1603.7202</v>
      </c>
    </row>
    <row r="28" spans="1:11" x14ac:dyDescent="0.5">
      <c r="A28" s="5" t="s">
        <v>396</v>
      </c>
      <c r="B28" s="23" t="s">
        <v>505</v>
      </c>
      <c r="C28" s="9"/>
      <c r="D28" s="17">
        <v>2265750808</v>
      </c>
      <c r="E28" s="9">
        <v>162</v>
      </c>
      <c r="F28" s="9">
        <v>168</v>
      </c>
      <c r="G28" s="18">
        <v>27.97</v>
      </c>
      <c r="H28" s="9">
        <v>802.36260000000004</v>
      </c>
      <c r="I28" s="9">
        <v>2</v>
      </c>
      <c r="J28" s="19">
        <f t="shared" si="0"/>
        <v>-1.43</v>
      </c>
      <c r="K28" s="20">
        <v>1603.7202</v>
      </c>
    </row>
    <row r="29" spans="1:11" x14ac:dyDescent="0.5">
      <c r="A29" s="5" t="s">
        <v>396</v>
      </c>
      <c r="B29" s="23" t="s">
        <v>33</v>
      </c>
      <c r="C29" s="9"/>
      <c r="D29" s="17">
        <v>192024280</v>
      </c>
      <c r="E29" s="9">
        <v>162</v>
      </c>
      <c r="F29" s="9">
        <v>168</v>
      </c>
      <c r="G29" s="18">
        <v>34.299999999999997</v>
      </c>
      <c r="H29" s="9">
        <v>699.97019999999998</v>
      </c>
      <c r="I29" s="9">
        <v>3</v>
      </c>
      <c r="J29" s="19">
        <f t="shared" si="0"/>
        <v>0.56999999999999995</v>
      </c>
      <c r="K29" s="20">
        <v>2097.8948</v>
      </c>
    </row>
    <row r="30" spans="1:11" x14ac:dyDescent="0.5">
      <c r="A30" s="5" t="s">
        <v>396</v>
      </c>
      <c r="B30" s="23" t="s">
        <v>34</v>
      </c>
      <c r="C30" s="9"/>
      <c r="D30" s="17">
        <v>1780100157</v>
      </c>
      <c r="E30" s="9">
        <v>162</v>
      </c>
      <c r="F30" s="9">
        <v>168</v>
      </c>
      <c r="G30" s="18">
        <v>28.3</v>
      </c>
      <c r="H30" s="9">
        <v>1065.9557</v>
      </c>
      <c r="I30" s="9">
        <v>2</v>
      </c>
      <c r="J30" s="19">
        <f t="shared" si="0"/>
        <v>-0.42</v>
      </c>
      <c r="K30" s="20">
        <v>2130.9050000000002</v>
      </c>
    </row>
    <row r="31" spans="1:11" x14ac:dyDescent="0.5">
      <c r="A31" s="5" t="s">
        <v>396</v>
      </c>
      <c r="B31" s="23" t="s">
        <v>506</v>
      </c>
      <c r="C31" s="9"/>
      <c r="D31" s="17">
        <v>631318063</v>
      </c>
      <c r="E31" s="9">
        <v>162</v>
      </c>
      <c r="F31" s="9">
        <v>168</v>
      </c>
      <c r="G31" s="18">
        <v>31.4</v>
      </c>
      <c r="H31" s="9">
        <v>808.00369999999998</v>
      </c>
      <c r="I31" s="9">
        <v>3</v>
      </c>
      <c r="J31" s="19">
        <f t="shared" si="0"/>
        <v>-1.61</v>
      </c>
      <c r="K31" s="20">
        <v>2422.0003999999999</v>
      </c>
    </row>
    <row r="32" spans="1:11" x14ac:dyDescent="0.5">
      <c r="A32" s="5" t="s">
        <v>397</v>
      </c>
      <c r="B32" s="23" t="s">
        <v>35</v>
      </c>
      <c r="C32" s="9"/>
      <c r="D32" s="17">
        <v>11870244429</v>
      </c>
      <c r="E32" s="9">
        <v>162</v>
      </c>
      <c r="F32" s="9">
        <v>169</v>
      </c>
      <c r="G32" s="18">
        <v>32</v>
      </c>
      <c r="H32" s="9">
        <v>690.83389999999997</v>
      </c>
      <c r="I32" s="9">
        <v>2</v>
      </c>
      <c r="J32" s="19">
        <f t="shared" si="0"/>
        <v>-1.23</v>
      </c>
      <c r="K32" s="20">
        <v>1380.6622</v>
      </c>
    </row>
    <row r="33" spans="1:11" x14ac:dyDescent="0.5">
      <c r="A33" s="5" t="s">
        <v>397</v>
      </c>
      <c r="B33" s="23" t="s">
        <v>36</v>
      </c>
      <c r="C33" s="9"/>
      <c r="D33" s="17">
        <v>1445996711</v>
      </c>
      <c r="E33" s="9">
        <v>162</v>
      </c>
      <c r="F33" s="9">
        <v>169</v>
      </c>
      <c r="G33" s="18">
        <v>31.2</v>
      </c>
      <c r="H33" s="9">
        <v>771.86040000000003</v>
      </c>
      <c r="I33" s="9">
        <v>2</v>
      </c>
      <c r="J33" s="19">
        <f t="shared" si="0"/>
        <v>-1.39</v>
      </c>
      <c r="K33" s="20">
        <v>1542.71564934</v>
      </c>
    </row>
    <row r="34" spans="1:11" x14ac:dyDescent="0.5">
      <c r="A34" s="5" t="s">
        <v>397</v>
      </c>
      <c r="B34" s="23" t="s">
        <v>37</v>
      </c>
      <c r="C34" s="9"/>
      <c r="D34" s="17">
        <v>1823027172</v>
      </c>
      <c r="E34" s="9">
        <v>162</v>
      </c>
      <c r="F34" s="9">
        <v>169</v>
      </c>
      <c r="G34" s="18">
        <v>30.4</v>
      </c>
      <c r="H34" s="9">
        <v>771.86040000000003</v>
      </c>
      <c r="I34" s="9">
        <v>2</v>
      </c>
      <c r="J34" s="19">
        <f t="shared" si="0"/>
        <v>-1.39</v>
      </c>
      <c r="K34" s="20">
        <v>1542.71564934</v>
      </c>
    </row>
    <row r="35" spans="1:11" x14ac:dyDescent="0.5">
      <c r="A35" s="5" t="s">
        <v>397</v>
      </c>
      <c r="B35" s="23" t="s">
        <v>38</v>
      </c>
      <c r="C35" s="9"/>
      <c r="D35" s="17">
        <v>119350392</v>
      </c>
      <c r="E35" s="9">
        <v>162</v>
      </c>
      <c r="F35" s="9">
        <v>169</v>
      </c>
      <c r="G35" s="18">
        <v>30.2</v>
      </c>
      <c r="H35" s="9">
        <v>792.37360000000001</v>
      </c>
      <c r="I35" s="9">
        <v>2</v>
      </c>
      <c r="J35" s="19">
        <f t="shared" si="0"/>
        <v>-1.45</v>
      </c>
      <c r="K35" s="20">
        <v>1583.7421993400001</v>
      </c>
    </row>
    <row r="36" spans="1:11" x14ac:dyDescent="0.5">
      <c r="A36" s="5" t="s">
        <v>397</v>
      </c>
      <c r="B36" s="23" t="s">
        <v>39</v>
      </c>
      <c r="C36" s="9"/>
      <c r="D36" s="17">
        <v>123670574</v>
      </c>
      <c r="E36" s="9">
        <v>162</v>
      </c>
      <c r="F36" s="9">
        <v>169</v>
      </c>
      <c r="G36" s="18">
        <v>31.9</v>
      </c>
      <c r="H36" s="9">
        <v>792.37440000000004</v>
      </c>
      <c r="I36" s="9">
        <v>2</v>
      </c>
      <c r="J36" s="19">
        <f t="shared" si="0"/>
        <v>-0.44</v>
      </c>
      <c r="K36" s="20">
        <v>1583.7421993400001</v>
      </c>
    </row>
    <row r="37" spans="1:11" x14ac:dyDescent="0.5">
      <c r="A37" s="5" t="s">
        <v>397</v>
      </c>
      <c r="B37" s="23" t="s">
        <v>40</v>
      </c>
      <c r="C37" s="9"/>
      <c r="D37" s="17">
        <v>764845605</v>
      </c>
      <c r="E37" s="9">
        <v>162</v>
      </c>
      <c r="F37" s="9">
        <v>169</v>
      </c>
      <c r="G37" s="18">
        <v>30.1</v>
      </c>
      <c r="H37" s="9">
        <v>852.88620000000003</v>
      </c>
      <c r="I37" s="9">
        <v>2</v>
      </c>
      <c r="J37" s="19">
        <f t="shared" si="0"/>
        <v>-1.58</v>
      </c>
      <c r="K37" s="20">
        <v>1704.7678000000001</v>
      </c>
    </row>
    <row r="38" spans="1:11" x14ac:dyDescent="0.5">
      <c r="A38" s="5" t="s">
        <v>397</v>
      </c>
      <c r="B38" s="23" t="s">
        <v>507</v>
      </c>
      <c r="C38" s="9"/>
      <c r="D38" s="17">
        <v>3797018943</v>
      </c>
      <c r="E38" s="9">
        <v>162</v>
      </c>
      <c r="F38" s="9">
        <v>169</v>
      </c>
      <c r="G38" s="18">
        <v>29.2</v>
      </c>
      <c r="H38" s="9">
        <v>852.88630000000001</v>
      </c>
      <c r="I38" s="9">
        <v>2</v>
      </c>
      <c r="J38" s="19">
        <f t="shared" si="0"/>
        <v>-1.47</v>
      </c>
      <c r="K38" s="20">
        <v>1704.7678000000001</v>
      </c>
    </row>
    <row r="39" spans="1:11" x14ac:dyDescent="0.5">
      <c r="A39" s="5" t="s">
        <v>397</v>
      </c>
      <c r="B39" s="23" t="s">
        <v>46</v>
      </c>
      <c r="C39" s="9"/>
      <c r="D39" s="17">
        <v>136248626</v>
      </c>
      <c r="E39" s="9">
        <v>162</v>
      </c>
      <c r="F39" s="9">
        <v>169</v>
      </c>
      <c r="G39" s="18">
        <v>28.3</v>
      </c>
      <c r="H39" s="9">
        <v>852.88689999999997</v>
      </c>
      <c r="I39" s="9">
        <v>2</v>
      </c>
      <c r="J39" s="19">
        <f t="shared" si="0"/>
        <v>-0.76</v>
      </c>
      <c r="K39" s="20">
        <v>1704.7678000000001</v>
      </c>
    </row>
    <row r="40" spans="1:11" x14ac:dyDescent="0.5">
      <c r="A40" s="5" t="s">
        <v>397</v>
      </c>
      <c r="B40" s="23" t="s">
        <v>41</v>
      </c>
      <c r="C40" s="9"/>
      <c r="D40" s="17">
        <v>507217109</v>
      </c>
      <c r="E40" s="9">
        <v>162</v>
      </c>
      <c r="F40" s="9">
        <v>169</v>
      </c>
      <c r="G40" s="18">
        <v>34.1</v>
      </c>
      <c r="H40" s="9">
        <v>708.97349999999994</v>
      </c>
      <c r="I40" s="9">
        <v>3</v>
      </c>
      <c r="J40" s="19">
        <f t="shared" si="0"/>
        <v>0.05</v>
      </c>
      <c r="K40" s="20">
        <v>2124.9058</v>
      </c>
    </row>
    <row r="41" spans="1:11" x14ac:dyDescent="0.5">
      <c r="A41" s="5" t="s">
        <v>397</v>
      </c>
      <c r="B41" s="23" t="s">
        <v>42</v>
      </c>
      <c r="C41" s="9"/>
      <c r="D41" s="17">
        <v>381002474</v>
      </c>
      <c r="E41" s="9">
        <v>162</v>
      </c>
      <c r="F41" s="9">
        <v>169</v>
      </c>
      <c r="G41" s="18">
        <v>28.3</v>
      </c>
      <c r="H41" s="9">
        <v>719.97580000000005</v>
      </c>
      <c r="I41" s="9">
        <v>3</v>
      </c>
      <c r="J41" s="19">
        <f t="shared" si="0"/>
        <v>-1.48</v>
      </c>
      <c r="K41" s="20">
        <v>2157.9160000000002</v>
      </c>
    </row>
    <row r="42" spans="1:11" x14ac:dyDescent="0.5">
      <c r="A42" s="5" t="s">
        <v>393</v>
      </c>
      <c r="B42" s="23" t="s">
        <v>508</v>
      </c>
      <c r="C42" s="9"/>
      <c r="D42" s="17">
        <v>322235739</v>
      </c>
      <c r="E42" s="9">
        <v>162</v>
      </c>
      <c r="F42" s="9">
        <v>169</v>
      </c>
      <c r="G42" s="18">
        <v>31.5</v>
      </c>
      <c r="H42" s="9">
        <v>719.97590000000002</v>
      </c>
      <c r="I42" s="9">
        <v>3</v>
      </c>
      <c r="J42" s="19">
        <f t="shared" si="0"/>
        <v>-1.34</v>
      </c>
      <c r="K42" s="20">
        <v>2157.9160000000002</v>
      </c>
    </row>
    <row r="43" spans="1:11" x14ac:dyDescent="0.5">
      <c r="A43" s="5" t="s">
        <v>397</v>
      </c>
      <c r="B43" s="23" t="s">
        <v>509</v>
      </c>
      <c r="C43" s="9"/>
      <c r="D43" s="17">
        <v>63139099</v>
      </c>
      <c r="E43" s="9">
        <v>162</v>
      </c>
      <c r="F43" s="9">
        <v>169</v>
      </c>
      <c r="G43" s="18">
        <v>32.26</v>
      </c>
      <c r="H43" s="9">
        <v>719.97649999999999</v>
      </c>
      <c r="I43" s="9">
        <v>3</v>
      </c>
      <c r="J43" s="19">
        <f t="shared" si="0"/>
        <v>-0.51</v>
      </c>
      <c r="K43" s="20">
        <v>2157.9160000000002</v>
      </c>
    </row>
    <row r="44" spans="1:11" x14ac:dyDescent="0.5">
      <c r="A44" s="5" t="s">
        <v>393</v>
      </c>
      <c r="B44" s="24" t="s">
        <v>19</v>
      </c>
      <c r="C44" s="3"/>
      <c r="D44" s="4">
        <v>917812640</v>
      </c>
      <c r="E44" s="3">
        <v>162</v>
      </c>
      <c r="F44" s="3">
        <v>169</v>
      </c>
      <c r="G44" s="7">
        <v>26.2</v>
      </c>
      <c r="H44" s="3">
        <v>744.65480000000002</v>
      </c>
      <c r="I44" s="3">
        <v>3</v>
      </c>
      <c r="J44" s="8">
        <f t="shared" si="0"/>
        <v>-1.25</v>
      </c>
      <c r="K44" s="6">
        <v>2231.9526000000001</v>
      </c>
    </row>
    <row r="45" spans="1:11" x14ac:dyDescent="0.5">
      <c r="A45" s="5" t="s">
        <v>397</v>
      </c>
      <c r="B45" s="24" t="s">
        <v>43</v>
      </c>
      <c r="C45" s="3"/>
      <c r="D45" s="4">
        <v>343559663</v>
      </c>
      <c r="E45" s="3">
        <v>162</v>
      </c>
      <c r="F45" s="3">
        <v>169</v>
      </c>
      <c r="G45" s="7">
        <v>27</v>
      </c>
      <c r="H45" s="3">
        <v>744.65470000000005</v>
      </c>
      <c r="I45" s="3">
        <v>3</v>
      </c>
      <c r="J45" s="8">
        <f t="shared" si="0"/>
        <v>-1.39</v>
      </c>
      <c r="K45" s="6">
        <v>2231.9526000000001</v>
      </c>
    </row>
    <row r="46" spans="1:11" x14ac:dyDescent="0.5">
      <c r="A46" s="5" t="s">
        <v>393</v>
      </c>
      <c r="B46" s="24" t="s">
        <v>510</v>
      </c>
      <c r="C46" s="3"/>
      <c r="D46" s="4">
        <v>477793742</v>
      </c>
      <c r="E46" s="3">
        <v>162</v>
      </c>
      <c r="F46" s="3">
        <v>169</v>
      </c>
      <c r="G46" s="7">
        <v>27.1</v>
      </c>
      <c r="H46" s="3">
        <v>744.65470000000005</v>
      </c>
      <c r="I46" s="3">
        <v>3</v>
      </c>
      <c r="J46" s="8">
        <f t="shared" si="0"/>
        <v>-1.39</v>
      </c>
      <c r="K46" s="6">
        <v>2231.9526000000001</v>
      </c>
    </row>
    <row r="47" spans="1:11" x14ac:dyDescent="0.5">
      <c r="A47" s="5" t="s">
        <v>397</v>
      </c>
      <c r="B47" s="24" t="s">
        <v>44</v>
      </c>
      <c r="C47" s="3"/>
      <c r="D47" s="4">
        <v>210612345.24000001</v>
      </c>
      <c r="E47" s="3">
        <v>162</v>
      </c>
      <c r="F47" s="3">
        <v>169</v>
      </c>
      <c r="G47" s="7">
        <v>32.799999999999997</v>
      </c>
      <c r="H47" s="3">
        <v>762.99109999999996</v>
      </c>
      <c r="I47" s="3">
        <v>3</v>
      </c>
      <c r="J47" s="8">
        <f t="shared" si="0"/>
        <v>0.04</v>
      </c>
      <c r="K47" s="6">
        <v>2286.9585999999999</v>
      </c>
    </row>
    <row r="48" spans="1:11" x14ac:dyDescent="0.5">
      <c r="A48" s="5" t="s">
        <v>397</v>
      </c>
      <c r="B48" s="24" t="s">
        <v>45</v>
      </c>
      <c r="C48" s="3"/>
      <c r="D48" s="4">
        <v>105306172.62</v>
      </c>
      <c r="E48" s="3">
        <v>162</v>
      </c>
      <c r="F48" s="3">
        <v>169</v>
      </c>
      <c r="G48" s="7">
        <v>32.5</v>
      </c>
      <c r="H48" s="3">
        <v>762.99090000000001</v>
      </c>
      <c r="I48" s="3">
        <v>3</v>
      </c>
      <c r="J48" s="8">
        <f t="shared" si="0"/>
        <v>-0.22</v>
      </c>
      <c r="K48" s="6">
        <v>2286.9585999999999</v>
      </c>
    </row>
    <row r="49" spans="1:11" x14ac:dyDescent="0.5">
      <c r="A49" s="5" t="s">
        <v>397</v>
      </c>
      <c r="B49" s="24" t="s">
        <v>511</v>
      </c>
      <c r="C49" s="3"/>
      <c r="D49" s="4">
        <v>958829125</v>
      </c>
      <c r="E49" s="3">
        <v>162</v>
      </c>
      <c r="F49" s="3">
        <v>169</v>
      </c>
      <c r="G49" s="7">
        <v>31.4</v>
      </c>
      <c r="H49" s="3">
        <v>817.00789999999995</v>
      </c>
      <c r="I49" s="3">
        <v>3</v>
      </c>
      <c r="J49" s="8">
        <f t="shared" si="0"/>
        <v>-0.94</v>
      </c>
      <c r="K49" s="6">
        <v>2449.0113999999999</v>
      </c>
    </row>
    <row r="50" spans="1:11" x14ac:dyDescent="0.5">
      <c r="A50" s="5" t="s">
        <v>398</v>
      </c>
      <c r="B50" s="24" t="s">
        <v>47</v>
      </c>
      <c r="C50" s="3"/>
      <c r="D50" s="4">
        <v>126833671</v>
      </c>
      <c r="E50" s="3">
        <v>163</v>
      </c>
      <c r="F50" s="3">
        <v>168</v>
      </c>
      <c r="G50" s="7">
        <v>30.6</v>
      </c>
      <c r="H50" s="3">
        <v>467.73340000000002</v>
      </c>
      <c r="I50" s="3">
        <v>2</v>
      </c>
      <c r="J50" s="8">
        <f t="shared" si="0"/>
        <v>-2.2000000000000002</v>
      </c>
      <c r="K50" s="6">
        <v>934.46155240099995</v>
      </c>
    </row>
    <row r="51" spans="1:11" x14ac:dyDescent="0.5">
      <c r="A51" s="5" t="s">
        <v>398</v>
      </c>
      <c r="B51" s="23" t="s">
        <v>48</v>
      </c>
      <c r="C51" s="9"/>
      <c r="D51" s="17">
        <v>173064668</v>
      </c>
      <c r="E51" s="9">
        <v>163</v>
      </c>
      <c r="F51" s="9">
        <v>168</v>
      </c>
      <c r="G51" s="18">
        <v>29.7</v>
      </c>
      <c r="H51" s="9">
        <v>569.2731</v>
      </c>
      <c r="I51" s="9">
        <v>2</v>
      </c>
      <c r="J51" s="19">
        <f t="shared" si="0"/>
        <v>-1.78</v>
      </c>
      <c r="K51" s="20">
        <v>1137.540922401</v>
      </c>
    </row>
    <row r="52" spans="1:11" x14ac:dyDescent="0.5">
      <c r="A52" s="5" t="s">
        <v>398</v>
      </c>
      <c r="B52" s="23" t="s">
        <v>49</v>
      </c>
      <c r="C52" s="9"/>
      <c r="D52" s="17">
        <v>826633102</v>
      </c>
      <c r="E52" s="9">
        <v>163</v>
      </c>
      <c r="F52" s="9">
        <v>168</v>
      </c>
      <c r="G52" s="18">
        <v>30</v>
      </c>
      <c r="H52" s="9">
        <v>650.30020000000002</v>
      </c>
      <c r="I52" s="9">
        <v>2</v>
      </c>
      <c r="J52" s="19">
        <f t="shared" si="0"/>
        <v>-0.49</v>
      </c>
      <c r="K52" s="20">
        <v>1299.5937424010001</v>
      </c>
    </row>
    <row r="53" spans="1:11" x14ac:dyDescent="0.5">
      <c r="A53" s="5" t="s">
        <v>398</v>
      </c>
      <c r="B53" s="23" t="s">
        <v>50</v>
      </c>
      <c r="C53" s="9"/>
      <c r="D53" s="17">
        <v>52164326</v>
      </c>
      <c r="E53" s="9">
        <v>163</v>
      </c>
      <c r="F53" s="9">
        <v>168</v>
      </c>
      <c r="G53" s="18">
        <v>34.4</v>
      </c>
      <c r="H53" s="9">
        <v>714.82150000000001</v>
      </c>
      <c r="I53" s="9">
        <v>2</v>
      </c>
      <c r="J53" s="19">
        <f t="shared" si="0"/>
        <v>-0.45</v>
      </c>
      <c r="K53" s="20">
        <v>1428.6363424010001</v>
      </c>
    </row>
    <row r="54" spans="1:11" x14ac:dyDescent="0.5">
      <c r="A54" s="5" t="s">
        <v>398</v>
      </c>
      <c r="B54" s="23" t="s">
        <v>51</v>
      </c>
      <c r="C54" s="9"/>
      <c r="D54" s="17">
        <v>129575861</v>
      </c>
      <c r="E54" s="9">
        <v>163</v>
      </c>
      <c r="F54" s="9">
        <v>168</v>
      </c>
      <c r="G54" s="18">
        <v>33.700000000000003</v>
      </c>
      <c r="H54" s="9">
        <v>795.84770000000003</v>
      </c>
      <c r="I54" s="9">
        <v>2</v>
      </c>
      <c r="J54" s="19">
        <f t="shared" si="0"/>
        <v>-0.67</v>
      </c>
      <c r="K54" s="20">
        <v>1590.689162401</v>
      </c>
    </row>
    <row r="55" spans="1:11" x14ac:dyDescent="0.5">
      <c r="A55" s="5" t="s">
        <v>399</v>
      </c>
      <c r="B55" s="23" t="s">
        <v>52</v>
      </c>
      <c r="C55" s="9"/>
      <c r="D55" s="17">
        <v>42805636</v>
      </c>
      <c r="E55" s="9">
        <v>163</v>
      </c>
      <c r="F55" s="9">
        <v>169</v>
      </c>
      <c r="G55" s="18">
        <v>35.6</v>
      </c>
      <c r="H55" s="9">
        <v>826.34010000000001</v>
      </c>
      <c r="I55" s="9">
        <v>3</v>
      </c>
      <c r="J55" s="19">
        <f t="shared" si="0"/>
        <v>-0.55000000000000004</v>
      </c>
      <c r="K55" s="20">
        <v>2477.0070508700001</v>
      </c>
    </row>
    <row r="56" spans="1:11" x14ac:dyDescent="0.5">
      <c r="A56" s="5" t="s">
        <v>400</v>
      </c>
      <c r="B56" s="23" t="s">
        <v>53</v>
      </c>
      <c r="C56" s="9"/>
      <c r="D56" s="17">
        <v>84711955</v>
      </c>
      <c r="E56" s="9">
        <v>169</v>
      </c>
      <c r="F56" s="9">
        <v>173</v>
      </c>
      <c r="G56" s="18">
        <v>18.2</v>
      </c>
      <c r="H56" s="9">
        <v>879.68830000000003</v>
      </c>
      <c r="I56" s="9">
        <v>3</v>
      </c>
      <c r="J56" s="19">
        <f t="shared" si="0"/>
        <v>-1.44</v>
      </c>
      <c r="K56" s="20">
        <v>2637.05409792</v>
      </c>
    </row>
    <row r="57" spans="1:11" x14ac:dyDescent="0.5">
      <c r="A57" s="5" t="s">
        <v>400</v>
      </c>
      <c r="B57" s="23" t="s">
        <v>54</v>
      </c>
      <c r="C57" s="9"/>
      <c r="D57" s="17">
        <v>6257776</v>
      </c>
      <c r="E57" s="9">
        <v>169</v>
      </c>
      <c r="F57" s="9">
        <v>173</v>
      </c>
      <c r="G57" s="18">
        <v>21.6</v>
      </c>
      <c r="H57" s="9">
        <v>965.71780000000001</v>
      </c>
      <c r="I57" s="9">
        <v>3</v>
      </c>
      <c r="J57" s="19">
        <f t="shared" si="0"/>
        <v>-0.17</v>
      </c>
      <c r="K57" s="20">
        <v>2895.13929792</v>
      </c>
    </row>
    <row r="58" spans="1:11" x14ac:dyDescent="0.5">
      <c r="A58" s="5" t="s">
        <v>401</v>
      </c>
      <c r="B58" s="23" t="s">
        <v>55</v>
      </c>
      <c r="C58" s="9"/>
      <c r="D58" s="17">
        <v>9650736</v>
      </c>
      <c r="E58" s="9">
        <v>169</v>
      </c>
      <c r="F58" s="9">
        <v>186</v>
      </c>
      <c r="G58" s="18">
        <v>65.2</v>
      </c>
      <c r="H58" s="9">
        <v>942.09680000000003</v>
      </c>
      <c r="I58" s="9">
        <v>3</v>
      </c>
      <c r="J58" s="19">
        <f t="shared" si="0"/>
        <v>-1.58</v>
      </c>
      <c r="K58" s="20">
        <v>2824.280275261</v>
      </c>
    </row>
    <row r="59" spans="1:11" x14ac:dyDescent="0.5">
      <c r="A59" s="5" t="s">
        <v>402</v>
      </c>
      <c r="B59" s="23" t="s">
        <v>55</v>
      </c>
      <c r="C59" s="9"/>
      <c r="D59" s="17">
        <v>20171921</v>
      </c>
      <c r="E59" s="9">
        <v>169</v>
      </c>
      <c r="F59" s="9">
        <v>187</v>
      </c>
      <c r="G59" s="18">
        <v>65.099999999999994</v>
      </c>
      <c r="H59" s="9">
        <v>975.779</v>
      </c>
      <c r="I59" s="9">
        <v>3</v>
      </c>
      <c r="J59" s="19">
        <f t="shared" si="0"/>
        <v>-1.9</v>
      </c>
      <c r="K59" s="20">
        <v>2925.32795373</v>
      </c>
    </row>
    <row r="60" spans="1:11" x14ac:dyDescent="0.5">
      <c r="A60" s="5" t="s">
        <v>403</v>
      </c>
      <c r="B60" s="23" t="s">
        <v>56</v>
      </c>
      <c r="C60" s="9"/>
      <c r="D60" s="17">
        <v>378431123</v>
      </c>
      <c r="E60" s="9">
        <v>170</v>
      </c>
      <c r="F60" s="9">
        <v>173</v>
      </c>
      <c r="G60" s="18">
        <v>16.3</v>
      </c>
      <c r="H60" s="9">
        <v>413.20710000000003</v>
      </c>
      <c r="I60" s="9">
        <v>2</v>
      </c>
      <c r="J60" s="19">
        <f t="shared" si="0"/>
        <v>-1.82</v>
      </c>
      <c r="K60" s="20">
        <v>825.40840000000003</v>
      </c>
    </row>
    <row r="61" spans="1:11" x14ac:dyDescent="0.5">
      <c r="A61" s="5" t="s">
        <v>403</v>
      </c>
      <c r="B61" s="23" t="s">
        <v>57</v>
      </c>
      <c r="C61" s="9"/>
      <c r="D61" s="17">
        <v>439046667</v>
      </c>
      <c r="E61" s="9">
        <v>170</v>
      </c>
      <c r="F61" s="9">
        <v>173</v>
      </c>
      <c r="G61" s="18">
        <v>16.600000000000001</v>
      </c>
      <c r="H61" s="9">
        <v>494.23349999999999</v>
      </c>
      <c r="I61" s="9">
        <v>2</v>
      </c>
      <c r="J61" s="19">
        <f t="shared" si="0"/>
        <v>-1.52</v>
      </c>
      <c r="K61" s="20">
        <v>987.46119999999996</v>
      </c>
    </row>
    <row r="62" spans="1:11" x14ac:dyDescent="0.5">
      <c r="A62" s="5" t="s">
        <v>403</v>
      </c>
      <c r="B62" s="23" t="s">
        <v>58</v>
      </c>
      <c r="C62" s="9"/>
      <c r="D62" s="17">
        <v>439046667</v>
      </c>
      <c r="E62" s="9">
        <v>170</v>
      </c>
      <c r="F62" s="9">
        <v>173</v>
      </c>
      <c r="G62" s="18">
        <v>15.6</v>
      </c>
      <c r="H62" s="9">
        <v>494.23349999999999</v>
      </c>
      <c r="I62" s="9">
        <v>2</v>
      </c>
      <c r="J62" s="19">
        <f t="shared" si="0"/>
        <v>-1.52</v>
      </c>
      <c r="K62" s="20">
        <v>987.46119999999996</v>
      </c>
    </row>
    <row r="63" spans="1:11" x14ac:dyDescent="0.5">
      <c r="A63" s="5" t="s">
        <v>403</v>
      </c>
      <c r="B63" s="23" t="s">
        <v>59</v>
      </c>
      <c r="C63" s="9"/>
      <c r="D63" s="17">
        <v>59517699</v>
      </c>
      <c r="E63" s="9">
        <v>170</v>
      </c>
      <c r="F63" s="9">
        <v>173</v>
      </c>
      <c r="G63" s="18">
        <v>18.100000000000001</v>
      </c>
      <c r="H63" s="9">
        <v>514.74659999999994</v>
      </c>
      <c r="I63" s="9">
        <v>2</v>
      </c>
      <c r="J63" s="19">
        <f t="shared" si="0"/>
        <v>-1.65</v>
      </c>
      <c r="K63" s="20">
        <v>1028.4875999999999</v>
      </c>
    </row>
    <row r="64" spans="1:11" x14ac:dyDescent="0.5">
      <c r="A64" s="5" t="s">
        <v>403</v>
      </c>
      <c r="B64" s="23" t="s">
        <v>60</v>
      </c>
      <c r="C64" s="9"/>
      <c r="D64" s="17">
        <v>63191073</v>
      </c>
      <c r="E64" s="9">
        <v>170</v>
      </c>
      <c r="F64" s="9">
        <v>173</v>
      </c>
      <c r="G64" s="18">
        <v>15.7</v>
      </c>
      <c r="H64" s="9">
        <v>567.26250000000005</v>
      </c>
      <c r="I64" s="9">
        <v>2</v>
      </c>
      <c r="J64" s="19">
        <f t="shared" si="0"/>
        <v>-1.61</v>
      </c>
      <c r="K64" s="20">
        <v>1133.519519451</v>
      </c>
    </row>
    <row r="65" spans="1:11" x14ac:dyDescent="0.5">
      <c r="A65" s="5" t="s">
        <v>403</v>
      </c>
      <c r="B65" s="23" t="s">
        <v>61</v>
      </c>
      <c r="C65" s="9"/>
      <c r="D65" s="17">
        <v>1183163081</v>
      </c>
      <c r="E65" s="9">
        <v>170</v>
      </c>
      <c r="F65" s="9">
        <v>173</v>
      </c>
      <c r="G65" s="18">
        <v>16.100000000000001</v>
      </c>
      <c r="H65" s="9">
        <v>575.26</v>
      </c>
      <c r="I65" s="9">
        <v>2</v>
      </c>
      <c r="J65" s="19">
        <f t="shared" si="0"/>
        <v>-1.5</v>
      </c>
      <c r="K65" s="20">
        <v>1149.5144294510001</v>
      </c>
    </row>
    <row r="66" spans="1:11" x14ac:dyDescent="0.5">
      <c r="A66" s="5" t="s">
        <v>403</v>
      </c>
      <c r="B66" s="23" t="s">
        <v>62</v>
      </c>
      <c r="C66" s="9"/>
      <c r="D66" s="17">
        <v>790060598</v>
      </c>
      <c r="E66" s="9">
        <v>170</v>
      </c>
      <c r="F66" s="9">
        <v>173</v>
      </c>
      <c r="G66" s="18">
        <v>17.100000000000001</v>
      </c>
      <c r="H66" s="9">
        <v>595.77290000000005</v>
      </c>
      <c r="I66" s="9">
        <v>2</v>
      </c>
      <c r="J66" s="19">
        <f t="shared" ref="J66:J129" si="1">ROUND(1000000*(H66*I66-((I66-1)*1.0073)-K66)/K66,2)</f>
        <v>-2.08</v>
      </c>
      <c r="K66" s="20">
        <v>1190.5409794509999</v>
      </c>
    </row>
    <row r="67" spans="1:11" x14ac:dyDescent="0.5">
      <c r="A67" s="5" t="s">
        <v>403</v>
      </c>
      <c r="B67" s="23" t="s">
        <v>63</v>
      </c>
      <c r="C67" s="9"/>
      <c r="D67" s="17">
        <v>243562313</v>
      </c>
      <c r="E67" s="9">
        <v>170</v>
      </c>
      <c r="F67" s="9">
        <v>173</v>
      </c>
      <c r="G67" s="18">
        <v>20.3</v>
      </c>
      <c r="H67" s="9">
        <v>639.78070000000002</v>
      </c>
      <c r="I67" s="9">
        <v>2</v>
      </c>
      <c r="J67" s="19">
        <f t="shared" si="1"/>
        <v>-2.29</v>
      </c>
      <c r="K67" s="20">
        <v>1278.5570294510001</v>
      </c>
    </row>
    <row r="68" spans="1:11" x14ac:dyDescent="0.5">
      <c r="A68" s="5" t="s">
        <v>403</v>
      </c>
      <c r="B68" s="23" t="s">
        <v>64</v>
      </c>
      <c r="C68" s="9"/>
      <c r="D68" s="17">
        <v>42321952</v>
      </c>
      <c r="E68" s="9">
        <v>170</v>
      </c>
      <c r="F68" s="9">
        <v>173</v>
      </c>
      <c r="G68" s="18">
        <v>15.6</v>
      </c>
      <c r="H68" s="9">
        <v>648.28909999999996</v>
      </c>
      <c r="I68" s="9">
        <v>2</v>
      </c>
      <c r="J68" s="19">
        <f t="shared" si="1"/>
        <v>-1.1100000000000001</v>
      </c>
      <c r="K68" s="20">
        <v>1295.5723394510001</v>
      </c>
    </row>
    <row r="69" spans="1:11" x14ac:dyDescent="0.5">
      <c r="A69" s="5" t="s">
        <v>403</v>
      </c>
      <c r="B69" s="23" t="s">
        <v>65</v>
      </c>
      <c r="C69" s="9"/>
      <c r="D69" s="17">
        <v>526943650.5</v>
      </c>
      <c r="E69" s="9">
        <v>170</v>
      </c>
      <c r="F69" s="9">
        <v>173</v>
      </c>
      <c r="G69" s="18">
        <v>16.600000000000001</v>
      </c>
      <c r="H69" s="9">
        <v>676.79939999999999</v>
      </c>
      <c r="I69" s="9">
        <v>2</v>
      </c>
      <c r="J69" s="19">
        <f t="shared" si="1"/>
        <v>-1.7</v>
      </c>
      <c r="K69" s="20">
        <v>1352.593799451</v>
      </c>
    </row>
    <row r="70" spans="1:11" x14ac:dyDescent="0.5">
      <c r="A70" s="5" t="s">
        <v>403</v>
      </c>
      <c r="B70" s="23" t="s">
        <v>66</v>
      </c>
      <c r="C70" s="9"/>
      <c r="D70" s="17">
        <v>526943650.5</v>
      </c>
      <c r="E70" s="9">
        <v>170</v>
      </c>
      <c r="F70" s="9">
        <v>173</v>
      </c>
      <c r="G70" s="18">
        <v>17.600000000000001</v>
      </c>
      <c r="H70" s="9">
        <v>676.79899999999998</v>
      </c>
      <c r="I70" s="9">
        <v>2</v>
      </c>
      <c r="J70" s="19">
        <f t="shared" si="1"/>
        <v>-2.29</v>
      </c>
      <c r="K70" s="20">
        <v>1352.593799451</v>
      </c>
    </row>
    <row r="71" spans="1:11" x14ac:dyDescent="0.5">
      <c r="A71" s="5" t="s">
        <v>403</v>
      </c>
      <c r="B71" s="23" t="s">
        <v>67</v>
      </c>
      <c r="C71" s="9"/>
      <c r="D71" s="17">
        <v>1011239331</v>
      </c>
      <c r="E71" s="9">
        <v>170</v>
      </c>
      <c r="F71" s="9">
        <v>173</v>
      </c>
      <c r="G71" s="18">
        <v>19.809999999999999</v>
      </c>
      <c r="H71" s="9">
        <v>720.80700000000002</v>
      </c>
      <c r="I71" s="9">
        <v>2</v>
      </c>
      <c r="J71" s="19">
        <f t="shared" si="1"/>
        <v>-2.19</v>
      </c>
      <c r="K71" s="20">
        <v>1440.6098494509999</v>
      </c>
    </row>
    <row r="72" spans="1:11" x14ac:dyDescent="0.5">
      <c r="A72" s="5" t="s">
        <v>403</v>
      </c>
      <c r="B72" s="23" t="s">
        <v>68</v>
      </c>
      <c r="C72" s="9"/>
      <c r="D72" s="17">
        <v>906241860</v>
      </c>
      <c r="E72" s="9">
        <v>170</v>
      </c>
      <c r="F72" s="9">
        <v>173</v>
      </c>
      <c r="G72" s="18">
        <v>22.3</v>
      </c>
      <c r="H72" s="9">
        <v>741.32010000000002</v>
      </c>
      <c r="I72" s="9">
        <v>2</v>
      </c>
      <c r="J72" s="19">
        <f t="shared" si="1"/>
        <v>-2.36</v>
      </c>
      <c r="K72" s="20">
        <v>1481.636399451</v>
      </c>
    </row>
    <row r="73" spans="1:11" x14ac:dyDescent="0.5">
      <c r="A73" s="5" t="s">
        <v>403</v>
      </c>
      <c r="B73" s="23" t="s">
        <v>69</v>
      </c>
      <c r="C73" s="9"/>
      <c r="D73" s="17">
        <v>26546386</v>
      </c>
      <c r="E73" s="9">
        <v>170</v>
      </c>
      <c r="F73" s="9">
        <v>173</v>
      </c>
      <c r="G73" s="18">
        <v>18</v>
      </c>
      <c r="H73" s="9">
        <v>749.82830000000001</v>
      </c>
      <c r="I73" s="9">
        <v>2</v>
      </c>
      <c r="J73" s="19">
        <f t="shared" si="1"/>
        <v>-1.61</v>
      </c>
      <c r="K73" s="20">
        <v>1498.651709451</v>
      </c>
    </row>
    <row r="74" spans="1:11" x14ac:dyDescent="0.5">
      <c r="A74" s="5" t="s">
        <v>403</v>
      </c>
      <c r="B74" s="23" t="s">
        <v>70</v>
      </c>
      <c r="C74" s="9"/>
      <c r="D74" s="17">
        <v>1759388355</v>
      </c>
      <c r="E74" s="9">
        <v>170</v>
      </c>
      <c r="F74" s="9">
        <v>173</v>
      </c>
      <c r="G74" s="18">
        <v>17.3</v>
      </c>
      <c r="H74" s="9">
        <v>757.82560000000001</v>
      </c>
      <c r="I74" s="9">
        <v>2</v>
      </c>
      <c r="J74" s="19">
        <f t="shared" si="1"/>
        <v>-1.8</v>
      </c>
      <c r="K74" s="20">
        <v>1514.6466194509999</v>
      </c>
    </row>
    <row r="75" spans="1:11" x14ac:dyDescent="0.5">
      <c r="A75" s="5" t="s">
        <v>403</v>
      </c>
      <c r="B75" s="23" t="s">
        <v>71</v>
      </c>
      <c r="C75" s="9"/>
      <c r="D75" s="17">
        <v>53721620</v>
      </c>
      <c r="E75" s="9">
        <v>170</v>
      </c>
      <c r="F75" s="9">
        <v>173</v>
      </c>
      <c r="G75" s="18">
        <v>15.3</v>
      </c>
      <c r="H75" s="9">
        <v>778.33939999999996</v>
      </c>
      <c r="I75" s="9">
        <v>2</v>
      </c>
      <c r="J75" s="19">
        <f t="shared" si="1"/>
        <v>-1.07</v>
      </c>
      <c r="K75" s="20">
        <v>1555.6731694509999</v>
      </c>
    </row>
    <row r="76" spans="1:11" x14ac:dyDescent="0.5">
      <c r="A76" s="5" t="s">
        <v>403</v>
      </c>
      <c r="B76" s="23" t="s">
        <v>72</v>
      </c>
      <c r="C76" s="9"/>
      <c r="D76" s="17">
        <v>432245181</v>
      </c>
      <c r="E76" s="9">
        <v>170</v>
      </c>
      <c r="F76" s="9">
        <v>173</v>
      </c>
      <c r="G76" s="18">
        <v>25.1</v>
      </c>
      <c r="H76" s="9">
        <v>785.32809999999995</v>
      </c>
      <c r="I76" s="9">
        <v>2</v>
      </c>
      <c r="J76" s="19">
        <f t="shared" si="1"/>
        <v>-2.2599999999999998</v>
      </c>
      <c r="K76" s="20">
        <v>1569.6524494509999</v>
      </c>
    </row>
    <row r="77" spans="1:11" x14ac:dyDescent="0.5">
      <c r="A77" s="5" t="s">
        <v>403</v>
      </c>
      <c r="B77" s="23" t="s">
        <v>73</v>
      </c>
      <c r="C77" s="9"/>
      <c r="D77" s="17">
        <v>406542651</v>
      </c>
      <c r="E77" s="9">
        <v>170</v>
      </c>
      <c r="F77" s="9">
        <v>173</v>
      </c>
      <c r="G77" s="18">
        <v>20.2</v>
      </c>
      <c r="H77" s="9">
        <v>822.34670000000006</v>
      </c>
      <c r="I77" s="9">
        <v>2</v>
      </c>
      <c r="J77" s="19">
        <f t="shared" si="1"/>
        <v>-1.9</v>
      </c>
      <c r="K77" s="20">
        <v>1643.6892194510001</v>
      </c>
    </row>
    <row r="78" spans="1:11" x14ac:dyDescent="0.5">
      <c r="A78" s="5" t="s">
        <v>403</v>
      </c>
      <c r="B78" s="23" t="s">
        <v>74</v>
      </c>
      <c r="C78" s="9"/>
      <c r="D78" s="17">
        <v>176730290</v>
      </c>
      <c r="E78" s="9">
        <v>170</v>
      </c>
      <c r="F78" s="9">
        <v>173</v>
      </c>
      <c r="G78" s="18">
        <v>18</v>
      </c>
      <c r="H78" s="9">
        <v>830.85450000000003</v>
      </c>
      <c r="I78" s="9">
        <v>2</v>
      </c>
      <c r="J78" s="19">
        <f t="shared" si="1"/>
        <v>-1.7</v>
      </c>
      <c r="K78" s="20">
        <v>1660.7045294510001</v>
      </c>
    </row>
    <row r="79" spans="1:11" x14ac:dyDescent="0.5">
      <c r="A79" s="5" t="s">
        <v>403</v>
      </c>
      <c r="B79" s="23" t="s">
        <v>75</v>
      </c>
      <c r="C79" s="9"/>
      <c r="D79" s="17">
        <v>28619251</v>
      </c>
      <c r="E79" s="9">
        <v>170</v>
      </c>
      <c r="F79" s="9">
        <v>173</v>
      </c>
      <c r="G79" s="18">
        <v>15.6</v>
      </c>
      <c r="H79" s="9">
        <v>859.3664</v>
      </c>
      <c r="I79" s="9">
        <v>2</v>
      </c>
      <c r="J79" s="19">
        <f t="shared" si="1"/>
        <v>-0.28000000000000003</v>
      </c>
      <c r="K79" s="20">
        <v>1717.725989451</v>
      </c>
    </row>
    <row r="80" spans="1:11" x14ac:dyDescent="0.5">
      <c r="A80" s="5" t="s">
        <v>403</v>
      </c>
      <c r="B80" s="23" t="s">
        <v>76</v>
      </c>
      <c r="C80" s="9"/>
      <c r="D80" s="17">
        <v>725588473</v>
      </c>
      <c r="E80" s="9">
        <v>170</v>
      </c>
      <c r="F80" s="9">
        <v>173</v>
      </c>
      <c r="G80" s="18">
        <v>24.6</v>
      </c>
      <c r="H80" s="9">
        <v>866.35519999999997</v>
      </c>
      <c r="I80" s="9">
        <v>2</v>
      </c>
      <c r="J80" s="19">
        <f t="shared" si="1"/>
        <v>-1.25</v>
      </c>
      <c r="K80" s="20">
        <v>1731.705269451</v>
      </c>
    </row>
    <row r="81" spans="1:11" x14ac:dyDescent="0.5">
      <c r="A81" s="5" t="s">
        <v>403</v>
      </c>
      <c r="B81" s="23" t="s">
        <v>77</v>
      </c>
      <c r="C81" s="9"/>
      <c r="D81" s="17">
        <v>4659540801</v>
      </c>
      <c r="E81" s="9">
        <v>170</v>
      </c>
      <c r="F81" s="9">
        <v>173</v>
      </c>
      <c r="G81" s="18">
        <v>20</v>
      </c>
      <c r="H81" s="9">
        <v>903.37300000000005</v>
      </c>
      <c r="I81" s="9">
        <v>2</v>
      </c>
      <c r="J81" s="19">
        <f t="shared" si="1"/>
        <v>-1.85</v>
      </c>
      <c r="K81" s="20">
        <v>1805.742039451</v>
      </c>
    </row>
    <row r="82" spans="1:11" x14ac:dyDescent="0.5">
      <c r="A82" s="5" t="s">
        <v>403</v>
      </c>
      <c r="B82" s="23" t="s">
        <v>78</v>
      </c>
      <c r="C82" s="9"/>
      <c r="D82" s="17">
        <v>469791924</v>
      </c>
      <c r="E82" s="9">
        <v>170</v>
      </c>
      <c r="F82" s="9">
        <v>173</v>
      </c>
      <c r="G82" s="18">
        <v>24.6</v>
      </c>
      <c r="H82" s="9">
        <v>699.61599999999999</v>
      </c>
      <c r="I82" s="9">
        <v>3</v>
      </c>
      <c r="J82" s="19">
        <f t="shared" si="1"/>
        <v>-1.94</v>
      </c>
      <c r="K82" s="20">
        <v>2096.8374594510001</v>
      </c>
    </row>
    <row r="83" spans="1:11" x14ac:dyDescent="0.5">
      <c r="A83" s="5" t="s">
        <v>403</v>
      </c>
      <c r="B83" s="23" t="s">
        <v>79</v>
      </c>
      <c r="C83" s="9"/>
      <c r="D83" s="17">
        <v>876958526</v>
      </c>
      <c r="E83" s="9">
        <v>170</v>
      </c>
      <c r="F83" s="9">
        <v>173</v>
      </c>
      <c r="G83" s="18">
        <v>24.9</v>
      </c>
      <c r="H83" s="9">
        <v>699.61609999999996</v>
      </c>
      <c r="I83" s="9">
        <v>3</v>
      </c>
      <c r="J83" s="19">
        <f t="shared" si="1"/>
        <v>-1.79</v>
      </c>
      <c r="K83" s="20">
        <v>2096.8374594510001</v>
      </c>
    </row>
    <row r="84" spans="1:11" x14ac:dyDescent="0.5">
      <c r="A84" s="5" t="s">
        <v>403</v>
      </c>
      <c r="B84" s="23" t="s">
        <v>80</v>
      </c>
      <c r="C84" s="9"/>
      <c r="D84" s="17">
        <v>372311827</v>
      </c>
      <c r="E84" s="9">
        <v>170</v>
      </c>
      <c r="F84" s="9">
        <v>173</v>
      </c>
      <c r="G84" s="18">
        <v>18.399999999999999</v>
      </c>
      <c r="H84" s="9">
        <v>724.29499999999996</v>
      </c>
      <c r="I84" s="9">
        <v>3</v>
      </c>
      <c r="J84" s="19">
        <f t="shared" si="1"/>
        <v>-1.76</v>
      </c>
      <c r="K84" s="20">
        <v>2170.8742294510002</v>
      </c>
    </row>
    <row r="85" spans="1:11" x14ac:dyDescent="0.5">
      <c r="A85" s="5" t="s">
        <v>403</v>
      </c>
      <c r="B85" s="23" t="s">
        <v>81</v>
      </c>
      <c r="C85" s="9"/>
      <c r="D85" s="17">
        <v>201420750</v>
      </c>
      <c r="E85" s="9">
        <v>170</v>
      </c>
      <c r="F85" s="9">
        <v>173</v>
      </c>
      <c r="G85" s="18">
        <v>27.7</v>
      </c>
      <c r="H85" s="9">
        <v>796.64859999999999</v>
      </c>
      <c r="I85" s="9">
        <v>3</v>
      </c>
      <c r="J85" s="19">
        <f t="shared" si="1"/>
        <v>-0.42</v>
      </c>
      <c r="K85" s="20">
        <v>2387.9322000000002</v>
      </c>
    </row>
    <row r="86" spans="1:11" x14ac:dyDescent="0.5">
      <c r="A86" s="5" t="s">
        <v>403</v>
      </c>
      <c r="B86" s="23" t="s">
        <v>82</v>
      </c>
      <c r="C86" s="9"/>
      <c r="D86" s="17">
        <v>405083940</v>
      </c>
      <c r="E86" s="9">
        <v>170</v>
      </c>
      <c r="F86" s="9">
        <v>173</v>
      </c>
      <c r="G86" s="18">
        <v>21.6</v>
      </c>
      <c r="H86" s="9">
        <v>821.33040000000005</v>
      </c>
      <c r="I86" s="9">
        <v>3</v>
      </c>
      <c r="J86" s="19">
        <f t="shared" si="1"/>
        <v>3.17</v>
      </c>
      <c r="K86" s="20">
        <v>2461.9688000000001</v>
      </c>
    </row>
    <row r="87" spans="1:11" x14ac:dyDescent="0.5">
      <c r="A87" s="5" t="s">
        <v>403</v>
      </c>
      <c r="B87" s="23" t="s">
        <v>83</v>
      </c>
      <c r="C87" s="9"/>
      <c r="D87" s="17">
        <v>27272767</v>
      </c>
      <c r="E87" s="9">
        <v>170</v>
      </c>
      <c r="F87" s="9">
        <v>173</v>
      </c>
      <c r="G87" s="18">
        <v>25.6</v>
      </c>
      <c r="H87" s="9">
        <v>893.67960000000005</v>
      </c>
      <c r="I87" s="9">
        <v>3</v>
      </c>
      <c r="J87" s="19">
        <f t="shared" si="1"/>
        <v>-1.27</v>
      </c>
      <c r="K87" s="20">
        <v>2679.0275999999999</v>
      </c>
    </row>
    <row r="88" spans="1:11" x14ac:dyDescent="0.5">
      <c r="A88" s="5" t="s">
        <v>403</v>
      </c>
      <c r="B88" s="23" t="s">
        <v>84</v>
      </c>
      <c r="C88" s="9"/>
      <c r="D88" s="17">
        <v>40252102</v>
      </c>
      <c r="E88" s="9">
        <v>170</v>
      </c>
      <c r="F88" s="9">
        <v>173</v>
      </c>
      <c r="G88" s="18">
        <v>24.6</v>
      </c>
      <c r="H88" s="9">
        <v>918.35820000000001</v>
      </c>
      <c r="I88" s="9">
        <v>3</v>
      </c>
      <c r="J88" s="19">
        <f t="shared" si="1"/>
        <v>-1.53</v>
      </c>
      <c r="K88" s="20">
        <v>2753.0641999999998</v>
      </c>
    </row>
    <row r="89" spans="1:11" x14ac:dyDescent="0.5">
      <c r="A89" s="5" t="s">
        <v>403</v>
      </c>
      <c r="B89" s="23" t="s">
        <v>85</v>
      </c>
      <c r="C89" s="9"/>
      <c r="D89" s="17">
        <v>88277546</v>
      </c>
      <c r="E89" s="9">
        <v>170</v>
      </c>
      <c r="F89" s="9">
        <v>173</v>
      </c>
      <c r="G89" s="18">
        <v>24</v>
      </c>
      <c r="H89" s="9">
        <v>918.3587</v>
      </c>
      <c r="I89" s="9">
        <v>3</v>
      </c>
      <c r="J89" s="19">
        <f t="shared" si="1"/>
        <v>-0.98</v>
      </c>
      <c r="K89" s="20">
        <v>2753.0641999999998</v>
      </c>
    </row>
    <row r="90" spans="1:11" x14ac:dyDescent="0.5">
      <c r="A90" s="5" t="s">
        <v>404</v>
      </c>
      <c r="B90" s="23" t="s">
        <v>86</v>
      </c>
      <c r="C90" s="9"/>
      <c r="D90" s="17">
        <v>88356411</v>
      </c>
      <c r="E90" s="9">
        <v>170</v>
      </c>
      <c r="F90" s="9">
        <v>174</v>
      </c>
      <c r="G90" s="18">
        <v>18.5</v>
      </c>
      <c r="H90" s="9">
        <v>757.97699999999998</v>
      </c>
      <c r="I90" s="9">
        <v>3</v>
      </c>
      <c r="J90" s="19">
        <f t="shared" si="1"/>
        <v>-2.42</v>
      </c>
      <c r="K90" s="20">
        <v>2271.9219079200002</v>
      </c>
    </row>
    <row r="91" spans="1:11" x14ac:dyDescent="0.5">
      <c r="A91" s="5" t="s">
        <v>405</v>
      </c>
      <c r="B91" s="23" t="s">
        <v>87</v>
      </c>
      <c r="C91" s="9"/>
      <c r="D91" s="17">
        <v>68792342</v>
      </c>
      <c r="E91" s="9">
        <v>170</v>
      </c>
      <c r="F91" s="9">
        <v>177</v>
      </c>
      <c r="G91" s="18">
        <v>39.700000000000003</v>
      </c>
      <c r="H91" s="9">
        <v>727.8528</v>
      </c>
      <c r="I91" s="9">
        <v>2</v>
      </c>
      <c r="J91" s="19">
        <f t="shared" si="1"/>
        <v>-0.9</v>
      </c>
      <c r="K91" s="20">
        <v>1454.6996087719999</v>
      </c>
    </row>
    <row r="92" spans="1:11" x14ac:dyDescent="0.5">
      <c r="A92" s="5" t="s">
        <v>406</v>
      </c>
      <c r="B92" s="23" t="s">
        <v>88</v>
      </c>
      <c r="C92" s="9"/>
      <c r="D92" s="17">
        <v>292855467</v>
      </c>
      <c r="E92" s="9">
        <v>170</v>
      </c>
      <c r="F92" s="9">
        <v>178</v>
      </c>
      <c r="G92" s="18">
        <v>39.700000000000003</v>
      </c>
      <c r="H92" s="9">
        <v>778.37660000000005</v>
      </c>
      <c r="I92" s="9">
        <v>2</v>
      </c>
      <c r="J92" s="19">
        <f t="shared" si="1"/>
        <v>-0.89</v>
      </c>
      <c r="K92" s="20">
        <v>1555.7472872410001</v>
      </c>
    </row>
    <row r="93" spans="1:11" x14ac:dyDescent="0.5">
      <c r="A93" s="5" t="s">
        <v>406</v>
      </c>
      <c r="B93" s="23" t="s">
        <v>89</v>
      </c>
      <c r="C93" s="9"/>
      <c r="D93" s="17">
        <v>162634653</v>
      </c>
      <c r="E93" s="9">
        <v>170</v>
      </c>
      <c r="F93" s="9">
        <v>178</v>
      </c>
      <c r="G93" s="18">
        <v>38.4</v>
      </c>
      <c r="H93" s="9">
        <v>859.40269999999998</v>
      </c>
      <c r="I93" s="9">
        <v>2</v>
      </c>
      <c r="J93" s="19">
        <f t="shared" si="1"/>
        <v>-1.17</v>
      </c>
      <c r="K93" s="20">
        <v>1717.800107241</v>
      </c>
    </row>
    <row r="94" spans="1:11" x14ac:dyDescent="0.5">
      <c r="A94" s="5" t="s">
        <v>407</v>
      </c>
      <c r="B94" s="23" t="s">
        <v>90</v>
      </c>
      <c r="C94" s="9"/>
      <c r="D94" s="17">
        <v>3573903281</v>
      </c>
      <c r="E94" s="9">
        <v>170</v>
      </c>
      <c r="F94" s="9">
        <v>178</v>
      </c>
      <c r="G94" s="18">
        <v>38.200000000000003</v>
      </c>
      <c r="H94" s="9">
        <v>879.91629999999998</v>
      </c>
      <c r="I94" s="9">
        <v>2</v>
      </c>
      <c r="J94" s="19">
        <f t="shared" si="1"/>
        <v>-0.77</v>
      </c>
      <c r="K94" s="20">
        <v>1758.826657241</v>
      </c>
    </row>
    <row r="95" spans="1:11" x14ac:dyDescent="0.5">
      <c r="A95" s="5" t="s">
        <v>407</v>
      </c>
      <c r="B95" s="23" t="s">
        <v>91</v>
      </c>
      <c r="C95" s="9"/>
      <c r="D95" s="17">
        <v>1678613312</v>
      </c>
      <c r="E95" s="9">
        <v>170</v>
      </c>
      <c r="F95" s="9">
        <v>178</v>
      </c>
      <c r="G95" s="18">
        <v>37.9</v>
      </c>
      <c r="H95" s="9">
        <v>640.96349999999995</v>
      </c>
      <c r="I95" s="9">
        <v>3</v>
      </c>
      <c r="J95" s="19">
        <f t="shared" si="1"/>
        <v>-1.86</v>
      </c>
      <c r="K95" s="20">
        <v>1920.8794772409999</v>
      </c>
    </row>
    <row r="96" spans="1:11" x14ac:dyDescent="0.5">
      <c r="A96" s="5" t="s">
        <v>407</v>
      </c>
      <c r="B96" s="23" t="s">
        <v>92</v>
      </c>
      <c r="C96" s="9"/>
      <c r="D96" s="17">
        <v>620477061</v>
      </c>
      <c r="E96" s="9">
        <v>170</v>
      </c>
      <c r="F96" s="9">
        <v>178</v>
      </c>
      <c r="G96" s="18">
        <v>34.799999999999997</v>
      </c>
      <c r="H96" s="9">
        <v>748.99969999999996</v>
      </c>
      <c r="I96" s="9">
        <v>3</v>
      </c>
      <c r="J96" s="19">
        <f t="shared" si="1"/>
        <v>-0.27</v>
      </c>
      <c r="K96" s="20">
        <v>2244.9851172410004</v>
      </c>
    </row>
    <row r="97" spans="1:11" x14ac:dyDescent="0.5">
      <c r="A97" s="5" t="s">
        <v>407</v>
      </c>
      <c r="B97" s="23" t="s">
        <v>93</v>
      </c>
      <c r="C97" s="9"/>
      <c r="D97" s="17">
        <v>164164534</v>
      </c>
      <c r="E97" s="9">
        <v>170</v>
      </c>
      <c r="F97" s="9">
        <v>178</v>
      </c>
      <c r="G97" s="18">
        <v>33.4</v>
      </c>
      <c r="H97" s="9">
        <v>762.67529999999999</v>
      </c>
      <c r="I97" s="9">
        <v>3</v>
      </c>
      <c r="J97" s="19">
        <f t="shared" si="1"/>
        <v>-0.16</v>
      </c>
      <c r="K97" s="20">
        <v>2286.0116672410004</v>
      </c>
    </row>
    <row r="98" spans="1:11" x14ac:dyDescent="0.5">
      <c r="A98" s="5" t="s">
        <v>407</v>
      </c>
      <c r="B98" s="23" t="s">
        <v>94</v>
      </c>
      <c r="C98" s="9"/>
      <c r="D98" s="17">
        <v>995710050</v>
      </c>
      <c r="E98" s="9">
        <v>170</v>
      </c>
      <c r="F98" s="9">
        <v>178</v>
      </c>
      <c r="G98" s="18">
        <v>32.9</v>
      </c>
      <c r="H98" s="9">
        <v>803.01790000000005</v>
      </c>
      <c r="I98" s="9">
        <v>3</v>
      </c>
      <c r="J98" s="19">
        <f t="shared" si="1"/>
        <v>0.48</v>
      </c>
      <c r="K98" s="20">
        <v>2407.0379372410002</v>
      </c>
    </row>
    <row r="99" spans="1:11" x14ac:dyDescent="0.5">
      <c r="A99" s="5" t="s">
        <v>407</v>
      </c>
      <c r="B99" s="23" t="s">
        <v>95</v>
      </c>
      <c r="C99" s="9"/>
      <c r="D99" s="17">
        <v>184765282</v>
      </c>
      <c r="E99" s="9">
        <v>170</v>
      </c>
      <c r="F99" s="9">
        <v>178</v>
      </c>
      <c r="G99" s="18">
        <v>36.200000000000003</v>
      </c>
      <c r="H99" s="9">
        <v>805.6893</v>
      </c>
      <c r="I99" s="9">
        <v>3</v>
      </c>
      <c r="J99" s="19">
        <f t="shared" si="1"/>
        <v>-0.4</v>
      </c>
      <c r="K99" s="20">
        <v>2415.0542672410002</v>
      </c>
    </row>
    <row r="100" spans="1:11" x14ac:dyDescent="0.5">
      <c r="A100" s="5" t="s">
        <v>407</v>
      </c>
      <c r="B100" s="23" t="s">
        <v>96</v>
      </c>
      <c r="C100" s="9"/>
      <c r="D100" s="17">
        <v>154901711</v>
      </c>
      <c r="E100" s="9">
        <v>170</v>
      </c>
      <c r="F100" s="9">
        <v>178</v>
      </c>
      <c r="G100" s="18">
        <v>32.4</v>
      </c>
      <c r="H100" s="9">
        <v>830.36850000000004</v>
      </c>
      <c r="I100" s="9">
        <v>3</v>
      </c>
      <c r="J100" s="19">
        <f t="shared" si="1"/>
        <v>-0.06</v>
      </c>
      <c r="K100" s="20">
        <v>2489.0910372410003</v>
      </c>
    </row>
    <row r="101" spans="1:11" x14ac:dyDescent="0.5">
      <c r="A101" s="5" t="s">
        <v>407</v>
      </c>
      <c r="B101" s="23" t="s">
        <v>97</v>
      </c>
      <c r="C101" s="9"/>
      <c r="D101" s="17">
        <v>585197138</v>
      </c>
      <c r="E101" s="9">
        <v>170</v>
      </c>
      <c r="F101" s="9">
        <v>178</v>
      </c>
      <c r="G101" s="18">
        <v>37.700000000000003</v>
      </c>
      <c r="H101" s="9">
        <v>835.02809999999999</v>
      </c>
      <c r="I101" s="9">
        <v>3</v>
      </c>
      <c r="J101" s="19">
        <f t="shared" si="1"/>
        <v>-0.25</v>
      </c>
      <c r="K101" s="20">
        <v>2503.0703172410003</v>
      </c>
    </row>
    <row r="102" spans="1:11" x14ac:dyDescent="0.5">
      <c r="A102" s="5" t="s">
        <v>407</v>
      </c>
      <c r="B102" s="23" t="s">
        <v>98</v>
      </c>
      <c r="C102" s="9"/>
      <c r="D102" s="17">
        <v>81847703</v>
      </c>
      <c r="E102" s="9">
        <v>170</v>
      </c>
      <c r="F102" s="9">
        <v>178</v>
      </c>
      <c r="G102" s="18">
        <v>34</v>
      </c>
      <c r="H102" s="9">
        <v>900.04909999999995</v>
      </c>
      <c r="I102" s="9">
        <v>3</v>
      </c>
      <c r="J102" s="19">
        <f t="shared" si="1"/>
        <v>-0.24</v>
      </c>
      <c r="K102" s="20">
        <v>2698.1333572410003</v>
      </c>
    </row>
    <row r="103" spans="1:11" x14ac:dyDescent="0.5">
      <c r="A103" s="5" t="s">
        <v>408</v>
      </c>
      <c r="B103" s="23" t="s">
        <v>99</v>
      </c>
      <c r="C103" s="9"/>
      <c r="D103" s="17">
        <v>292660249</v>
      </c>
      <c r="E103" s="9">
        <v>174</v>
      </c>
      <c r="F103" s="9">
        <v>177</v>
      </c>
      <c r="G103" s="18">
        <v>23.5</v>
      </c>
      <c r="H103" s="9">
        <v>507.22300000000001</v>
      </c>
      <c r="I103" s="9">
        <v>2</v>
      </c>
      <c r="J103" s="19">
        <f t="shared" si="1"/>
        <v>-2.15</v>
      </c>
      <c r="K103" s="20">
        <v>1013.4408740059999</v>
      </c>
    </row>
    <row r="104" spans="1:11" x14ac:dyDescent="0.5">
      <c r="A104" s="5" t="s">
        <v>408</v>
      </c>
      <c r="B104" s="23" t="s">
        <v>100</v>
      </c>
      <c r="C104" s="9"/>
      <c r="D104" s="17">
        <v>752437919</v>
      </c>
      <c r="E104" s="9">
        <v>174</v>
      </c>
      <c r="F104" s="9">
        <v>177</v>
      </c>
      <c r="G104" s="18">
        <v>25.4</v>
      </c>
      <c r="H104" s="9">
        <v>588.24950000000001</v>
      </c>
      <c r="I104" s="9">
        <v>2</v>
      </c>
      <c r="J104" s="19">
        <f t="shared" si="1"/>
        <v>-1.7</v>
      </c>
      <c r="K104" s="20">
        <v>1175.4936940059999</v>
      </c>
    </row>
    <row r="105" spans="1:11" x14ac:dyDescent="0.5">
      <c r="A105" s="5" t="s">
        <v>408</v>
      </c>
      <c r="B105" s="23" t="s">
        <v>101</v>
      </c>
      <c r="C105" s="9"/>
      <c r="D105" s="17">
        <v>396752980</v>
      </c>
      <c r="E105" s="9">
        <v>174</v>
      </c>
      <c r="F105" s="9">
        <v>177</v>
      </c>
      <c r="G105" s="18">
        <v>28.8</v>
      </c>
      <c r="H105" s="9">
        <v>652.76949999999999</v>
      </c>
      <c r="I105" s="9">
        <v>2</v>
      </c>
      <c r="J105" s="19">
        <f t="shared" si="1"/>
        <v>-3.52</v>
      </c>
      <c r="K105" s="20">
        <v>1304.5362940059999</v>
      </c>
    </row>
    <row r="106" spans="1:11" x14ac:dyDescent="0.5">
      <c r="A106" s="5" t="s">
        <v>408</v>
      </c>
      <c r="B106" s="23" t="s">
        <v>102</v>
      </c>
      <c r="C106" s="9"/>
      <c r="D106" s="17">
        <v>1239765907</v>
      </c>
      <c r="E106" s="9">
        <v>174</v>
      </c>
      <c r="F106" s="9">
        <v>177</v>
      </c>
      <c r="G106" s="18">
        <v>29.6</v>
      </c>
      <c r="H106" s="9">
        <v>733.7971</v>
      </c>
      <c r="I106" s="9">
        <v>2</v>
      </c>
      <c r="J106" s="19">
        <f t="shared" si="1"/>
        <v>-1.51</v>
      </c>
      <c r="K106" s="20">
        <v>1466.589114006</v>
      </c>
    </row>
    <row r="107" spans="1:11" x14ac:dyDescent="0.5">
      <c r="A107" s="5" t="s">
        <v>408</v>
      </c>
      <c r="B107" s="23" t="s">
        <v>103</v>
      </c>
      <c r="C107" s="9"/>
      <c r="D107" s="17">
        <v>480093050</v>
      </c>
      <c r="E107" s="9">
        <v>174</v>
      </c>
      <c r="F107" s="9">
        <v>177</v>
      </c>
      <c r="G107" s="18">
        <v>32.4</v>
      </c>
      <c r="H107" s="9">
        <v>879.34590000000003</v>
      </c>
      <c r="I107" s="9">
        <v>2</v>
      </c>
      <c r="J107" s="19">
        <f t="shared" si="1"/>
        <v>-0.02</v>
      </c>
      <c r="K107" s="20">
        <v>1757.6845340059999</v>
      </c>
    </row>
    <row r="108" spans="1:11" x14ac:dyDescent="0.5">
      <c r="A108" s="5" t="s">
        <v>409</v>
      </c>
      <c r="B108" s="23" t="s">
        <v>104</v>
      </c>
      <c r="C108" s="9"/>
      <c r="D108" s="17">
        <v>79756921</v>
      </c>
      <c r="E108" s="9">
        <v>174</v>
      </c>
      <c r="F108" s="9">
        <v>178</v>
      </c>
      <c r="G108" s="18">
        <v>24.5</v>
      </c>
      <c r="H108" s="9">
        <v>375.18110000000001</v>
      </c>
      <c r="I108" s="9">
        <v>2</v>
      </c>
      <c r="J108" s="19">
        <f t="shared" si="1"/>
        <v>-1.95</v>
      </c>
      <c r="K108" s="20">
        <v>749.35636247499997</v>
      </c>
    </row>
    <row r="109" spans="1:11" x14ac:dyDescent="0.5">
      <c r="A109" s="5" t="s">
        <v>410</v>
      </c>
      <c r="B109" s="23" t="s">
        <v>105</v>
      </c>
      <c r="C109" s="9"/>
      <c r="D109" s="17">
        <v>304109456</v>
      </c>
      <c r="E109" s="9">
        <v>174</v>
      </c>
      <c r="F109" s="9">
        <v>178</v>
      </c>
      <c r="G109" s="18">
        <v>25.6</v>
      </c>
      <c r="H109" s="9">
        <v>476.72039999999998</v>
      </c>
      <c r="I109" s="9">
        <v>2</v>
      </c>
      <c r="J109" s="19">
        <f t="shared" si="1"/>
        <v>-2.34</v>
      </c>
      <c r="K109" s="20">
        <v>952.43573247500001</v>
      </c>
    </row>
    <row r="110" spans="1:11" x14ac:dyDescent="0.5">
      <c r="A110" s="5" t="s">
        <v>410</v>
      </c>
      <c r="B110" s="23" t="s">
        <v>106</v>
      </c>
      <c r="C110" s="9"/>
      <c r="D110" s="17">
        <v>209181691</v>
      </c>
      <c r="E110" s="9">
        <v>174</v>
      </c>
      <c r="F110" s="9">
        <v>178</v>
      </c>
      <c r="G110" s="18">
        <v>22.9</v>
      </c>
      <c r="H110" s="9">
        <v>557.74659999999994</v>
      </c>
      <c r="I110" s="9">
        <v>2</v>
      </c>
      <c r="J110" s="19">
        <f t="shared" si="1"/>
        <v>-2.38</v>
      </c>
      <c r="K110" s="20">
        <v>1114.488552475</v>
      </c>
    </row>
    <row r="111" spans="1:11" x14ac:dyDescent="0.5">
      <c r="A111" s="5" t="s">
        <v>410</v>
      </c>
      <c r="B111" s="23" t="s">
        <v>107</v>
      </c>
      <c r="C111" s="9"/>
      <c r="D111" s="17">
        <v>1149258485</v>
      </c>
      <c r="E111" s="9">
        <v>174</v>
      </c>
      <c r="F111" s="9">
        <v>178</v>
      </c>
      <c r="G111" s="18">
        <v>25.4</v>
      </c>
      <c r="H111" s="9">
        <v>557.74760000000003</v>
      </c>
      <c r="I111" s="9">
        <v>2</v>
      </c>
      <c r="J111" s="19">
        <f t="shared" si="1"/>
        <v>-0.59</v>
      </c>
      <c r="K111" s="20">
        <v>1114.488552475</v>
      </c>
    </row>
    <row r="112" spans="1:11" x14ac:dyDescent="0.5">
      <c r="A112" s="5" t="s">
        <v>409</v>
      </c>
      <c r="B112" s="23" t="s">
        <v>100</v>
      </c>
      <c r="C112" s="9"/>
      <c r="D112" s="17">
        <v>70057471</v>
      </c>
      <c r="E112" s="9">
        <v>174</v>
      </c>
      <c r="F112" s="9">
        <v>178</v>
      </c>
      <c r="G112" s="18">
        <v>22.4</v>
      </c>
      <c r="H112" s="9">
        <v>638.77260000000001</v>
      </c>
      <c r="I112" s="9">
        <v>2</v>
      </c>
      <c r="J112" s="19">
        <f t="shared" si="1"/>
        <v>-2.72</v>
      </c>
      <c r="K112" s="20">
        <v>1276.5413724749999</v>
      </c>
    </row>
    <row r="113" spans="1:11" x14ac:dyDescent="0.5">
      <c r="A113" s="5" t="s">
        <v>410</v>
      </c>
      <c r="B113" s="23" t="s">
        <v>108</v>
      </c>
      <c r="C113" s="9"/>
      <c r="D113" s="17">
        <v>1618662458</v>
      </c>
      <c r="E113" s="9">
        <v>174</v>
      </c>
      <c r="F113" s="9">
        <v>178</v>
      </c>
      <c r="G113" s="18">
        <v>22.7</v>
      </c>
      <c r="H113" s="9">
        <v>638.77279999999996</v>
      </c>
      <c r="I113" s="9">
        <v>2</v>
      </c>
      <c r="J113" s="19">
        <f t="shared" si="1"/>
        <v>-2.41</v>
      </c>
      <c r="K113" s="20">
        <v>1276.5413724749999</v>
      </c>
    </row>
    <row r="114" spans="1:11" x14ac:dyDescent="0.5">
      <c r="A114" s="5" t="s">
        <v>410</v>
      </c>
      <c r="B114" s="23" t="s">
        <v>109</v>
      </c>
      <c r="C114" s="9"/>
      <c r="D114" s="17">
        <v>466181281</v>
      </c>
      <c r="E114" s="9">
        <v>174</v>
      </c>
      <c r="F114" s="9">
        <v>178</v>
      </c>
      <c r="G114" s="18">
        <v>23.6</v>
      </c>
      <c r="H114" s="9">
        <v>659.28639999999996</v>
      </c>
      <c r="I114" s="9">
        <v>2</v>
      </c>
      <c r="J114" s="19">
        <f t="shared" si="1"/>
        <v>-1.84</v>
      </c>
      <c r="K114" s="20">
        <v>1317.5679224749999</v>
      </c>
    </row>
    <row r="115" spans="1:11" x14ac:dyDescent="0.5">
      <c r="A115" s="5" t="s">
        <v>410</v>
      </c>
      <c r="B115" s="23" t="s">
        <v>110</v>
      </c>
      <c r="C115" s="9"/>
      <c r="D115" s="17">
        <v>209720186</v>
      </c>
      <c r="E115" s="9">
        <v>174</v>
      </c>
      <c r="F115" s="9">
        <v>178</v>
      </c>
      <c r="G115" s="18">
        <v>29.2</v>
      </c>
      <c r="H115" s="9">
        <v>703.29380000000003</v>
      </c>
      <c r="I115" s="9">
        <v>2</v>
      </c>
      <c r="J115" s="19">
        <f t="shared" si="1"/>
        <v>-2.61</v>
      </c>
      <c r="K115" s="20">
        <v>1405.5839724749999</v>
      </c>
    </row>
    <row r="116" spans="1:11" x14ac:dyDescent="0.5">
      <c r="A116" s="5" t="s">
        <v>410</v>
      </c>
      <c r="B116" s="23" t="s">
        <v>111</v>
      </c>
      <c r="C116" s="9"/>
      <c r="D116" s="17">
        <v>151794050</v>
      </c>
      <c r="E116" s="9">
        <v>174</v>
      </c>
      <c r="F116" s="9">
        <v>178</v>
      </c>
      <c r="G116" s="18">
        <v>22.2</v>
      </c>
      <c r="H116" s="9">
        <v>711.80309999999997</v>
      </c>
      <c r="I116" s="9">
        <v>2</v>
      </c>
      <c r="J116" s="19">
        <f t="shared" si="1"/>
        <v>-0.27</v>
      </c>
      <c r="K116" s="20">
        <v>1422.5992824749999</v>
      </c>
    </row>
    <row r="117" spans="1:11" x14ac:dyDescent="0.5">
      <c r="A117" s="5" t="s">
        <v>410</v>
      </c>
      <c r="B117" s="23" t="s">
        <v>112</v>
      </c>
      <c r="C117" s="9"/>
      <c r="D117" s="17">
        <v>230522335</v>
      </c>
      <c r="E117" s="9">
        <v>174</v>
      </c>
      <c r="F117" s="9">
        <v>178</v>
      </c>
      <c r="G117" s="18">
        <v>22.6</v>
      </c>
      <c r="H117" s="9">
        <v>740.3116</v>
      </c>
      <c r="I117" s="9">
        <v>2</v>
      </c>
      <c r="J117" s="19">
        <f t="shared" si="1"/>
        <v>-3.27</v>
      </c>
      <c r="K117" s="20">
        <v>1479.620742475</v>
      </c>
    </row>
    <row r="118" spans="1:11" x14ac:dyDescent="0.5">
      <c r="A118" s="5" t="s">
        <v>410</v>
      </c>
      <c r="B118" s="23" t="s">
        <v>113</v>
      </c>
      <c r="C118" s="9"/>
      <c r="D118" s="17">
        <v>592771720</v>
      </c>
      <c r="E118" s="9">
        <v>174</v>
      </c>
      <c r="F118" s="9">
        <v>178</v>
      </c>
      <c r="G118" s="18">
        <v>21.7</v>
      </c>
      <c r="H118" s="9">
        <v>740.31230000000005</v>
      </c>
      <c r="I118" s="9">
        <v>2</v>
      </c>
      <c r="J118" s="19">
        <f t="shared" si="1"/>
        <v>-2.33</v>
      </c>
      <c r="K118" s="20">
        <v>1479.620742475</v>
      </c>
    </row>
    <row r="119" spans="1:11" x14ac:dyDescent="0.5">
      <c r="A119" s="5" t="s">
        <v>409</v>
      </c>
      <c r="B119" s="23" t="s">
        <v>102</v>
      </c>
      <c r="C119" s="9"/>
      <c r="D119" s="17">
        <v>137217265</v>
      </c>
      <c r="E119" s="9">
        <v>174</v>
      </c>
      <c r="F119" s="9">
        <v>178</v>
      </c>
      <c r="G119" s="18">
        <v>26.4</v>
      </c>
      <c r="H119" s="9">
        <v>784.32100000000003</v>
      </c>
      <c r="I119" s="9">
        <v>2</v>
      </c>
      <c r="J119" s="19">
        <f t="shared" si="1"/>
        <v>-1.33</v>
      </c>
      <c r="K119" s="20">
        <v>1567.636792475</v>
      </c>
    </row>
    <row r="120" spans="1:11" x14ac:dyDescent="0.5">
      <c r="A120" s="5" t="s">
        <v>410</v>
      </c>
      <c r="B120" s="23" t="s">
        <v>114</v>
      </c>
      <c r="C120" s="9"/>
      <c r="D120" s="17">
        <v>215496068</v>
      </c>
      <c r="E120" s="9">
        <v>174</v>
      </c>
      <c r="F120" s="9">
        <v>178</v>
      </c>
      <c r="G120" s="18">
        <v>27</v>
      </c>
      <c r="H120" s="9">
        <v>784.32129999999995</v>
      </c>
      <c r="I120" s="9">
        <v>2</v>
      </c>
      <c r="J120" s="19">
        <f t="shared" si="1"/>
        <v>-0.95</v>
      </c>
      <c r="K120" s="20">
        <v>1567.636792475</v>
      </c>
    </row>
    <row r="121" spans="1:11" x14ac:dyDescent="0.5">
      <c r="A121" s="5" t="s">
        <v>410</v>
      </c>
      <c r="B121" s="23" t="s">
        <v>115</v>
      </c>
      <c r="C121" s="9"/>
      <c r="D121" s="17">
        <v>1254372103</v>
      </c>
      <c r="E121" s="9">
        <v>174</v>
      </c>
      <c r="F121" s="9">
        <v>178</v>
      </c>
      <c r="G121" s="18">
        <v>26.9</v>
      </c>
      <c r="H121" s="9">
        <v>804.83550000000002</v>
      </c>
      <c r="I121" s="9">
        <v>2</v>
      </c>
      <c r="J121" s="19">
        <f t="shared" si="1"/>
        <v>0.22</v>
      </c>
      <c r="K121" s="20">
        <v>1608.663342475</v>
      </c>
    </row>
    <row r="122" spans="1:11" x14ac:dyDescent="0.5">
      <c r="A122" s="5" t="s">
        <v>410</v>
      </c>
      <c r="B122" s="23" t="s">
        <v>116</v>
      </c>
      <c r="C122" s="9"/>
      <c r="D122" s="17">
        <v>2155737939</v>
      </c>
      <c r="E122" s="9">
        <v>174</v>
      </c>
      <c r="F122" s="9">
        <v>178</v>
      </c>
      <c r="G122" s="18">
        <v>21.2</v>
      </c>
      <c r="H122" s="9">
        <v>821.34059999999999</v>
      </c>
      <c r="I122" s="9">
        <v>2</v>
      </c>
      <c r="J122" s="19">
        <f t="shared" si="1"/>
        <v>0.21</v>
      </c>
      <c r="K122" s="20">
        <v>1641.6735624749999</v>
      </c>
    </row>
    <row r="123" spans="1:11" x14ac:dyDescent="0.5">
      <c r="A123" s="5" t="s">
        <v>410</v>
      </c>
      <c r="B123" s="23" t="s">
        <v>117</v>
      </c>
      <c r="C123" s="9"/>
      <c r="D123" s="17">
        <v>207790909</v>
      </c>
      <c r="E123" s="9">
        <v>174</v>
      </c>
      <c r="F123" s="9">
        <v>178</v>
      </c>
      <c r="G123" s="18">
        <v>20.399999999999999</v>
      </c>
      <c r="H123" s="9">
        <v>841.85239999999999</v>
      </c>
      <c r="I123" s="9">
        <v>2</v>
      </c>
      <c r="J123" s="19">
        <f t="shared" si="1"/>
        <v>-1.55</v>
      </c>
      <c r="K123" s="20">
        <v>1682.700112475</v>
      </c>
    </row>
    <row r="124" spans="1:11" x14ac:dyDescent="0.5">
      <c r="A124" s="5" t="s">
        <v>410</v>
      </c>
      <c r="B124" s="23" t="s">
        <v>118</v>
      </c>
      <c r="C124" s="9"/>
      <c r="D124" s="17">
        <v>304895086</v>
      </c>
      <c r="E124" s="9">
        <v>174</v>
      </c>
      <c r="F124" s="9">
        <v>178</v>
      </c>
      <c r="G124" s="18">
        <v>29.7</v>
      </c>
      <c r="H124" s="9">
        <v>848.84310000000005</v>
      </c>
      <c r="I124" s="9">
        <v>2</v>
      </c>
      <c r="J124" s="19">
        <f t="shared" si="1"/>
        <v>-0.28999999999999998</v>
      </c>
      <c r="K124" s="20">
        <v>1696.679392475</v>
      </c>
    </row>
    <row r="125" spans="1:11" x14ac:dyDescent="0.5">
      <c r="A125" s="5" t="s">
        <v>410</v>
      </c>
      <c r="B125" s="23" t="s">
        <v>119</v>
      </c>
      <c r="C125" s="9"/>
      <c r="D125" s="17">
        <v>535287816</v>
      </c>
      <c r="E125" s="9">
        <v>174</v>
      </c>
      <c r="F125" s="9">
        <v>178</v>
      </c>
      <c r="G125" s="18">
        <v>25.2</v>
      </c>
      <c r="H125" s="9">
        <v>885.85990000000004</v>
      </c>
      <c r="I125" s="9">
        <v>2</v>
      </c>
      <c r="J125" s="19">
        <f t="shared" si="1"/>
        <v>-2.0699999999999998</v>
      </c>
      <c r="K125" s="20">
        <v>1770.7161624749999</v>
      </c>
    </row>
    <row r="126" spans="1:11" x14ac:dyDescent="0.5">
      <c r="A126" s="5" t="s">
        <v>410</v>
      </c>
      <c r="B126" s="23" t="s">
        <v>120</v>
      </c>
      <c r="C126" s="9"/>
      <c r="D126" s="17">
        <v>489863631</v>
      </c>
      <c r="E126" s="9">
        <v>174</v>
      </c>
      <c r="F126" s="9">
        <v>178</v>
      </c>
      <c r="G126" s="18">
        <v>26.5</v>
      </c>
      <c r="H126" s="9">
        <v>885.86080000000004</v>
      </c>
      <c r="I126" s="9">
        <v>2</v>
      </c>
      <c r="J126" s="19">
        <f t="shared" si="1"/>
        <v>-1.05</v>
      </c>
      <c r="K126" s="20">
        <v>1770.7161624749999</v>
      </c>
    </row>
    <row r="127" spans="1:11" x14ac:dyDescent="0.5">
      <c r="A127" s="5" t="s">
        <v>410</v>
      </c>
      <c r="B127" s="23" t="s">
        <v>121</v>
      </c>
      <c r="C127" s="9"/>
      <c r="D127" s="17">
        <v>166156513</v>
      </c>
      <c r="E127" s="9">
        <v>174</v>
      </c>
      <c r="F127" s="9">
        <v>178</v>
      </c>
      <c r="G127" s="18">
        <v>20.9</v>
      </c>
      <c r="H127" s="9">
        <v>894.36770000000001</v>
      </c>
      <c r="I127" s="9">
        <v>2</v>
      </c>
      <c r="J127" s="19">
        <f t="shared" si="1"/>
        <v>-1.89</v>
      </c>
      <c r="K127" s="20">
        <v>1787.7314724749999</v>
      </c>
    </row>
    <row r="128" spans="1:11" x14ac:dyDescent="0.5">
      <c r="A128" s="5" t="s">
        <v>410</v>
      </c>
      <c r="B128" s="23" t="s">
        <v>122</v>
      </c>
      <c r="C128" s="9"/>
      <c r="D128" s="17">
        <v>525172056</v>
      </c>
      <c r="E128" s="9">
        <v>174</v>
      </c>
      <c r="F128" s="9">
        <v>178</v>
      </c>
      <c r="G128" s="18">
        <v>26.6</v>
      </c>
      <c r="H128" s="9">
        <v>929.87149999999997</v>
      </c>
      <c r="I128" s="9">
        <v>2</v>
      </c>
      <c r="J128" s="19">
        <f t="shared" si="1"/>
        <v>1.88</v>
      </c>
      <c r="K128" s="20">
        <v>1858.7322124750001</v>
      </c>
    </row>
    <row r="129" spans="1:11" x14ac:dyDescent="0.5">
      <c r="A129" s="5" t="s">
        <v>410</v>
      </c>
      <c r="B129" s="23" t="s">
        <v>123</v>
      </c>
      <c r="C129" s="9"/>
      <c r="D129" s="17">
        <v>2679968111</v>
      </c>
      <c r="E129" s="9">
        <v>174</v>
      </c>
      <c r="F129" s="9">
        <v>178</v>
      </c>
      <c r="G129" s="18">
        <v>24.9</v>
      </c>
      <c r="H129" s="9">
        <v>966.88570000000004</v>
      </c>
      <c r="I129" s="9">
        <v>2</v>
      </c>
      <c r="J129" s="19">
        <f t="shared" si="1"/>
        <v>-2.5299999999999998</v>
      </c>
      <c r="K129" s="20">
        <v>1932.768982475</v>
      </c>
    </row>
    <row r="130" spans="1:11" x14ac:dyDescent="0.5">
      <c r="A130" s="5" t="s">
        <v>410</v>
      </c>
      <c r="B130" s="23" t="s">
        <v>124</v>
      </c>
      <c r="C130" s="9"/>
      <c r="D130" s="17">
        <v>1200171872</v>
      </c>
      <c r="E130" s="9">
        <v>174</v>
      </c>
      <c r="F130" s="9">
        <v>178</v>
      </c>
      <c r="G130" s="18">
        <v>27.5</v>
      </c>
      <c r="H130" s="9">
        <v>741.95889999999997</v>
      </c>
      <c r="I130" s="9">
        <v>3</v>
      </c>
      <c r="J130" s="19">
        <f t="shared" ref="J130:J193" si="2">ROUND(1000000*(H130*I130-((I130-1)*1.0073)-K130)/K130,2)</f>
        <v>-1.04</v>
      </c>
      <c r="K130" s="20">
        <v>2223.8644024750001</v>
      </c>
    </row>
    <row r="131" spans="1:11" x14ac:dyDescent="0.5">
      <c r="A131" s="5" t="s">
        <v>411</v>
      </c>
      <c r="B131" s="23" t="s">
        <v>125</v>
      </c>
      <c r="C131" s="9"/>
      <c r="D131" s="17">
        <v>31738913</v>
      </c>
      <c r="E131" s="9">
        <v>179</v>
      </c>
      <c r="F131" s="9">
        <v>184</v>
      </c>
      <c r="G131" s="18">
        <v>21.2</v>
      </c>
      <c r="H131" s="9">
        <v>673.79960000000005</v>
      </c>
      <c r="I131" s="9">
        <v>2</v>
      </c>
      <c r="J131" s="19">
        <f t="shared" si="2"/>
        <v>-1.91</v>
      </c>
      <c r="K131" s="20">
        <v>1346.5944706769999</v>
      </c>
    </row>
    <row r="132" spans="1:11" x14ac:dyDescent="0.5">
      <c r="A132" s="5" t="s">
        <v>412</v>
      </c>
      <c r="B132" s="23" t="s">
        <v>126</v>
      </c>
      <c r="C132" s="9"/>
      <c r="D132" s="17">
        <v>89340094</v>
      </c>
      <c r="E132" s="9">
        <v>179</v>
      </c>
      <c r="F132" s="9">
        <v>185</v>
      </c>
      <c r="G132" s="18">
        <v>36.6</v>
      </c>
      <c r="H132" s="9">
        <v>556.75409999999999</v>
      </c>
      <c r="I132" s="9">
        <v>2</v>
      </c>
      <c r="J132" s="19">
        <f t="shared" si="2"/>
        <v>-1.68</v>
      </c>
      <c r="K132" s="20">
        <v>1112.502765766</v>
      </c>
    </row>
    <row r="133" spans="1:11" x14ac:dyDescent="0.5">
      <c r="A133" s="5" t="s">
        <v>413</v>
      </c>
      <c r="B133" s="23" t="s">
        <v>127</v>
      </c>
      <c r="C133" s="9"/>
      <c r="D133" s="17">
        <v>1685027855</v>
      </c>
      <c r="E133" s="9">
        <v>179</v>
      </c>
      <c r="F133" s="9">
        <v>185</v>
      </c>
      <c r="G133" s="18">
        <v>32.799999999999997</v>
      </c>
      <c r="H133" s="9">
        <v>577.26739999999995</v>
      </c>
      <c r="I133" s="9">
        <v>2</v>
      </c>
      <c r="J133" s="19">
        <f t="shared" si="2"/>
        <v>-1.57</v>
      </c>
      <c r="K133" s="20">
        <v>1153.5293157660001</v>
      </c>
    </row>
    <row r="134" spans="1:11" x14ac:dyDescent="0.5">
      <c r="A134" s="5" t="s">
        <v>412</v>
      </c>
      <c r="B134" s="23" t="s">
        <v>128</v>
      </c>
      <c r="C134" s="9"/>
      <c r="D134" s="17">
        <v>83439900</v>
      </c>
      <c r="E134" s="9">
        <v>179</v>
      </c>
      <c r="F134" s="9">
        <v>185</v>
      </c>
      <c r="G134" s="18">
        <v>46.6</v>
      </c>
      <c r="H134" s="9">
        <v>847.84950000000003</v>
      </c>
      <c r="I134" s="9">
        <v>2</v>
      </c>
      <c r="J134" s="19">
        <f t="shared" si="2"/>
        <v>-1.1200000000000001</v>
      </c>
      <c r="K134" s="20">
        <v>1694.693605766</v>
      </c>
    </row>
    <row r="135" spans="1:11" x14ac:dyDescent="0.5">
      <c r="A135" s="5" t="s">
        <v>413</v>
      </c>
      <c r="B135" s="23" t="s">
        <v>129</v>
      </c>
      <c r="C135" s="9"/>
      <c r="D135" s="17">
        <f>1335491607+94785169</f>
        <v>1430276776</v>
      </c>
      <c r="E135" s="9">
        <v>179</v>
      </c>
      <c r="F135" s="9">
        <v>185</v>
      </c>
      <c r="G135" s="18">
        <v>39.200000000000003</v>
      </c>
      <c r="H135" s="9">
        <v>687.27930000000003</v>
      </c>
      <c r="I135" s="9">
        <v>3</v>
      </c>
      <c r="J135" s="19">
        <f t="shared" si="2"/>
        <v>-1.21</v>
      </c>
      <c r="K135" s="20">
        <v>2059.8257957660003</v>
      </c>
    </row>
    <row r="136" spans="1:11" x14ac:dyDescent="0.5">
      <c r="A136" s="5" t="s">
        <v>412</v>
      </c>
      <c r="B136" s="23" t="s">
        <v>130</v>
      </c>
      <c r="C136" s="9"/>
      <c r="D136" s="17">
        <f>134462884+19714308</f>
        <v>154177192</v>
      </c>
      <c r="E136" s="9">
        <v>179</v>
      </c>
      <c r="F136" s="9">
        <v>185</v>
      </c>
      <c r="G136" s="18">
        <v>39.200000000000003</v>
      </c>
      <c r="H136" s="9">
        <v>687.2799</v>
      </c>
      <c r="I136" s="9">
        <v>3</v>
      </c>
      <c r="J136" s="19">
        <f t="shared" si="2"/>
        <v>-0.34</v>
      </c>
      <c r="K136" s="20">
        <v>2059.8257957660003</v>
      </c>
    </row>
    <row r="137" spans="1:11" x14ac:dyDescent="0.5">
      <c r="A137" s="5" t="s">
        <v>413</v>
      </c>
      <c r="B137" s="23" t="s">
        <v>131</v>
      </c>
      <c r="C137" s="9"/>
      <c r="D137" s="17">
        <f>2059957446+283127318</f>
        <v>2343084764</v>
      </c>
      <c r="E137" s="9">
        <v>179</v>
      </c>
      <c r="F137" s="9">
        <v>185</v>
      </c>
      <c r="G137" s="18">
        <v>33.6</v>
      </c>
      <c r="H137" s="9">
        <v>711.95989999999995</v>
      </c>
      <c r="I137" s="9">
        <v>3</v>
      </c>
      <c r="J137" s="19">
        <f t="shared" si="2"/>
        <v>1.19</v>
      </c>
      <c r="K137" s="20">
        <v>2133.862565766</v>
      </c>
    </row>
    <row r="138" spans="1:11" x14ac:dyDescent="0.5">
      <c r="A138" s="5" t="s">
        <v>413</v>
      </c>
      <c r="B138" s="23" t="s">
        <v>132</v>
      </c>
      <c r="C138" s="9"/>
      <c r="D138" s="17">
        <f>157258805+140578688</f>
        <v>297837493</v>
      </c>
      <c r="E138" s="9">
        <v>179</v>
      </c>
      <c r="F138" s="9">
        <v>185</v>
      </c>
      <c r="G138" s="18">
        <v>33</v>
      </c>
      <c r="H138" s="9">
        <v>725.63409999999999</v>
      </c>
      <c r="I138" s="9">
        <v>3</v>
      </c>
      <c r="J138" s="19">
        <f t="shared" si="2"/>
        <v>-0.28000000000000003</v>
      </c>
      <c r="K138" s="20">
        <v>2174.8883000000001</v>
      </c>
    </row>
    <row r="139" spans="1:11" x14ac:dyDescent="0.5">
      <c r="A139" s="5" t="s">
        <v>413</v>
      </c>
      <c r="B139" s="23" t="s">
        <v>133</v>
      </c>
      <c r="C139" s="9"/>
      <c r="D139" s="17">
        <f>828147943+391079940</f>
        <v>1219227883</v>
      </c>
      <c r="E139" s="9">
        <v>179</v>
      </c>
      <c r="F139" s="9">
        <v>185</v>
      </c>
      <c r="G139" s="18">
        <v>27.8</v>
      </c>
      <c r="H139" s="9">
        <v>736.63670000000002</v>
      </c>
      <c r="I139" s="9">
        <v>3</v>
      </c>
      <c r="J139" s="19">
        <f t="shared" si="2"/>
        <v>-1.74</v>
      </c>
      <c r="K139" s="20">
        <v>2207.8993357660001</v>
      </c>
    </row>
    <row r="140" spans="1:11" x14ac:dyDescent="0.5">
      <c r="A140" s="5" t="s">
        <v>413</v>
      </c>
      <c r="B140" s="23" t="s">
        <v>134</v>
      </c>
      <c r="C140" s="9"/>
      <c r="D140" s="17">
        <f>60112191+83700484</f>
        <v>143812675</v>
      </c>
      <c r="E140" s="9">
        <v>179</v>
      </c>
      <c r="F140" s="9">
        <v>185</v>
      </c>
      <c r="G140" s="18">
        <v>32.6</v>
      </c>
      <c r="H140" s="9">
        <v>779.65200000000004</v>
      </c>
      <c r="I140" s="9">
        <v>3</v>
      </c>
      <c r="J140" s="19">
        <f t="shared" si="2"/>
        <v>-0.23</v>
      </c>
      <c r="K140" s="20">
        <v>2336.9419357660004</v>
      </c>
    </row>
    <row r="141" spans="1:11" x14ac:dyDescent="0.5">
      <c r="A141" s="5" t="s">
        <v>413</v>
      </c>
      <c r="B141" s="23" t="s">
        <v>135</v>
      </c>
      <c r="C141" s="9"/>
      <c r="D141" s="17">
        <f>74589743+121187745</f>
        <v>195777488</v>
      </c>
      <c r="E141" s="9">
        <v>179</v>
      </c>
      <c r="F141" s="9">
        <v>185</v>
      </c>
      <c r="G141" s="18">
        <v>42</v>
      </c>
      <c r="H141" s="9">
        <v>784.31209999999999</v>
      </c>
      <c r="I141" s="9">
        <v>3</v>
      </c>
      <c r="J141" s="19">
        <f t="shared" si="2"/>
        <v>0.21</v>
      </c>
      <c r="K141" s="20">
        <v>2350.9212157660004</v>
      </c>
    </row>
    <row r="142" spans="1:11" x14ac:dyDescent="0.5">
      <c r="A142" s="5" t="s">
        <v>413</v>
      </c>
      <c r="B142" s="23" t="s">
        <v>136</v>
      </c>
      <c r="C142" s="9"/>
      <c r="D142" s="17">
        <f>1265714181+884315731</f>
        <v>2150029912</v>
      </c>
      <c r="E142" s="9">
        <v>179</v>
      </c>
      <c r="F142" s="9">
        <v>185</v>
      </c>
      <c r="G142" s="18">
        <v>38</v>
      </c>
      <c r="H142" s="9">
        <v>808.99040000000002</v>
      </c>
      <c r="I142" s="9">
        <v>3</v>
      </c>
      <c r="J142" s="19">
        <f t="shared" si="2"/>
        <v>-0.56999999999999995</v>
      </c>
      <c r="K142" s="20">
        <v>2424.9579857660001</v>
      </c>
    </row>
    <row r="143" spans="1:11" x14ac:dyDescent="0.5">
      <c r="A143" s="5" t="s">
        <v>413</v>
      </c>
      <c r="B143" s="23" t="s">
        <v>137</v>
      </c>
      <c r="C143" s="9"/>
      <c r="D143" s="17">
        <f>75911149+96588352</f>
        <v>172499501</v>
      </c>
      <c r="E143" s="9">
        <v>179</v>
      </c>
      <c r="F143" s="9">
        <v>185</v>
      </c>
      <c r="G143" s="18">
        <v>36.799999999999997</v>
      </c>
      <c r="H143" s="9">
        <v>808.99099999999999</v>
      </c>
      <c r="I143" s="9">
        <v>3</v>
      </c>
      <c r="J143" s="19">
        <f t="shared" si="2"/>
        <v>0.17</v>
      </c>
      <c r="K143" s="20">
        <v>2424.9579857660001</v>
      </c>
    </row>
    <row r="144" spans="1:11" x14ac:dyDescent="0.5">
      <c r="A144" s="5" t="s">
        <v>413</v>
      </c>
      <c r="B144" s="23" t="s">
        <v>138</v>
      </c>
      <c r="C144" s="9"/>
      <c r="D144" s="17">
        <f>112803499+363211907</f>
        <v>476015406</v>
      </c>
      <c r="E144" s="9">
        <v>179</v>
      </c>
      <c r="F144" s="9">
        <v>185</v>
      </c>
      <c r="G144" s="18">
        <v>36.700000000000003</v>
      </c>
      <c r="H144" s="9">
        <v>822.66639999999995</v>
      </c>
      <c r="I144" s="9">
        <v>3</v>
      </c>
      <c r="J144" s="19">
        <f t="shared" si="2"/>
        <v>0.03</v>
      </c>
      <c r="K144" s="20">
        <v>2465.9845357660001</v>
      </c>
    </row>
    <row r="145" spans="1:11" x14ac:dyDescent="0.5">
      <c r="A145" s="5" t="s">
        <v>413</v>
      </c>
      <c r="B145" s="23" t="s">
        <v>139</v>
      </c>
      <c r="C145" s="9"/>
      <c r="D145" s="17">
        <f>750061164+1231811936</f>
        <v>1981873100</v>
      </c>
      <c r="E145" s="9">
        <v>179</v>
      </c>
      <c r="F145" s="9">
        <v>185</v>
      </c>
      <c r="G145" s="18">
        <v>31.9</v>
      </c>
      <c r="H145" s="9">
        <v>833.66830000000004</v>
      </c>
      <c r="I145" s="9">
        <v>3</v>
      </c>
      <c r="J145" s="19">
        <f t="shared" si="2"/>
        <v>-1.78</v>
      </c>
      <c r="K145" s="20">
        <v>2498.9947557660003</v>
      </c>
    </row>
    <row r="146" spans="1:11" x14ac:dyDescent="0.5">
      <c r="A146" s="5" t="s">
        <v>413</v>
      </c>
      <c r="B146" s="23" t="s">
        <v>140</v>
      </c>
      <c r="C146" s="9"/>
      <c r="D146" s="17">
        <f>66663763+91347123</f>
        <v>158010886</v>
      </c>
      <c r="E146" s="9">
        <v>179</v>
      </c>
      <c r="F146" s="9">
        <v>185</v>
      </c>
      <c r="G146" s="18">
        <v>31.4</v>
      </c>
      <c r="H146" s="9">
        <v>833.67049999999995</v>
      </c>
      <c r="I146" s="9">
        <v>3</v>
      </c>
      <c r="J146" s="19">
        <f t="shared" si="2"/>
        <v>0.86</v>
      </c>
      <c r="K146" s="20">
        <v>2498.9947557660003</v>
      </c>
    </row>
    <row r="147" spans="1:11" x14ac:dyDescent="0.5">
      <c r="A147" s="5" t="s">
        <v>414</v>
      </c>
      <c r="B147" s="23" t="s">
        <v>141</v>
      </c>
      <c r="C147" s="9"/>
      <c r="D147" s="17">
        <f>8446510+122563100</f>
        <v>131009610</v>
      </c>
      <c r="E147" s="9">
        <v>179</v>
      </c>
      <c r="F147" s="9">
        <v>186</v>
      </c>
      <c r="G147" s="18">
        <v>34.1</v>
      </c>
      <c r="H147" s="9">
        <v>627.79129999999998</v>
      </c>
      <c r="I147" s="9">
        <v>2</v>
      </c>
      <c r="J147" s="19">
        <f t="shared" si="2"/>
        <v>-1.35</v>
      </c>
      <c r="K147" s="20">
        <v>1254.576994235</v>
      </c>
    </row>
    <row r="148" spans="1:11" x14ac:dyDescent="0.5">
      <c r="A148" s="5" t="s">
        <v>415</v>
      </c>
      <c r="B148" s="23" t="s">
        <v>142</v>
      </c>
      <c r="C148" s="9"/>
      <c r="D148" s="17">
        <f>448854180</f>
        <v>448854180</v>
      </c>
      <c r="E148" s="9">
        <v>179</v>
      </c>
      <c r="F148" s="9">
        <v>186</v>
      </c>
      <c r="G148" s="18">
        <v>29.8</v>
      </c>
      <c r="H148" s="9">
        <v>729.33180000000004</v>
      </c>
      <c r="I148" s="9">
        <v>2</v>
      </c>
      <c r="J148" s="19">
        <f t="shared" si="2"/>
        <v>-0.04</v>
      </c>
      <c r="K148" s="20">
        <v>1457.656364235</v>
      </c>
    </row>
    <row r="149" spans="1:11" x14ac:dyDescent="0.5">
      <c r="A149" s="5" t="s">
        <v>415</v>
      </c>
      <c r="B149" s="23" t="s">
        <v>143</v>
      </c>
      <c r="C149" s="9"/>
      <c r="D149" s="17">
        <f>194423767+72959074</f>
        <v>267382841</v>
      </c>
      <c r="E149" s="9">
        <v>179</v>
      </c>
      <c r="F149" s="9">
        <v>186</v>
      </c>
      <c r="G149" s="18">
        <v>35.700000000000003</v>
      </c>
      <c r="H149" s="9">
        <v>734.63760000000002</v>
      </c>
      <c r="I149" s="9">
        <v>3</v>
      </c>
      <c r="J149" s="19">
        <f t="shared" si="2"/>
        <v>-0.54</v>
      </c>
      <c r="K149" s="20">
        <v>2201.8993999999998</v>
      </c>
    </row>
    <row r="150" spans="1:11" x14ac:dyDescent="0.5">
      <c r="A150" s="5" t="s">
        <v>416</v>
      </c>
      <c r="B150" s="23" t="s">
        <v>128</v>
      </c>
      <c r="C150" s="9"/>
      <c r="D150" s="17">
        <v>41760445</v>
      </c>
      <c r="E150" s="9">
        <v>179</v>
      </c>
      <c r="F150" s="9">
        <v>186</v>
      </c>
      <c r="G150" s="18">
        <v>44.4</v>
      </c>
      <c r="H150" s="9">
        <v>734.63779999999997</v>
      </c>
      <c r="I150" s="9">
        <v>3</v>
      </c>
      <c r="J150" s="19">
        <f t="shared" si="2"/>
        <v>-0.56000000000000005</v>
      </c>
      <c r="K150" s="20">
        <v>2201.9000242350003</v>
      </c>
    </row>
    <row r="151" spans="1:11" x14ac:dyDescent="0.5">
      <c r="A151" s="5" t="s">
        <v>415</v>
      </c>
      <c r="B151" s="23" t="s">
        <v>144</v>
      </c>
      <c r="C151" s="9"/>
      <c r="D151" s="17">
        <v>73835651</v>
      </c>
      <c r="E151" s="9">
        <v>179</v>
      </c>
      <c r="F151" s="9">
        <v>186</v>
      </c>
      <c r="G151" s="18">
        <v>34.1</v>
      </c>
      <c r="H151" s="9">
        <v>885.68780000000004</v>
      </c>
      <c r="I151" s="9">
        <v>3</v>
      </c>
      <c r="J151" s="19">
        <f t="shared" si="2"/>
        <v>0.45</v>
      </c>
      <c r="K151" s="20">
        <v>2655.0475999999999</v>
      </c>
    </row>
    <row r="152" spans="1:11" x14ac:dyDescent="0.5">
      <c r="A152" s="5" t="s">
        <v>465</v>
      </c>
      <c r="B152" s="23" t="s">
        <v>128</v>
      </c>
      <c r="C152" s="9"/>
      <c r="D152" s="17">
        <v>97723046</v>
      </c>
      <c r="E152" s="9">
        <v>179</v>
      </c>
      <c r="F152" s="9">
        <v>186</v>
      </c>
      <c r="G152" s="18">
        <v>26.4</v>
      </c>
      <c r="H152" s="9">
        <v>885.6884</v>
      </c>
      <c r="I152" s="9">
        <v>3</v>
      </c>
      <c r="J152" s="19">
        <f t="shared" si="2"/>
        <v>0.88</v>
      </c>
      <c r="K152" s="20">
        <v>2655.0482642350003</v>
      </c>
    </row>
    <row r="153" spans="1:11" x14ac:dyDescent="0.5">
      <c r="A153" s="5" t="s">
        <v>417</v>
      </c>
      <c r="B153" s="23" t="s">
        <v>145</v>
      </c>
      <c r="C153" s="9"/>
      <c r="D153" s="17">
        <f>122135012+885520675</f>
        <v>1007655687</v>
      </c>
      <c r="E153" s="9">
        <v>186</v>
      </c>
      <c r="F153" s="9">
        <v>192</v>
      </c>
      <c r="G153" s="18">
        <v>38.9</v>
      </c>
      <c r="H153" s="9">
        <v>681.33119999999997</v>
      </c>
      <c r="I153" s="9">
        <v>2</v>
      </c>
      <c r="J153" s="19">
        <f t="shared" si="2"/>
        <v>-0.95</v>
      </c>
      <c r="K153" s="20">
        <v>1361.6564000000001</v>
      </c>
    </row>
    <row r="154" spans="1:11" x14ac:dyDescent="0.5">
      <c r="A154" s="5" t="s">
        <v>417</v>
      </c>
      <c r="B154" s="23" t="s">
        <v>146</v>
      </c>
      <c r="C154" s="9"/>
      <c r="D154" s="17">
        <f>308012806+45629375</f>
        <v>353642181</v>
      </c>
      <c r="E154" s="9">
        <v>186</v>
      </c>
      <c r="F154" s="9">
        <v>192</v>
      </c>
      <c r="G154" s="18">
        <v>44</v>
      </c>
      <c r="H154" s="9">
        <v>702.63840000000005</v>
      </c>
      <c r="I154" s="9">
        <v>3</v>
      </c>
      <c r="J154" s="19">
        <f t="shared" si="2"/>
        <v>0.28000000000000003</v>
      </c>
      <c r="K154" s="20">
        <v>2105.9</v>
      </c>
    </row>
    <row r="155" spans="1:11" x14ac:dyDescent="0.5">
      <c r="A155" s="5" t="s">
        <v>417</v>
      </c>
      <c r="B155" s="23" t="s">
        <v>147</v>
      </c>
      <c r="C155" s="9"/>
      <c r="D155" s="17">
        <f>214787355+39031671</f>
        <v>253819026</v>
      </c>
      <c r="E155" s="9">
        <v>186</v>
      </c>
      <c r="F155" s="9">
        <v>192</v>
      </c>
      <c r="G155" s="18">
        <v>38</v>
      </c>
      <c r="H155" s="9">
        <v>810.67280000000005</v>
      </c>
      <c r="I155" s="9">
        <v>3</v>
      </c>
      <c r="J155" s="19">
        <f t="shared" si="2"/>
        <v>-1.04</v>
      </c>
      <c r="K155" s="20">
        <v>2430.0063156830001</v>
      </c>
    </row>
    <row r="156" spans="1:11" x14ac:dyDescent="0.5">
      <c r="A156" s="5" t="s">
        <v>417</v>
      </c>
      <c r="B156" s="23" t="s">
        <v>148</v>
      </c>
      <c r="C156" s="9"/>
      <c r="D156" s="17">
        <f>193705009+153586930+156647611+105289343</f>
        <v>609228893</v>
      </c>
      <c r="E156" s="9">
        <v>186</v>
      </c>
      <c r="F156" s="9">
        <v>192</v>
      </c>
      <c r="G156" s="18">
        <v>40</v>
      </c>
      <c r="H156" s="9">
        <v>810.6739</v>
      </c>
      <c r="I156" s="9">
        <v>3</v>
      </c>
      <c r="J156" s="19">
        <f t="shared" si="2"/>
        <v>0.32</v>
      </c>
      <c r="K156" s="20">
        <v>2430.0063156830001</v>
      </c>
    </row>
    <row r="157" spans="1:11" x14ac:dyDescent="0.5">
      <c r="A157" s="5" t="s">
        <v>417</v>
      </c>
      <c r="B157" s="23" t="s">
        <v>477</v>
      </c>
      <c r="C157" s="9"/>
      <c r="D157" s="17">
        <f>115221768+109808661</f>
        <v>225030429</v>
      </c>
      <c r="E157" s="9">
        <v>186</v>
      </c>
      <c r="F157" s="9">
        <v>192</v>
      </c>
      <c r="G157" s="18">
        <v>30.1</v>
      </c>
      <c r="H157" s="9">
        <v>819.68799999999999</v>
      </c>
      <c r="I157" s="9">
        <v>3</v>
      </c>
      <c r="J157" s="19">
        <f t="shared" si="2"/>
        <v>-1.22</v>
      </c>
      <c r="K157" s="20">
        <v>2457.0524</v>
      </c>
    </row>
    <row r="158" spans="1:11" x14ac:dyDescent="0.5">
      <c r="A158" s="5" t="s">
        <v>417</v>
      </c>
      <c r="B158" s="23" t="s">
        <v>149</v>
      </c>
      <c r="C158" s="9"/>
      <c r="D158" s="17">
        <f>199727351+63840301</f>
        <v>263567652</v>
      </c>
      <c r="E158" s="9">
        <v>186</v>
      </c>
      <c r="F158" s="9">
        <v>192</v>
      </c>
      <c r="G158" s="18">
        <v>36</v>
      </c>
      <c r="H158" s="9">
        <v>835.35270000000003</v>
      </c>
      <c r="I158" s="9">
        <v>3</v>
      </c>
      <c r="J158" s="19">
        <f t="shared" si="2"/>
        <v>0.52</v>
      </c>
      <c r="K158" s="20">
        <v>2504.0421999999999</v>
      </c>
    </row>
    <row r="159" spans="1:11" x14ac:dyDescent="0.5">
      <c r="A159" s="5" t="s">
        <v>417</v>
      </c>
      <c r="B159" s="23" t="s">
        <v>150</v>
      </c>
      <c r="C159" s="9"/>
      <c r="D159" s="17">
        <v>155724690</v>
      </c>
      <c r="E159" s="9">
        <v>186</v>
      </c>
      <c r="F159" s="9">
        <v>192</v>
      </c>
      <c r="G159" s="18">
        <v>31.6</v>
      </c>
      <c r="H159" s="9">
        <v>860.03110000000004</v>
      </c>
      <c r="I159" s="9">
        <v>3</v>
      </c>
      <c r="J159" s="19">
        <f t="shared" si="2"/>
        <v>-0.04</v>
      </c>
      <c r="K159" s="20">
        <v>2578.0787999999998</v>
      </c>
    </row>
    <row r="160" spans="1:11" x14ac:dyDescent="0.5">
      <c r="A160" s="5" t="s">
        <v>418</v>
      </c>
      <c r="B160" s="23" t="s">
        <v>151</v>
      </c>
      <c r="C160" s="9"/>
      <c r="D160" s="17">
        <v>10896997</v>
      </c>
      <c r="E160" s="9">
        <v>187</v>
      </c>
      <c r="F160" s="9">
        <v>191</v>
      </c>
      <c r="G160" s="18">
        <v>50.3</v>
      </c>
      <c r="H160" s="9">
        <v>603.77809999999999</v>
      </c>
      <c r="I160" s="9">
        <v>2</v>
      </c>
      <c r="J160" s="19">
        <f t="shared" si="2"/>
        <v>-1.66</v>
      </c>
      <c r="K160" s="20">
        <v>1206.5509</v>
      </c>
    </row>
    <row r="161" spans="1:11" x14ac:dyDescent="0.5">
      <c r="A161" s="5" t="s">
        <v>418</v>
      </c>
      <c r="B161" s="23" t="s">
        <v>152</v>
      </c>
      <c r="C161" s="9"/>
      <c r="D161" s="17">
        <v>24589525</v>
      </c>
      <c r="E161" s="9">
        <v>187</v>
      </c>
      <c r="F161" s="9">
        <v>191</v>
      </c>
      <c r="G161" s="18">
        <v>42.8</v>
      </c>
      <c r="H161" s="9">
        <v>640.79729999999995</v>
      </c>
      <c r="I161" s="9">
        <v>2</v>
      </c>
      <c r="J161" s="19">
        <f t="shared" si="2"/>
        <v>-0.16</v>
      </c>
      <c r="K161" s="20">
        <v>1280.5875000000001</v>
      </c>
    </row>
    <row r="162" spans="1:11" x14ac:dyDescent="0.5">
      <c r="A162" s="5" t="s">
        <v>418</v>
      </c>
      <c r="B162" s="23" t="s">
        <v>153</v>
      </c>
      <c r="C162" s="9"/>
      <c r="D162" s="17">
        <v>20102571</v>
      </c>
      <c r="E162" s="9">
        <v>187</v>
      </c>
      <c r="F162" s="9">
        <v>191</v>
      </c>
      <c r="G162" s="18">
        <v>50.1</v>
      </c>
      <c r="H162" s="9">
        <v>705.32100000000003</v>
      </c>
      <c r="I162" s="9">
        <v>2</v>
      </c>
      <c r="J162" s="19">
        <f t="shared" si="2"/>
        <v>3.26</v>
      </c>
      <c r="K162" s="20">
        <v>1409.6301000000001</v>
      </c>
    </row>
    <row r="163" spans="1:11" x14ac:dyDescent="0.5">
      <c r="A163" s="5" t="s">
        <v>418</v>
      </c>
      <c r="B163" s="23" t="s">
        <v>154</v>
      </c>
      <c r="C163" s="9"/>
      <c r="D163" s="17">
        <v>32852109</v>
      </c>
      <c r="E163" s="9">
        <v>187</v>
      </c>
      <c r="F163" s="9">
        <v>191</v>
      </c>
      <c r="G163" s="18">
        <v>57.3</v>
      </c>
      <c r="H163" s="9">
        <v>749.3261</v>
      </c>
      <c r="I163" s="9">
        <v>2</v>
      </c>
      <c r="J163" s="19">
        <f t="shared" si="2"/>
        <v>-0.93</v>
      </c>
      <c r="K163" s="20">
        <v>1497.6463000000001</v>
      </c>
    </row>
    <row r="164" spans="1:11" x14ac:dyDescent="0.5">
      <c r="A164" s="5" t="s">
        <v>418</v>
      </c>
      <c r="B164" s="23" t="s">
        <v>155</v>
      </c>
      <c r="C164" s="9"/>
      <c r="D164" s="17">
        <v>86070376</v>
      </c>
      <c r="E164" s="9">
        <v>187</v>
      </c>
      <c r="F164" s="9">
        <v>191</v>
      </c>
      <c r="G164" s="18">
        <v>48.7</v>
      </c>
      <c r="H164" s="9">
        <v>786.3451</v>
      </c>
      <c r="I164" s="9">
        <v>2</v>
      </c>
      <c r="J164" s="19">
        <f t="shared" si="2"/>
        <v>-0.28999999999999998</v>
      </c>
      <c r="K164" s="20">
        <v>1571.6833487449999</v>
      </c>
    </row>
    <row r="165" spans="1:11" x14ac:dyDescent="0.5">
      <c r="A165" s="5" t="s">
        <v>418</v>
      </c>
      <c r="B165" s="23" t="s">
        <v>156</v>
      </c>
      <c r="C165" s="9"/>
      <c r="D165" s="17">
        <v>138867283</v>
      </c>
      <c r="E165" s="9">
        <v>187</v>
      </c>
      <c r="F165" s="9">
        <v>191</v>
      </c>
      <c r="G165" s="18">
        <v>55.9</v>
      </c>
      <c r="H165" s="9">
        <v>931.89239999999995</v>
      </c>
      <c r="I165" s="9">
        <v>2</v>
      </c>
      <c r="J165" s="19">
        <f t="shared" si="2"/>
        <v>-0.43</v>
      </c>
      <c r="K165" s="20">
        <v>1862.7782999999999</v>
      </c>
    </row>
    <row r="166" spans="1:11" x14ac:dyDescent="0.5">
      <c r="A166" s="5" t="s">
        <v>419</v>
      </c>
      <c r="B166" s="23" t="s">
        <v>157</v>
      </c>
      <c r="C166" s="9"/>
      <c r="D166" s="17">
        <v>2346509119</v>
      </c>
      <c r="E166" s="9">
        <v>187</v>
      </c>
      <c r="F166" s="9">
        <v>192</v>
      </c>
      <c r="G166" s="18">
        <v>40.700000000000003</v>
      </c>
      <c r="H166" s="9">
        <v>529.26769999999999</v>
      </c>
      <c r="I166" s="9">
        <v>2</v>
      </c>
      <c r="J166" s="19">
        <f t="shared" si="2"/>
        <v>-1.77</v>
      </c>
      <c r="K166" s="20">
        <v>1057.529967214</v>
      </c>
    </row>
    <row r="167" spans="1:11" x14ac:dyDescent="0.5">
      <c r="A167" s="5" t="s">
        <v>419</v>
      </c>
      <c r="B167" s="23" t="s">
        <v>158</v>
      </c>
      <c r="C167" s="9"/>
      <c r="D167" s="17">
        <v>522288489</v>
      </c>
      <c r="E167" s="9">
        <v>187</v>
      </c>
      <c r="F167" s="9">
        <v>192</v>
      </c>
      <c r="G167" s="18">
        <v>39.299999999999997</v>
      </c>
      <c r="H167" s="9">
        <v>610.29380000000003</v>
      </c>
      <c r="I167" s="9">
        <v>2</v>
      </c>
      <c r="J167" s="19">
        <f t="shared" si="2"/>
        <v>-2.04</v>
      </c>
      <c r="K167" s="20">
        <v>1219.5827872140001</v>
      </c>
    </row>
    <row r="168" spans="1:11" x14ac:dyDescent="0.5">
      <c r="A168" s="5" t="s">
        <v>419</v>
      </c>
      <c r="B168" s="23" t="s">
        <v>159</v>
      </c>
      <c r="C168" s="9"/>
      <c r="D168" s="17">
        <v>2809327259</v>
      </c>
      <c r="E168" s="9">
        <v>187</v>
      </c>
      <c r="F168" s="9">
        <v>192</v>
      </c>
      <c r="G168" s="18">
        <v>40.799999999999997</v>
      </c>
      <c r="H168" s="9">
        <v>610.2944</v>
      </c>
      <c r="I168" s="9">
        <v>2</v>
      </c>
      <c r="J168" s="19">
        <f t="shared" si="2"/>
        <v>-1.06</v>
      </c>
      <c r="K168" s="20">
        <v>1219.5827872140001</v>
      </c>
    </row>
    <row r="169" spans="1:11" x14ac:dyDescent="0.5">
      <c r="A169" s="5" t="s">
        <v>420</v>
      </c>
      <c r="B169" s="23" t="s">
        <v>151</v>
      </c>
      <c r="C169" s="9"/>
      <c r="D169" s="17">
        <v>33234645</v>
      </c>
      <c r="E169" s="9">
        <v>187</v>
      </c>
      <c r="F169" s="9">
        <v>192</v>
      </c>
      <c r="G169" s="18">
        <v>46.9</v>
      </c>
      <c r="H169" s="9">
        <v>654.30229999999995</v>
      </c>
      <c r="I169" s="9">
        <v>2</v>
      </c>
      <c r="J169" s="19">
        <f t="shared" si="2"/>
        <v>-1.18</v>
      </c>
      <c r="K169" s="20">
        <v>1307.598837214</v>
      </c>
    </row>
    <row r="170" spans="1:11" x14ac:dyDescent="0.5">
      <c r="A170" s="5" t="s">
        <v>419</v>
      </c>
      <c r="B170" s="23" t="s">
        <v>160</v>
      </c>
      <c r="C170" s="9"/>
      <c r="D170" s="17">
        <v>69222778</v>
      </c>
      <c r="E170" s="9">
        <v>187</v>
      </c>
      <c r="F170" s="9">
        <v>192</v>
      </c>
      <c r="G170" s="18">
        <v>40.299999999999997</v>
      </c>
      <c r="H170" s="9">
        <v>683.32280000000003</v>
      </c>
      <c r="I170" s="9">
        <v>2</v>
      </c>
      <c r="J170" s="19">
        <f t="shared" si="2"/>
        <v>-1.76</v>
      </c>
      <c r="K170" s="20">
        <v>1365.6406972140001</v>
      </c>
    </row>
    <row r="171" spans="1:11" x14ac:dyDescent="0.5">
      <c r="A171" s="5" t="s">
        <v>419</v>
      </c>
      <c r="B171" s="23" t="s">
        <v>161</v>
      </c>
      <c r="C171" s="9"/>
      <c r="D171" s="17">
        <v>6197992889</v>
      </c>
      <c r="E171" s="9">
        <v>187</v>
      </c>
      <c r="F171" s="9">
        <v>192</v>
      </c>
      <c r="G171" s="18">
        <v>38.200000000000003</v>
      </c>
      <c r="H171" s="9">
        <v>691.32100000000003</v>
      </c>
      <c r="I171" s="9">
        <v>2</v>
      </c>
      <c r="J171" s="19">
        <f t="shared" si="2"/>
        <v>-0.66</v>
      </c>
      <c r="K171" s="20">
        <v>1381.6356072139999</v>
      </c>
    </row>
    <row r="172" spans="1:11" x14ac:dyDescent="0.5">
      <c r="A172" s="5" t="s">
        <v>420</v>
      </c>
      <c r="B172" s="23" t="s">
        <v>152</v>
      </c>
      <c r="C172" s="9"/>
      <c r="D172" s="17">
        <v>55539172</v>
      </c>
      <c r="E172" s="9">
        <v>187</v>
      </c>
      <c r="F172" s="9">
        <v>192</v>
      </c>
      <c r="G172" s="18">
        <v>40.4</v>
      </c>
      <c r="H172" s="9">
        <v>691.32180000000005</v>
      </c>
      <c r="I172" s="9">
        <v>2</v>
      </c>
      <c r="J172" s="19">
        <f t="shared" si="2"/>
        <v>0.5</v>
      </c>
      <c r="K172" s="20">
        <v>1381.6356072139999</v>
      </c>
    </row>
    <row r="173" spans="1:11" x14ac:dyDescent="0.5">
      <c r="A173" s="5" t="s">
        <v>419</v>
      </c>
      <c r="B173" s="23" t="s">
        <v>162</v>
      </c>
      <c r="C173" s="9"/>
      <c r="D173" s="17">
        <v>717056861</v>
      </c>
      <c r="E173" s="9">
        <v>187</v>
      </c>
      <c r="F173" s="9">
        <v>192</v>
      </c>
      <c r="G173" s="18">
        <v>39.299999999999997</v>
      </c>
      <c r="H173" s="9">
        <v>711.83349999999996</v>
      </c>
      <c r="I173" s="9">
        <v>2</v>
      </c>
      <c r="J173" s="19">
        <f t="shared" si="2"/>
        <v>-1.73</v>
      </c>
      <c r="K173" s="20">
        <v>1422.662157214</v>
      </c>
    </row>
    <row r="174" spans="1:11" x14ac:dyDescent="0.5">
      <c r="A174" s="5" t="s">
        <v>419</v>
      </c>
      <c r="B174" s="23" t="s">
        <v>213</v>
      </c>
      <c r="C174" s="9"/>
      <c r="D174" s="17">
        <v>11010191</v>
      </c>
      <c r="E174" s="9">
        <v>187</v>
      </c>
      <c r="F174" s="9">
        <v>192</v>
      </c>
      <c r="G174" s="18">
        <v>42.8</v>
      </c>
      <c r="H174" s="9">
        <v>755.84389999999996</v>
      </c>
      <c r="I174" s="9">
        <v>2</v>
      </c>
      <c r="J174" s="19">
        <f t="shared" si="2"/>
        <v>1.52</v>
      </c>
      <c r="K174" s="20">
        <v>1510.6782000000001</v>
      </c>
    </row>
    <row r="175" spans="1:11" x14ac:dyDescent="0.5">
      <c r="A175" s="5" t="s">
        <v>419</v>
      </c>
      <c r="B175" s="23" t="s">
        <v>163</v>
      </c>
      <c r="C175" s="9"/>
      <c r="D175" s="17">
        <v>362685019</v>
      </c>
      <c r="E175" s="9">
        <v>187</v>
      </c>
      <c r="F175" s="9">
        <v>192</v>
      </c>
      <c r="G175" s="18">
        <v>45.8</v>
      </c>
      <c r="H175" s="9">
        <v>755.84230000000002</v>
      </c>
      <c r="I175" s="9">
        <v>2</v>
      </c>
      <c r="J175" s="19">
        <f t="shared" si="2"/>
        <v>-0.6</v>
      </c>
      <c r="K175" s="20">
        <v>1510.6782072139999</v>
      </c>
    </row>
    <row r="176" spans="1:11" x14ac:dyDescent="0.5">
      <c r="A176" s="5" t="s">
        <v>419</v>
      </c>
      <c r="B176" s="23" t="s">
        <v>164</v>
      </c>
      <c r="C176" s="9"/>
      <c r="D176" s="17">
        <v>449029993</v>
      </c>
      <c r="E176" s="9">
        <v>187</v>
      </c>
      <c r="F176" s="9">
        <v>192</v>
      </c>
      <c r="G176" s="18">
        <v>37.5</v>
      </c>
      <c r="H176" s="9">
        <v>764.34939999999995</v>
      </c>
      <c r="I176" s="9">
        <v>2</v>
      </c>
      <c r="J176" s="19">
        <f t="shared" si="2"/>
        <v>-1.05</v>
      </c>
      <c r="K176" s="20">
        <v>1527.6931</v>
      </c>
    </row>
    <row r="177" spans="1:11" x14ac:dyDescent="0.5">
      <c r="A177" s="5" t="s">
        <v>419</v>
      </c>
      <c r="B177" s="23" t="s">
        <v>165</v>
      </c>
      <c r="C177" s="9"/>
      <c r="D177" s="17">
        <v>89007929</v>
      </c>
      <c r="E177" s="9">
        <v>187</v>
      </c>
      <c r="F177" s="9">
        <v>192</v>
      </c>
      <c r="G177" s="18">
        <v>38.01</v>
      </c>
      <c r="H177" s="9">
        <v>764.35080000000005</v>
      </c>
      <c r="I177" s="9">
        <v>2</v>
      </c>
      <c r="J177" s="19">
        <f t="shared" si="2"/>
        <v>0.79</v>
      </c>
      <c r="K177" s="20">
        <v>1527.6931</v>
      </c>
    </row>
    <row r="178" spans="1:11" x14ac:dyDescent="0.5">
      <c r="A178" s="5" t="s">
        <v>419</v>
      </c>
      <c r="B178" s="23" t="s">
        <v>166</v>
      </c>
      <c r="C178" s="9"/>
      <c r="D178" s="17">
        <v>132406796</v>
      </c>
      <c r="E178" s="9">
        <v>187</v>
      </c>
      <c r="F178" s="9">
        <v>192</v>
      </c>
      <c r="G178" s="18">
        <v>36.1</v>
      </c>
      <c r="H178" s="9">
        <v>792.86009999999999</v>
      </c>
      <c r="I178" s="9">
        <v>2</v>
      </c>
      <c r="J178" s="19">
        <f t="shared" si="2"/>
        <v>-0.95</v>
      </c>
      <c r="K178" s="20">
        <v>1584.7144000000001</v>
      </c>
    </row>
    <row r="179" spans="1:11" x14ac:dyDescent="0.5">
      <c r="A179" s="5" t="s">
        <v>419</v>
      </c>
      <c r="B179" s="23" t="s">
        <v>167</v>
      </c>
      <c r="C179" s="9"/>
      <c r="D179" s="17">
        <v>246917656</v>
      </c>
      <c r="E179" s="9">
        <v>187</v>
      </c>
      <c r="F179" s="9">
        <v>192</v>
      </c>
      <c r="G179" s="18">
        <v>38.799999999999997</v>
      </c>
      <c r="H179" s="9">
        <v>792.86019999999996</v>
      </c>
      <c r="I179" s="9">
        <v>2</v>
      </c>
      <c r="J179" s="19">
        <f t="shared" si="2"/>
        <v>-0.82</v>
      </c>
      <c r="K179" s="20">
        <v>1584.7144000000001</v>
      </c>
    </row>
    <row r="180" spans="1:11" x14ac:dyDescent="0.5">
      <c r="A180" s="5" t="s">
        <v>419</v>
      </c>
      <c r="B180" s="23" t="s">
        <v>214</v>
      </c>
      <c r="C180" s="9"/>
      <c r="D180" s="17">
        <v>17155162</v>
      </c>
      <c r="E180" s="9">
        <v>187</v>
      </c>
      <c r="F180" s="9">
        <v>192</v>
      </c>
      <c r="G180" s="18">
        <v>37</v>
      </c>
      <c r="H180" s="9">
        <v>792.85969999999998</v>
      </c>
      <c r="I180" s="9">
        <v>2</v>
      </c>
      <c r="J180" s="19">
        <f t="shared" si="2"/>
        <v>-1.45</v>
      </c>
      <c r="K180" s="20">
        <v>1584.7144000000001</v>
      </c>
    </row>
    <row r="181" spans="1:11" x14ac:dyDescent="0.5">
      <c r="A181" s="5" t="s">
        <v>419</v>
      </c>
      <c r="B181" s="23" t="s">
        <v>168</v>
      </c>
      <c r="C181" s="9"/>
      <c r="D181" s="17">
        <v>630308640</v>
      </c>
      <c r="E181" s="9">
        <v>187</v>
      </c>
      <c r="F181" s="9">
        <v>192</v>
      </c>
      <c r="G181" s="18">
        <v>37.6</v>
      </c>
      <c r="H181" s="9">
        <v>792.86040000000003</v>
      </c>
      <c r="I181" s="9">
        <v>2</v>
      </c>
      <c r="J181" s="19">
        <f t="shared" si="2"/>
        <v>-0.56999999999999995</v>
      </c>
      <c r="K181" s="20">
        <v>1584.7144000000001</v>
      </c>
    </row>
    <row r="182" spans="1:11" x14ac:dyDescent="0.5">
      <c r="A182" s="5" t="s">
        <v>420</v>
      </c>
      <c r="B182" s="23" t="s">
        <v>154</v>
      </c>
      <c r="C182" s="9"/>
      <c r="D182" s="17">
        <v>52642649</v>
      </c>
      <c r="E182" s="9">
        <v>187</v>
      </c>
      <c r="F182" s="9">
        <v>192</v>
      </c>
      <c r="G182" s="18">
        <v>52.9</v>
      </c>
      <c r="H182" s="9">
        <v>799.84979999999996</v>
      </c>
      <c r="I182" s="9">
        <v>2</v>
      </c>
      <c r="J182" s="19">
        <f t="shared" si="2"/>
        <v>-1.06</v>
      </c>
      <c r="K182" s="20">
        <v>1598.694</v>
      </c>
    </row>
    <row r="183" spans="1:11" x14ac:dyDescent="0.5">
      <c r="A183" s="5" t="s">
        <v>420</v>
      </c>
      <c r="B183" s="23" t="s">
        <v>155</v>
      </c>
      <c r="C183" s="9"/>
      <c r="D183" s="17">
        <v>78835802</v>
      </c>
      <c r="E183" s="9">
        <v>187</v>
      </c>
      <c r="F183" s="9">
        <v>192</v>
      </c>
      <c r="G183" s="18">
        <v>45.4</v>
      </c>
      <c r="H183" s="9">
        <v>836.86869999999999</v>
      </c>
      <c r="I183" s="9">
        <v>2</v>
      </c>
      <c r="J183" s="19">
        <f t="shared" si="2"/>
        <v>-0.3</v>
      </c>
      <c r="K183" s="20">
        <v>1672.7306000000001</v>
      </c>
    </row>
    <row r="184" spans="1:11" x14ac:dyDescent="0.5">
      <c r="A184" s="5" t="s">
        <v>419</v>
      </c>
      <c r="B184" s="23" t="s">
        <v>169</v>
      </c>
      <c r="C184" s="9"/>
      <c r="D184" s="17">
        <v>238064442</v>
      </c>
      <c r="E184" s="9">
        <v>187</v>
      </c>
      <c r="F184" s="9">
        <v>192</v>
      </c>
      <c r="G184" s="18">
        <v>39.200000000000003</v>
      </c>
      <c r="H184" s="9">
        <v>836.86829999999998</v>
      </c>
      <c r="I184" s="9">
        <v>2</v>
      </c>
      <c r="J184" s="19">
        <f t="shared" si="2"/>
        <v>-0.78</v>
      </c>
      <c r="K184" s="20">
        <v>1672.7306000000001</v>
      </c>
    </row>
    <row r="185" spans="1:11" x14ac:dyDescent="0.5">
      <c r="A185" s="5" t="s">
        <v>419</v>
      </c>
      <c r="B185" s="23" t="s">
        <v>170</v>
      </c>
      <c r="C185" s="9"/>
      <c r="D185" s="17">
        <v>878382129</v>
      </c>
      <c r="E185" s="9">
        <v>187</v>
      </c>
      <c r="F185" s="9">
        <v>192</v>
      </c>
      <c r="G185" s="18">
        <v>43.7</v>
      </c>
      <c r="H185" s="9">
        <v>836.86829999999998</v>
      </c>
      <c r="I185" s="9">
        <v>2</v>
      </c>
      <c r="J185" s="19">
        <f t="shared" si="2"/>
        <v>-0.78</v>
      </c>
      <c r="K185" s="20">
        <v>1672.7306000000001</v>
      </c>
    </row>
    <row r="186" spans="1:11" x14ac:dyDescent="0.5">
      <c r="A186" s="5" t="s">
        <v>419</v>
      </c>
      <c r="B186" s="23" t="s">
        <v>171</v>
      </c>
      <c r="C186" s="9"/>
      <c r="D186" s="17">
        <v>31874721</v>
      </c>
      <c r="E186" s="9">
        <v>187</v>
      </c>
      <c r="F186" s="9">
        <v>192</v>
      </c>
      <c r="G186" s="18">
        <v>36.700000000000003</v>
      </c>
      <c r="H186" s="9">
        <v>837.37800000000004</v>
      </c>
      <c r="I186" s="9">
        <v>2</v>
      </c>
      <c r="J186" s="19">
        <f t="shared" si="2"/>
        <v>-1.37</v>
      </c>
      <c r="K186" s="20">
        <v>1673.751</v>
      </c>
    </row>
    <row r="187" spans="1:11" x14ac:dyDescent="0.5">
      <c r="A187" s="5" t="s">
        <v>419</v>
      </c>
      <c r="B187" s="23" t="s">
        <v>172</v>
      </c>
      <c r="C187" s="9"/>
      <c r="D187" s="17">
        <v>560733909</v>
      </c>
      <c r="E187" s="9">
        <v>187</v>
      </c>
      <c r="F187" s="9">
        <v>192</v>
      </c>
      <c r="G187" s="18">
        <v>44.8</v>
      </c>
      <c r="H187" s="9">
        <v>857.3818</v>
      </c>
      <c r="I187" s="9">
        <v>2</v>
      </c>
      <c r="J187" s="19">
        <f t="shared" si="2"/>
        <v>-0.41</v>
      </c>
      <c r="K187" s="20">
        <v>1713.7570000000001</v>
      </c>
    </row>
    <row r="188" spans="1:11" x14ac:dyDescent="0.5">
      <c r="A188" s="5" t="s">
        <v>419</v>
      </c>
      <c r="B188" s="23" t="s">
        <v>173</v>
      </c>
      <c r="C188" s="9"/>
      <c r="D188" s="17">
        <v>2728813270</v>
      </c>
      <c r="E188" s="9">
        <v>187</v>
      </c>
      <c r="F188" s="9">
        <v>192</v>
      </c>
      <c r="G188" s="18">
        <v>37.700000000000003</v>
      </c>
      <c r="H188" s="9">
        <v>873.88689999999997</v>
      </c>
      <c r="I188" s="9">
        <v>2</v>
      </c>
      <c r="J188" s="19">
        <f t="shared" si="2"/>
        <v>-0.4</v>
      </c>
      <c r="K188" s="20">
        <v>1746.7672</v>
      </c>
    </row>
    <row r="189" spans="1:11" x14ac:dyDescent="0.5">
      <c r="A189" s="5" t="s">
        <v>419</v>
      </c>
      <c r="B189" s="23" t="s">
        <v>174</v>
      </c>
      <c r="C189" s="9"/>
      <c r="D189" s="17">
        <v>408457822</v>
      </c>
      <c r="E189" s="9">
        <v>187</v>
      </c>
      <c r="F189" s="9">
        <v>192</v>
      </c>
      <c r="G189" s="18">
        <v>35.299999999999997</v>
      </c>
      <c r="H189" s="9">
        <v>873.88720000000001</v>
      </c>
      <c r="I189" s="9">
        <v>2</v>
      </c>
      <c r="J189" s="19">
        <f t="shared" si="2"/>
        <v>-0.06</v>
      </c>
      <c r="K189" s="20">
        <v>1746.7672</v>
      </c>
    </row>
    <row r="190" spans="1:11" x14ac:dyDescent="0.5">
      <c r="A190" s="5" t="s">
        <v>419</v>
      </c>
      <c r="B190" s="23" t="s">
        <v>512</v>
      </c>
      <c r="C190" s="9"/>
      <c r="D190" s="17">
        <v>31128474</v>
      </c>
      <c r="E190" s="9">
        <v>187</v>
      </c>
      <c r="F190" s="9">
        <v>192</v>
      </c>
      <c r="G190" s="18">
        <v>36.1</v>
      </c>
      <c r="H190" s="9">
        <v>894.40139999999997</v>
      </c>
      <c r="I190" s="9">
        <v>2</v>
      </c>
      <c r="J190" s="19">
        <f t="shared" si="2"/>
        <v>1.06</v>
      </c>
      <c r="K190" s="20">
        <v>1787.7936</v>
      </c>
    </row>
    <row r="191" spans="1:11" x14ac:dyDescent="0.5">
      <c r="A191" s="5" t="s">
        <v>419</v>
      </c>
      <c r="B191" s="23" t="s">
        <v>175</v>
      </c>
      <c r="C191" s="9"/>
      <c r="D191" s="17">
        <v>698251309</v>
      </c>
      <c r="E191" s="9">
        <v>187</v>
      </c>
      <c r="F191" s="9">
        <v>192</v>
      </c>
      <c r="G191" s="18">
        <v>35</v>
      </c>
      <c r="H191" s="9">
        <v>894.40170000000001</v>
      </c>
      <c r="I191" s="9">
        <v>2</v>
      </c>
      <c r="J191" s="19">
        <f t="shared" si="2"/>
        <v>1.4</v>
      </c>
      <c r="K191" s="20">
        <v>1787.7936</v>
      </c>
    </row>
    <row r="192" spans="1:11" x14ac:dyDescent="0.5">
      <c r="A192" s="5" t="s">
        <v>419</v>
      </c>
      <c r="B192" s="23" t="s">
        <v>176</v>
      </c>
      <c r="C192" s="9"/>
      <c r="D192" s="17">
        <v>514051273</v>
      </c>
      <c r="E192" s="9">
        <v>187</v>
      </c>
      <c r="F192" s="9">
        <v>192</v>
      </c>
      <c r="G192" s="18">
        <v>49.8</v>
      </c>
      <c r="H192" s="9">
        <v>901.39020000000005</v>
      </c>
      <c r="I192" s="9">
        <v>2</v>
      </c>
      <c r="J192" s="19">
        <f t="shared" si="2"/>
        <v>-0.06</v>
      </c>
      <c r="K192" s="20">
        <v>1801.7732000000001</v>
      </c>
    </row>
    <row r="193" spans="1:11" x14ac:dyDescent="0.5">
      <c r="A193" s="5" t="s">
        <v>419</v>
      </c>
      <c r="B193" s="23" t="s">
        <v>177</v>
      </c>
      <c r="C193" s="9"/>
      <c r="D193" s="17">
        <v>271574711</v>
      </c>
      <c r="E193" s="9">
        <v>187</v>
      </c>
      <c r="F193" s="9">
        <v>192</v>
      </c>
      <c r="G193" s="18">
        <v>40.22</v>
      </c>
      <c r="H193" s="9">
        <v>909.89769999999999</v>
      </c>
      <c r="I193" s="9">
        <v>2</v>
      </c>
      <c r="J193" s="19">
        <f t="shared" si="2"/>
        <v>-0.22</v>
      </c>
      <c r="K193" s="20">
        <v>1818.7885000000001</v>
      </c>
    </row>
    <row r="194" spans="1:11" x14ac:dyDescent="0.5">
      <c r="A194" s="5" t="s">
        <v>419</v>
      </c>
      <c r="B194" s="23" t="s">
        <v>178</v>
      </c>
      <c r="C194" s="9"/>
      <c r="D194" s="17">
        <v>799537137</v>
      </c>
      <c r="E194" s="9">
        <v>187</v>
      </c>
      <c r="F194" s="9">
        <v>192</v>
      </c>
      <c r="G194" s="18">
        <v>42.31</v>
      </c>
      <c r="H194" s="9">
        <v>938.40840000000003</v>
      </c>
      <c r="I194" s="9">
        <v>2</v>
      </c>
      <c r="J194" s="19">
        <f t="shared" ref="J194:J257" si="3">ROUND(1000000*(H194*I194-((I194-1)*1.0073)-K194)/K194,2)</f>
        <v>-0.16</v>
      </c>
      <c r="K194" s="20">
        <v>1875.8098</v>
      </c>
    </row>
    <row r="195" spans="1:11" x14ac:dyDescent="0.5">
      <c r="A195" s="5" t="s">
        <v>419</v>
      </c>
      <c r="B195" s="23" t="s">
        <v>179</v>
      </c>
      <c r="C195" s="9"/>
      <c r="D195" s="17">
        <v>233722248</v>
      </c>
      <c r="E195" s="9">
        <v>187</v>
      </c>
      <c r="F195" s="9">
        <v>192</v>
      </c>
      <c r="G195" s="18">
        <v>43.7</v>
      </c>
      <c r="H195" s="9">
        <v>938.40859999999998</v>
      </c>
      <c r="I195" s="9">
        <v>2</v>
      </c>
      <c r="J195" s="19">
        <f t="shared" si="3"/>
        <v>0.05</v>
      </c>
      <c r="K195" s="20">
        <v>1875.8098</v>
      </c>
    </row>
    <row r="196" spans="1:11" x14ac:dyDescent="0.5">
      <c r="A196" s="5" t="s">
        <v>419</v>
      </c>
      <c r="B196" s="23" t="s">
        <v>180</v>
      </c>
      <c r="C196" s="9"/>
      <c r="D196" s="17">
        <v>507345093</v>
      </c>
      <c r="E196" s="9">
        <v>187</v>
      </c>
      <c r="F196" s="9">
        <v>192</v>
      </c>
      <c r="G196" s="18">
        <v>34.56</v>
      </c>
      <c r="H196" s="9">
        <v>975.42589999999996</v>
      </c>
      <c r="I196" s="9">
        <v>2</v>
      </c>
      <c r="J196" s="19">
        <f t="shared" si="3"/>
        <v>-0.97</v>
      </c>
      <c r="K196" s="20">
        <v>1949.8463999999999</v>
      </c>
    </row>
    <row r="197" spans="1:11" x14ac:dyDescent="0.5">
      <c r="A197" s="5" t="s">
        <v>419</v>
      </c>
      <c r="B197" s="23" t="s">
        <v>181</v>
      </c>
      <c r="C197" s="9"/>
      <c r="D197" s="17">
        <v>578900727</v>
      </c>
      <c r="E197" s="9">
        <v>187</v>
      </c>
      <c r="F197" s="9">
        <v>192</v>
      </c>
      <c r="G197" s="18">
        <v>46.7</v>
      </c>
      <c r="H197" s="9">
        <v>982.41560000000004</v>
      </c>
      <c r="I197" s="9">
        <v>2</v>
      </c>
      <c r="J197" s="19">
        <f t="shared" si="3"/>
        <v>-1.07</v>
      </c>
      <c r="K197" s="20">
        <v>1963.826</v>
      </c>
    </row>
    <row r="198" spans="1:11" x14ac:dyDescent="0.5">
      <c r="A198" s="5" t="s">
        <v>420</v>
      </c>
      <c r="B198" s="23" t="s">
        <v>156</v>
      </c>
      <c r="C198" s="9"/>
      <c r="D198" s="17">
        <v>67882824</v>
      </c>
      <c r="E198" s="9">
        <v>187</v>
      </c>
      <c r="F198" s="9">
        <v>192</v>
      </c>
      <c r="G198" s="18">
        <v>51.8</v>
      </c>
      <c r="H198" s="9">
        <v>982.4162</v>
      </c>
      <c r="I198" s="9">
        <v>2</v>
      </c>
      <c r="J198" s="19">
        <f t="shared" si="3"/>
        <v>-0.46</v>
      </c>
      <c r="K198" s="20">
        <v>1963.826</v>
      </c>
    </row>
    <row r="199" spans="1:11" x14ac:dyDescent="0.5">
      <c r="A199" s="5" t="s">
        <v>419</v>
      </c>
      <c r="B199" s="23" t="s">
        <v>182</v>
      </c>
      <c r="C199" s="9"/>
      <c r="D199" s="17">
        <v>1949049073</v>
      </c>
      <c r="E199" s="9">
        <v>187</v>
      </c>
      <c r="F199" s="9">
        <v>192</v>
      </c>
      <c r="G199" s="18">
        <v>41.9</v>
      </c>
      <c r="H199" s="9">
        <v>679.95839999999998</v>
      </c>
      <c r="I199" s="9">
        <v>3</v>
      </c>
      <c r="J199" s="19">
        <f t="shared" si="3"/>
        <v>-0.98</v>
      </c>
      <c r="K199" s="20">
        <v>2037.8625999999999</v>
      </c>
    </row>
    <row r="200" spans="1:11" x14ac:dyDescent="0.5">
      <c r="A200" s="5" t="s">
        <v>419</v>
      </c>
      <c r="B200" s="23" t="s">
        <v>183</v>
      </c>
      <c r="C200" s="9"/>
      <c r="D200" s="17">
        <v>308416367</v>
      </c>
      <c r="E200" s="9">
        <v>187</v>
      </c>
      <c r="F200" s="9">
        <v>192</v>
      </c>
      <c r="G200" s="18">
        <v>39.6</v>
      </c>
      <c r="H200" s="9">
        <v>679.96010000000001</v>
      </c>
      <c r="I200" s="9">
        <v>3</v>
      </c>
      <c r="J200" s="19">
        <f t="shared" si="3"/>
        <v>1.52</v>
      </c>
      <c r="K200" s="20">
        <v>2037.8625999999999</v>
      </c>
    </row>
    <row r="201" spans="1:11" x14ac:dyDescent="0.5">
      <c r="A201" s="5" t="s">
        <v>419</v>
      </c>
      <c r="B201" s="23" t="s">
        <v>184</v>
      </c>
      <c r="C201" s="9"/>
      <c r="D201" s="17">
        <v>318295863</v>
      </c>
      <c r="E201" s="9">
        <v>187</v>
      </c>
      <c r="F201" s="9">
        <v>192</v>
      </c>
      <c r="G201" s="18">
        <v>39.4</v>
      </c>
      <c r="H201" s="9">
        <v>693.63400000000001</v>
      </c>
      <c r="I201" s="9">
        <v>3</v>
      </c>
      <c r="J201" s="19">
        <f t="shared" si="3"/>
        <v>-0.77</v>
      </c>
      <c r="K201" s="20">
        <v>2078.8890000000001</v>
      </c>
    </row>
    <row r="202" spans="1:11" x14ac:dyDescent="0.5">
      <c r="A202" s="5" t="s">
        <v>419</v>
      </c>
      <c r="B202" s="23" t="s">
        <v>185</v>
      </c>
      <c r="C202" s="9"/>
      <c r="D202" s="17">
        <v>246521655</v>
      </c>
      <c r="E202" s="9">
        <v>187</v>
      </c>
      <c r="F202" s="9">
        <v>192</v>
      </c>
      <c r="G202" s="18">
        <v>45</v>
      </c>
      <c r="H202" s="9">
        <v>703.96550000000002</v>
      </c>
      <c r="I202" s="9">
        <v>3</v>
      </c>
      <c r="J202" s="19">
        <f t="shared" si="3"/>
        <v>-0.95</v>
      </c>
      <c r="K202" s="20">
        <v>2109.8838999999998</v>
      </c>
    </row>
    <row r="203" spans="1:11" x14ac:dyDescent="0.5">
      <c r="A203" s="5" t="s">
        <v>419</v>
      </c>
      <c r="B203" s="23" t="s">
        <v>186</v>
      </c>
      <c r="C203" s="9"/>
      <c r="D203" s="17">
        <v>1413337549</v>
      </c>
      <c r="E203" s="9">
        <v>187</v>
      </c>
      <c r="F203" s="9">
        <v>192</v>
      </c>
      <c r="G203" s="18">
        <v>34.4</v>
      </c>
      <c r="H203" s="9">
        <v>704.63720000000001</v>
      </c>
      <c r="I203" s="9">
        <v>3</v>
      </c>
      <c r="J203" s="19">
        <f t="shared" si="3"/>
        <v>-1.04</v>
      </c>
      <c r="K203" s="20">
        <v>2111.8991999999998</v>
      </c>
    </row>
    <row r="204" spans="1:11" x14ac:dyDescent="0.5">
      <c r="A204" s="5" t="s">
        <v>419</v>
      </c>
      <c r="B204" s="23" t="s">
        <v>187</v>
      </c>
      <c r="C204" s="9"/>
      <c r="D204" s="17">
        <v>80378937</v>
      </c>
      <c r="E204" s="9">
        <v>187</v>
      </c>
      <c r="F204" s="9">
        <v>192</v>
      </c>
      <c r="G204" s="18">
        <v>43.2</v>
      </c>
      <c r="H204" s="9">
        <v>722.97349999999994</v>
      </c>
      <c r="I204" s="9">
        <v>3</v>
      </c>
      <c r="J204" s="19">
        <f t="shared" si="3"/>
        <v>0.32</v>
      </c>
      <c r="K204" s="20">
        <v>2166.9052000000001</v>
      </c>
    </row>
    <row r="205" spans="1:11" x14ac:dyDescent="0.5">
      <c r="A205" s="5" t="s">
        <v>419</v>
      </c>
      <c r="B205" s="23" t="s">
        <v>188</v>
      </c>
      <c r="C205" s="9"/>
      <c r="D205" s="17">
        <v>120817123</v>
      </c>
      <c r="E205" s="9">
        <v>187</v>
      </c>
      <c r="F205" s="9">
        <v>192</v>
      </c>
      <c r="G205" s="18">
        <v>44.8</v>
      </c>
      <c r="H205" s="9">
        <v>722.97329999999999</v>
      </c>
      <c r="I205" s="9">
        <v>3</v>
      </c>
      <c r="J205" s="19">
        <f t="shared" si="3"/>
        <v>0.05</v>
      </c>
      <c r="K205" s="20">
        <v>2166.9052000000001</v>
      </c>
    </row>
    <row r="206" spans="1:11" x14ac:dyDescent="0.5">
      <c r="A206" s="5" t="s">
        <v>419</v>
      </c>
      <c r="B206" s="23" t="s">
        <v>189</v>
      </c>
      <c r="C206" s="9"/>
      <c r="D206" s="17">
        <v>396058786</v>
      </c>
      <c r="E206" s="9">
        <v>187</v>
      </c>
      <c r="F206" s="9">
        <v>192</v>
      </c>
      <c r="G206" s="18">
        <v>39.9</v>
      </c>
      <c r="H206" s="9">
        <v>728.64499999999998</v>
      </c>
      <c r="I206" s="9">
        <v>3</v>
      </c>
      <c r="J206" s="19">
        <f t="shared" si="3"/>
        <v>-0.05</v>
      </c>
      <c r="K206" s="20">
        <v>2183.9205000000002</v>
      </c>
    </row>
    <row r="207" spans="1:11" x14ac:dyDescent="0.5">
      <c r="A207" s="5" t="s">
        <v>419</v>
      </c>
      <c r="B207" s="23" t="s">
        <v>190</v>
      </c>
      <c r="C207" s="9"/>
      <c r="D207" s="17">
        <v>4910039</v>
      </c>
      <c r="E207" s="9">
        <v>187</v>
      </c>
      <c r="F207" s="9">
        <v>192</v>
      </c>
      <c r="G207" s="18">
        <v>37.9</v>
      </c>
      <c r="H207" s="9">
        <v>747.65150000000006</v>
      </c>
      <c r="I207" s="9">
        <v>3</v>
      </c>
      <c r="J207" s="19">
        <f t="shared" si="3"/>
        <v>-0.85</v>
      </c>
      <c r="K207" s="20">
        <v>2240.9418000000001</v>
      </c>
    </row>
    <row r="208" spans="1:11" x14ac:dyDescent="0.5">
      <c r="A208" s="5" t="s">
        <v>419</v>
      </c>
      <c r="B208" s="23" t="s">
        <v>191</v>
      </c>
      <c r="C208" s="9"/>
      <c r="D208" s="17">
        <v>270572868</v>
      </c>
      <c r="E208" s="9">
        <v>187</v>
      </c>
      <c r="F208" s="9">
        <v>192</v>
      </c>
      <c r="G208" s="18">
        <v>39</v>
      </c>
      <c r="H208" s="9">
        <v>747.65129999999999</v>
      </c>
      <c r="I208" s="9">
        <v>3</v>
      </c>
      <c r="J208" s="19">
        <f t="shared" si="3"/>
        <v>-1.1200000000000001</v>
      </c>
      <c r="K208" s="20">
        <v>2240.9418000000001</v>
      </c>
    </row>
    <row r="209" spans="1:11" x14ac:dyDescent="0.5">
      <c r="A209" s="5" t="s">
        <v>419</v>
      </c>
      <c r="B209" s="23" t="s">
        <v>192</v>
      </c>
      <c r="C209" s="9"/>
      <c r="D209" s="17">
        <v>302047817</v>
      </c>
      <c r="E209" s="9">
        <v>187</v>
      </c>
      <c r="F209" s="9">
        <v>192</v>
      </c>
      <c r="G209" s="18">
        <v>48.9</v>
      </c>
      <c r="H209" s="9">
        <v>752.31179999999995</v>
      </c>
      <c r="I209" s="9">
        <v>3</v>
      </c>
      <c r="J209" s="19">
        <f t="shared" si="3"/>
        <v>-0.27</v>
      </c>
      <c r="K209" s="20">
        <v>2254.9214000000002</v>
      </c>
    </row>
    <row r="210" spans="1:11" x14ac:dyDescent="0.5">
      <c r="A210" s="5" t="s">
        <v>419</v>
      </c>
      <c r="B210" s="23" t="s">
        <v>193</v>
      </c>
      <c r="C210" s="9"/>
      <c r="D210" s="17">
        <v>521866718</v>
      </c>
      <c r="E210" s="9">
        <v>187</v>
      </c>
      <c r="F210" s="9">
        <v>192</v>
      </c>
      <c r="G210" s="18">
        <v>43.6</v>
      </c>
      <c r="H210" s="9">
        <v>752.31169999999997</v>
      </c>
      <c r="I210" s="9">
        <v>3</v>
      </c>
      <c r="J210" s="19">
        <f t="shared" si="3"/>
        <v>-0.4</v>
      </c>
      <c r="K210" s="20">
        <v>2254.9214000000002</v>
      </c>
    </row>
    <row r="211" spans="1:11" x14ac:dyDescent="0.5">
      <c r="A211" s="5" t="s">
        <v>419</v>
      </c>
      <c r="B211" s="23" t="s">
        <v>196</v>
      </c>
      <c r="C211" s="9"/>
      <c r="D211" s="17">
        <v>451760471</v>
      </c>
      <c r="E211" s="9">
        <v>187</v>
      </c>
      <c r="F211" s="9">
        <v>192</v>
      </c>
      <c r="G211" s="18">
        <v>39.799999999999997</v>
      </c>
      <c r="H211" s="9">
        <v>776.99040000000002</v>
      </c>
      <c r="I211" s="9">
        <v>3</v>
      </c>
      <c r="J211" s="19">
        <f t="shared" si="3"/>
        <v>-0.6</v>
      </c>
      <c r="K211" s="20">
        <v>2328.9580000000001</v>
      </c>
    </row>
    <row r="212" spans="1:11" x14ac:dyDescent="0.5">
      <c r="A212" s="5" t="s">
        <v>419</v>
      </c>
      <c r="B212" s="23" t="s">
        <v>198</v>
      </c>
      <c r="C212" s="9"/>
      <c r="D212" s="17">
        <v>638747826</v>
      </c>
      <c r="E212" s="9">
        <v>187</v>
      </c>
      <c r="F212" s="9">
        <v>192</v>
      </c>
      <c r="G212" s="18">
        <v>41.8</v>
      </c>
      <c r="H212" s="9">
        <v>776.99019999999996</v>
      </c>
      <c r="I212" s="9">
        <v>3</v>
      </c>
      <c r="J212" s="19">
        <f t="shared" si="3"/>
        <v>-0.86</v>
      </c>
      <c r="K212" s="20">
        <v>2328.9580000000001</v>
      </c>
    </row>
    <row r="213" spans="1:11" x14ac:dyDescent="0.5">
      <c r="A213" s="5" t="s">
        <v>419</v>
      </c>
      <c r="B213" s="23" t="s">
        <v>194</v>
      </c>
      <c r="C213" s="9"/>
      <c r="D213" s="17">
        <v>177425263</v>
      </c>
      <c r="E213" s="9">
        <v>187</v>
      </c>
      <c r="F213" s="9">
        <v>192</v>
      </c>
      <c r="G213" s="18">
        <v>42.3</v>
      </c>
      <c r="H213" s="9">
        <v>776.9905</v>
      </c>
      <c r="I213" s="9">
        <v>3</v>
      </c>
      <c r="J213" s="19">
        <f t="shared" si="3"/>
        <v>-0.47</v>
      </c>
      <c r="K213" s="20">
        <v>2328.9580000000001</v>
      </c>
    </row>
    <row r="214" spans="1:11" x14ac:dyDescent="0.5">
      <c r="A214" s="5" t="s">
        <v>419</v>
      </c>
      <c r="B214" s="23" t="s">
        <v>197</v>
      </c>
      <c r="C214" s="9"/>
      <c r="D214" s="17">
        <v>326791404</v>
      </c>
      <c r="E214" s="9">
        <v>187</v>
      </c>
      <c r="F214" s="9">
        <v>192</v>
      </c>
      <c r="G214" s="18">
        <v>44.5</v>
      </c>
      <c r="H214" s="9">
        <v>776.99</v>
      </c>
      <c r="I214" s="9">
        <v>3</v>
      </c>
      <c r="J214" s="19">
        <f t="shared" si="3"/>
        <v>-1.1200000000000001</v>
      </c>
      <c r="K214" s="20">
        <v>2328.9580000000001</v>
      </c>
    </row>
    <row r="215" spans="1:11" x14ac:dyDescent="0.5">
      <c r="A215" s="5" t="s">
        <v>419</v>
      </c>
      <c r="B215" s="23" t="s">
        <v>195</v>
      </c>
      <c r="C215" s="9"/>
      <c r="D215" s="17">
        <v>331026191</v>
      </c>
      <c r="E215" s="9">
        <v>187</v>
      </c>
      <c r="F215" s="9">
        <v>192</v>
      </c>
      <c r="G215" s="18">
        <v>46.6</v>
      </c>
      <c r="H215" s="9">
        <v>776.99030000000005</v>
      </c>
      <c r="I215" s="9">
        <v>3</v>
      </c>
      <c r="J215" s="19">
        <f t="shared" si="3"/>
        <v>-0.73</v>
      </c>
      <c r="K215" s="20">
        <v>2328.9580000000001</v>
      </c>
    </row>
    <row r="216" spans="1:11" x14ac:dyDescent="0.5">
      <c r="A216" s="5" t="s">
        <v>419</v>
      </c>
      <c r="B216" s="23" t="s">
        <v>200</v>
      </c>
      <c r="C216" s="9"/>
      <c r="D216" s="17">
        <v>424127133</v>
      </c>
      <c r="E216" s="9">
        <v>187</v>
      </c>
      <c r="F216" s="9">
        <v>192</v>
      </c>
      <c r="G216" s="18">
        <v>41.7</v>
      </c>
      <c r="H216" s="9">
        <v>790.66679999999997</v>
      </c>
      <c r="I216" s="9">
        <v>3</v>
      </c>
      <c r="J216" s="19">
        <f t="shared" si="3"/>
        <v>0.59</v>
      </c>
      <c r="K216" s="20">
        <v>2369.9843999999998</v>
      </c>
    </row>
    <row r="217" spans="1:11" x14ac:dyDescent="0.5">
      <c r="A217" s="5" t="s">
        <v>419</v>
      </c>
      <c r="B217" s="23" t="s">
        <v>199</v>
      </c>
      <c r="C217" s="9"/>
      <c r="D217" s="17">
        <v>1385794</v>
      </c>
      <c r="E217" s="9">
        <v>187</v>
      </c>
      <c r="F217" s="9">
        <v>192</v>
      </c>
      <c r="G217" s="18">
        <v>42.9</v>
      </c>
      <c r="H217" s="9">
        <v>790.66719999999998</v>
      </c>
      <c r="I217" s="9">
        <v>3</v>
      </c>
      <c r="J217" s="19">
        <f t="shared" si="3"/>
        <v>1.1000000000000001</v>
      </c>
      <c r="K217" s="20">
        <v>2369.9843999999998</v>
      </c>
    </row>
    <row r="218" spans="1:11" x14ac:dyDescent="0.5">
      <c r="A218" s="5" t="s">
        <v>419</v>
      </c>
      <c r="B218" s="23" t="s">
        <v>201</v>
      </c>
      <c r="C218" s="9"/>
      <c r="D218" s="17">
        <v>130577918</v>
      </c>
      <c r="E218" s="9">
        <v>187</v>
      </c>
      <c r="F218" s="9">
        <v>192</v>
      </c>
      <c r="G218" s="18">
        <v>36.700000000000003</v>
      </c>
      <c r="H218" s="9">
        <v>801.66970000000003</v>
      </c>
      <c r="I218" s="9">
        <v>3</v>
      </c>
      <c r="J218" s="19">
        <f t="shared" si="3"/>
        <v>-0.04</v>
      </c>
      <c r="K218" s="20">
        <v>2402.9946</v>
      </c>
    </row>
    <row r="219" spans="1:11" x14ac:dyDescent="0.5">
      <c r="A219" s="5" t="s">
        <v>419</v>
      </c>
      <c r="B219" s="23" t="s">
        <v>202</v>
      </c>
      <c r="C219" s="9"/>
      <c r="D219" s="17">
        <v>2878786705</v>
      </c>
      <c r="E219" s="9">
        <v>187</v>
      </c>
      <c r="F219" s="9">
        <v>192</v>
      </c>
      <c r="G219" s="18">
        <v>38.4</v>
      </c>
      <c r="H219" s="9">
        <v>801.66949999999997</v>
      </c>
      <c r="I219" s="9">
        <v>3</v>
      </c>
      <c r="J219" s="19">
        <f t="shared" si="3"/>
        <v>-0.28999999999999998</v>
      </c>
      <c r="K219" s="20">
        <v>2402.9946</v>
      </c>
    </row>
    <row r="220" spans="1:11" x14ac:dyDescent="0.5">
      <c r="A220" s="5" t="s">
        <v>419</v>
      </c>
      <c r="B220" s="23" t="s">
        <v>205</v>
      </c>
      <c r="C220" s="9"/>
      <c r="D220" s="17">
        <v>123128371</v>
      </c>
      <c r="E220" s="9">
        <v>187</v>
      </c>
      <c r="F220" s="9">
        <v>192</v>
      </c>
      <c r="G220" s="18">
        <v>43.5</v>
      </c>
      <c r="H220" s="9">
        <v>820.00440000000003</v>
      </c>
      <c r="I220" s="9">
        <v>3</v>
      </c>
      <c r="J220" s="19">
        <f t="shared" si="3"/>
        <v>-0.81</v>
      </c>
      <c r="K220" s="20">
        <v>2458.0005999999998</v>
      </c>
    </row>
    <row r="221" spans="1:11" x14ac:dyDescent="0.5">
      <c r="A221" s="5" t="s">
        <v>419</v>
      </c>
      <c r="B221" s="23" t="s">
        <v>204</v>
      </c>
      <c r="C221" s="9"/>
      <c r="D221" s="17">
        <v>222999992</v>
      </c>
      <c r="E221" s="9">
        <v>187</v>
      </c>
      <c r="F221" s="9">
        <v>192</v>
      </c>
      <c r="G221" s="18">
        <v>44.8</v>
      </c>
      <c r="H221" s="9">
        <v>820.00469999999996</v>
      </c>
      <c r="I221" s="9">
        <v>3</v>
      </c>
      <c r="J221" s="19">
        <f t="shared" si="3"/>
        <v>-0.45</v>
      </c>
      <c r="K221" s="20">
        <v>2458.0005999999998</v>
      </c>
    </row>
    <row r="222" spans="1:11" x14ac:dyDescent="0.5">
      <c r="A222" s="5" t="s">
        <v>419</v>
      </c>
      <c r="B222" s="23" t="s">
        <v>203</v>
      </c>
      <c r="C222" s="9"/>
      <c r="D222" s="17">
        <v>19525540</v>
      </c>
      <c r="E222" s="9">
        <v>187</v>
      </c>
      <c r="F222" s="9">
        <v>192</v>
      </c>
      <c r="G222" s="18">
        <v>48.5</v>
      </c>
      <c r="H222" s="9">
        <v>820.00469999999996</v>
      </c>
      <c r="I222" s="9">
        <v>3</v>
      </c>
      <c r="J222" s="19">
        <f t="shared" si="3"/>
        <v>-0.45</v>
      </c>
      <c r="K222" s="20">
        <v>2458.0005999999998</v>
      </c>
    </row>
    <row r="223" spans="1:11" x14ac:dyDescent="0.5">
      <c r="A223" s="5" t="s">
        <v>419</v>
      </c>
      <c r="B223" s="23" t="s">
        <v>206</v>
      </c>
      <c r="C223" s="9"/>
      <c r="D223" s="17">
        <v>184311960</v>
      </c>
      <c r="E223" s="9">
        <v>187</v>
      </c>
      <c r="F223" s="9">
        <v>192</v>
      </c>
      <c r="G223" s="18">
        <v>44.8</v>
      </c>
      <c r="H223" s="9">
        <v>825.67629999999997</v>
      </c>
      <c r="I223" s="9">
        <v>3</v>
      </c>
      <c r="J223" s="19">
        <f t="shared" si="3"/>
        <v>-0.65</v>
      </c>
      <c r="K223" s="20">
        <v>2475.0158999999999</v>
      </c>
    </row>
    <row r="224" spans="1:11" x14ac:dyDescent="0.5">
      <c r="A224" s="5" t="s">
        <v>419</v>
      </c>
      <c r="B224" s="23" t="s">
        <v>207</v>
      </c>
      <c r="C224" s="9"/>
      <c r="D224" s="17">
        <v>1463445698</v>
      </c>
      <c r="E224" s="9">
        <v>187</v>
      </c>
      <c r="F224" s="9">
        <v>192</v>
      </c>
      <c r="G224" s="18">
        <v>47.4</v>
      </c>
      <c r="H224" s="9">
        <v>849.34339999999997</v>
      </c>
      <c r="I224" s="9">
        <v>3</v>
      </c>
      <c r="J224" s="19">
        <f t="shared" si="3"/>
        <v>-0.47</v>
      </c>
      <c r="K224" s="20">
        <v>2546.0167999999999</v>
      </c>
    </row>
    <row r="225" spans="1:11" x14ac:dyDescent="0.5">
      <c r="A225" s="5" t="s">
        <v>419</v>
      </c>
      <c r="B225" s="23" t="s">
        <v>209</v>
      </c>
      <c r="C225" s="9"/>
      <c r="D225" s="17">
        <v>2100432116</v>
      </c>
      <c r="E225" s="9">
        <v>187</v>
      </c>
      <c r="F225" s="9">
        <v>192</v>
      </c>
      <c r="G225" s="18">
        <v>43.9</v>
      </c>
      <c r="H225" s="9">
        <v>874.0231</v>
      </c>
      <c r="I225" s="9">
        <v>3</v>
      </c>
      <c r="J225" s="19">
        <f t="shared" si="3"/>
        <v>0.5</v>
      </c>
      <c r="K225" s="20">
        <v>2620.0533999999998</v>
      </c>
    </row>
    <row r="226" spans="1:11" x14ac:dyDescent="0.5">
      <c r="A226" s="5" t="s">
        <v>419</v>
      </c>
      <c r="B226" s="23" t="s">
        <v>208</v>
      </c>
      <c r="C226" s="9"/>
      <c r="D226" s="17">
        <v>587394757</v>
      </c>
      <c r="E226" s="9">
        <v>187</v>
      </c>
      <c r="F226" s="9">
        <v>192</v>
      </c>
      <c r="G226" s="18">
        <v>45.9</v>
      </c>
      <c r="H226" s="9">
        <v>874.02210000000002</v>
      </c>
      <c r="I226" s="9">
        <v>3</v>
      </c>
      <c r="J226" s="19">
        <f t="shared" si="3"/>
        <v>-0.65</v>
      </c>
      <c r="K226" s="20">
        <v>2620.0533999999998</v>
      </c>
    </row>
    <row r="227" spans="1:11" x14ac:dyDescent="0.5">
      <c r="A227" s="5" t="s">
        <v>419</v>
      </c>
      <c r="B227" s="23" t="s">
        <v>210</v>
      </c>
      <c r="C227" s="9"/>
      <c r="D227" s="17">
        <v>105993766</v>
      </c>
      <c r="E227" s="9">
        <v>187</v>
      </c>
      <c r="F227" s="9">
        <v>192</v>
      </c>
      <c r="G227" s="18">
        <v>48</v>
      </c>
      <c r="H227" s="9">
        <v>874.02250000000004</v>
      </c>
      <c r="I227" s="9">
        <v>3</v>
      </c>
      <c r="J227" s="19">
        <f t="shared" si="3"/>
        <v>-0.19</v>
      </c>
      <c r="K227" s="20">
        <v>2620.0533999999998</v>
      </c>
    </row>
    <row r="228" spans="1:11" x14ac:dyDescent="0.5">
      <c r="A228" s="5" t="s">
        <v>419</v>
      </c>
      <c r="B228" s="23" t="s">
        <v>211</v>
      </c>
      <c r="C228" s="9"/>
      <c r="D228" s="17">
        <v>313473752</v>
      </c>
      <c r="E228" s="9">
        <v>187</v>
      </c>
      <c r="F228" s="9">
        <v>192</v>
      </c>
      <c r="G228" s="18">
        <v>46</v>
      </c>
      <c r="H228" s="9">
        <v>971.05420000000004</v>
      </c>
      <c r="I228" s="9">
        <v>3</v>
      </c>
      <c r="J228" s="19">
        <f t="shared" si="3"/>
        <v>-0.27</v>
      </c>
      <c r="K228" s="20">
        <v>2911.1487999999999</v>
      </c>
    </row>
    <row r="229" spans="1:11" x14ac:dyDescent="0.5">
      <c r="A229" s="5" t="s">
        <v>419</v>
      </c>
      <c r="B229" s="23" t="s">
        <v>212</v>
      </c>
      <c r="C229" s="9"/>
      <c r="D229" s="17">
        <v>1230376988</v>
      </c>
      <c r="E229" s="9">
        <v>187</v>
      </c>
      <c r="F229" s="9">
        <v>192</v>
      </c>
      <c r="G229" s="18">
        <v>47.2</v>
      </c>
      <c r="H229" s="9">
        <v>971.05409999999995</v>
      </c>
      <c r="I229" s="9">
        <v>3</v>
      </c>
      <c r="J229" s="19">
        <f t="shared" si="3"/>
        <v>-0.38</v>
      </c>
      <c r="K229" s="20">
        <v>2911.1487999999999</v>
      </c>
    </row>
    <row r="230" spans="1:11" x14ac:dyDescent="0.5">
      <c r="A230" s="5" t="s">
        <v>459</v>
      </c>
      <c r="B230" s="23" t="s">
        <v>215</v>
      </c>
      <c r="C230" s="9"/>
      <c r="D230" s="17">
        <v>200486628</v>
      </c>
      <c r="E230" s="9">
        <v>193</v>
      </c>
      <c r="F230" s="9">
        <v>198</v>
      </c>
      <c r="G230" s="18">
        <v>24.2</v>
      </c>
      <c r="H230" s="9">
        <v>441.6961</v>
      </c>
      <c r="I230" s="9">
        <v>2</v>
      </c>
      <c r="J230" s="19">
        <f t="shared" si="3"/>
        <v>-2.77</v>
      </c>
      <c r="K230" s="20">
        <v>882.38734550799995</v>
      </c>
    </row>
    <row r="231" spans="1:11" x14ac:dyDescent="0.5">
      <c r="A231" s="5" t="s">
        <v>459</v>
      </c>
      <c r="B231" s="23" t="s">
        <v>216</v>
      </c>
      <c r="C231" s="9"/>
      <c r="D231" s="17">
        <v>393671277</v>
      </c>
      <c r="E231" s="9">
        <v>193</v>
      </c>
      <c r="F231" s="9">
        <v>198</v>
      </c>
      <c r="G231" s="18">
        <v>23.6</v>
      </c>
      <c r="H231" s="9">
        <v>522.72270000000003</v>
      </c>
      <c r="I231" s="9">
        <v>2</v>
      </c>
      <c r="J231" s="19">
        <f t="shared" si="3"/>
        <v>-1.98</v>
      </c>
      <c r="K231" s="20">
        <v>1044.4401655080001</v>
      </c>
    </row>
    <row r="232" spans="1:11" x14ac:dyDescent="0.5">
      <c r="A232" s="5" t="s">
        <v>460</v>
      </c>
      <c r="B232" s="23" t="s">
        <v>217</v>
      </c>
      <c r="C232" s="9"/>
      <c r="D232" s="17">
        <v>397717094</v>
      </c>
      <c r="E232" s="9">
        <v>193</v>
      </c>
      <c r="F232" s="9">
        <v>198</v>
      </c>
      <c r="G232" s="18">
        <v>25.4</v>
      </c>
      <c r="H232" s="9">
        <v>543.23659999999995</v>
      </c>
      <c r="I232" s="9">
        <v>2</v>
      </c>
      <c r="J232" s="19">
        <f t="shared" si="3"/>
        <v>-0.75</v>
      </c>
      <c r="K232" s="20">
        <v>1085.4667155079999</v>
      </c>
    </row>
    <row r="233" spans="1:11" x14ac:dyDescent="0.5">
      <c r="A233" s="5" t="s">
        <v>459</v>
      </c>
      <c r="B233" s="23" t="s">
        <v>513</v>
      </c>
      <c r="C233" s="9"/>
      <c r="D233" s="17">
        <f>8118754+57741253</f>
        <v>65860007</v>
      </c>
      <c r="E233" s="9">
        <v>193</v>
      </c>
      <c r="F233" s="9">
        <v>198</v>
      </c>
      <c r="G233" s="18">
        <v>24.8</v>
      </c>
      <c r="H233" s="9">
        <v>543.23569999999995</v>
      </c>
      <c r="I233" s="9">
        <v>2</v>
      </c>
      <c r="J233" s="19">
        <f t="shared" si="3"/>
        <v>-2.41</v>
      </c>
      <c r="K233" s="20">
        <v>1085.4667155079999</v>
      </c>
    </row>
    <row r="234" spans="1:11" x14ac:dyDescent="0.5">
      <c r="A234" s="5" t="s">
        <v>460</v>
      </c>
      <c r="B234" s="23" t="s">
        <v>218</v>
      </c>
      <c r="C234" s="9"/>
      <c r="D234" s="17">
        <v>55496063</v>
      </c>
      <c r="E234" s="9">
        <v>193</v>
      </c>
      <c r="F234" s="9">
        <v>198</v>
      </c>
      <c r="G234" s="18">
        <v>24.6</v>
      </c>
      <c r="H234" s="9">
        <v>624.26250000000005</v>
      </c>
      <c r="I234" s="9">
        <v>2</v>
      </c>
      <c r="J234" s="19">
        <f t="shared" si="3"/>
        <v>-1.47</v>
      </c>
      <c r="K234" s="20">
        <v>1247.519535508</v>
      </c>
    </row>
    <row r="235" spans="1:11" x14ac:dyDescent="0.5">
      <c r="A235" s="5" t="s">
        <v>459</v>
      </c>
      <c r="B235" s="23" t="s">
        <v>219</v>
      </c>
      <c r="C235" s="9"/>
      <c r="D235" s="17">
        <v>98497216</v>
      </c>
      <c r="E235" s="9">
        <v>193</v>
      </c>
      <c r="F235" s="9">
        <v>198</v>
      </c>
      <c r="G235" s="18">
        <v>23.4</v>
      </c>
      <c r="H235" s="9">
        <v>624.26340000000005</v>
      </c>
      <c r="I235" s="9">
        <v>2</v>
      </c>
      <c r="J235" s="19">
        <f t="shared" si="3"/>
        <v>-0.03</v>
      </c>
      <c r="K235" s="20">
        <v>1247.519535508</v>
      </c>
    </row>
    <row r="236" spans="1:11" x14ac:dyDescent="0.5">
      <c r="A236" s="5" t="s">
        <v>460</v>
      </c>
      <c r="B236" s="23" t="s">
        <v>229</v>
      </c>
      <c r="C236" s="9"/>
      <c r="D236" s="17">
        <v>23507775</v>
      </c>
      <c r="E236" s="9">
        <v>193</v>
      </c>
      <c r="F236" s="9">
        <v>198</v>
      </c>
      <c r="G236" s="18">
        <v>23.9</v>
      </c>
      <c r="H236" s="9">
        <v>624.26210000000003</v>
      </c>
      <c r="I236" s="9">
        <v>2</v>
      </c>
      <c r="J236" s="19">
        <f t="shared" si="3"/>
        <v>-2.11</v>
      </c>
      <c r="K236" s="20">
        <v>1247.519535508</v>
      </c>
    </row>
    <row r="237" spans="1:11" x14ac:dyDescent="0.5">
      <c r="A237" s="5" t="s">
        <v>459</v>
      </c>
      <c r="B237" s="23" t="s">
        <v>220</v>
      </c>
      <c r="C237" s="9"/>
      <c r="D237" s="17">
        <v>60152176</v>
      </c>
      <c r="E237" s="9">
        <v>193</v>
      </c>
      <c r="F237" s="9">
        <v>198</v>
      </c>
      <c r="G237" s="18">
        <v>28.1</v>
      </c>
      <c r="H237" s="9">
        <v>668.2713</v>
      </c>
      <c r="I237" s="9">
        <v>2</v>
      </c>
      <c r="J237" s="19">
        <f t="shared" si="3"/>
        <v>-0.21</v>
      </c>
      <c r="K237" s="20">
        <v>1335.5355855079999</v>
      </c>
    </row>
    <row r="238" spans="1:11" x14ac:dyDescent="0.5">
      <c r="A238" s="5" t="s">
        <v>459</v>
      </c>
      <c r="B238" s="23" t="s">
        <v>221</v>
      </c>
      <c r="C238" s="9"/>
      <c r="D238" s="17">
        <v>807327792</v>
      </c>
      <c r="E238" s="9">
        <v>193</v>
      </c>
      <c r="F238" s="9">
        <v>198</v>
      </c>
      <c r="G238" s="18">
        <v>23.3</v>
      </c>
      <c r="H238" s="9">
        <v>705.28880000000004</v>
      </c>
      <c r="I238" s="9">
        <v>2</v>
      </c>
      <c r="J238" s="19">
        <f t="shared" si="3"/>
        <v>-1.46</v>
      </c>
      <c r="K238" s="20">
        <v>1409.5723555079999</v>
      </c>
    </row>
    <row r="239" spans="1:11" x14ac:dyDescent="0.5">
      <c r="A239" s="5" t="s">
        <v>459</v>
      </c>
      <c r="B239" s="23" t="s">
        <v>222</v>
      </c>
      <c r="C239" s="9"/>
      <c r="D239" s="17">
        <v>129973857</v>
      </c>
      <c r="E239" s="9">
        <v>193</v>
      </c>
      <c r="F239" s="9">
        <v>198</v>
      </c>
      <c r="G239" s="18">
        <v>23.7</v>
      </c>
      <c r="H239" s="9">
        <v>778.31700000000001</v>
      </c>
      <c r="I239" s="9">
        <v>2</v>
      </c>
      <c r="J239" s="19">
        <f t="shared" si="3"/>
        <v>-2.29</v>
      </c>
      <c r="K239" s="20">
        <v>1555.6302655080001</v>
      </c>
    </row>
    <row r="240" spans="1:11" x14ac:dyDescent="0.5">
      <c r="A240" s="5" t="s">
        <v>459</v>
      </c>
      <c r="B240" s="23" t="s">
        <v>223</v>
      </c>
      <c r="C240" s="9"/>
      <c r="D240" s="17">
        <v>96622494</v>
      </c>
      <c r="E240" s="9">
        <v>193</v>
      </c>
      <c r="F240" s="9">
        <v>198</v>
      </c>
      <c r="G240" s="18">
        <v>33.1</v>
      </c>
      <c r="H240" s="9">
        <v>813.82029999999997</v>
      </c>
      <c r="I240" s="9">
        <v>2</v>
      </c>
      <c r="J240" s="19">
        <f t="shared" si="3"/>
        <v>1.41</v>
      </c>
      <c r="K240" s="20">
        <v>1626.631005508</v>
      </c>
    </row>
    <row r="241" spans="1:11" x14ac:dyDescent="0.5">
      <c r="A241" s="5" t="s">
        <v>459</v>
      </c>
      <c r="B241" s="23" t="s">
        <v>224</v>
      </c>
      <c r="C241" s="9"/>
      <c r="D241" s="17">
        <v>1811604054</v>
      </c>
      <c r="E241" s="9">
        <v>193</v>
      </c>
      <c r="F241" s="9">
        <v>198</v>
      </c>
      <c r="G241" s="18">
        <v>27.9</v>
      </c>
      <c r="H241" s="9">
        <v>850.83759999999995</v>
      </c>
      <c r="I241" s="9">
        <v>2</v>
      </c>
      <c r="J241" s="19">
        <f t="shared" si="3"/>
        <v>7.0000000000000007E-2</v>
      </c>
      <c r="K241" s="20">
        <v>1700.667775508</v>
      </c>
    </row>
    <row r="242" spans="1:11" x14ac:dyDescent="0.5">
      <c r="A242" s="5" t="s">
        <v>459</v>
      </c>
      <c r="B242" s="23" t="s">
        <v>225</v>
      </c>
      <c r="C242" s="9"/>
      <c r="D242" s="17">
        <v>186350344</v>
      </c>
      <c r="E242" s="9">
        <v>193</v>
      </c>
      <c r="F242" s="9">
        <v>198</v>
      </c>
      <c r="G242" s="18">
        <v>32.4</v>
      </c>
      <c r="H242" s="9">
        <v>996.38620000000003</v>
      </c>
      <c r="I242" s="9">
        <v>2</v>
      </c>
      <c r="J242" s="19">
        <f t="shared" si="3"/>
        <v>0.96</v>
      </c>
      <c r="K242" s="20">
        <v>1991.7631955080001</v>
      </c>
    </row>
    <row r="243" spans="1:11" x14ac:dyDescent="0.5">
      <c r="A243" s="5" t="s">
        <v>460</v>
      </c>
      <c r="B243" s="23" t="s">
        <v>226</v>
      </c>
      <c r="C243" s="9"/>
      <c r="D243" s="17">
        <v>117755636</v>
      </c>
      <c r="E243" s="9">
        <v>193</v>
      </c>
      <c r="F243" s="9">
        <v>198</v>
      </c>
      <c r="G243" s="18">
        <v>21.1</v>
      </c>
      <c r="H243" s="9">
        <v>1070.4199000000001</v>
      </c>
      <c r="I243" s="9">
        <v>2</v>
      </c>
      <c r="J243" s="19">
        <f t="shared" si="3"/>
        <v>-1.98</v>
      </c>
      <c r="K243" s="20">
        <v>2139.8367355080004</v>
      </c>
    </row>
    <row r="244" spans="1:11" x14ac:dyDescent="0.5">
      <c r="A244" s="5" t="s">
        <v>460</v>
      </c>
      <c r="B244" s="23" t="s">
        <v>227</v>
      </c>
      <c r="C244" s="9"/>
      <c r="D244" s="17">
        <v>78449176</v>
      </c>
      <c r="E244" s="9">
        <v>193</v>
      </c>
      <c r="F244" s="9">
        <v>198</v>
      </c>
      <c r="G244" s="18">
        <v>24.1</v>
      </c>
      <c r="H244" s="9">
        <v>810.98090000000002</v>
      </c>
      <c r="I244" s="9">
        <v>3</v>
      </c>
      <c r="J244" s="19">
        <f t="shared" si="3"/>
        <v>-1.67</v>
      </c>
      <c r="K244" s="20">
        <v>2430.9321555080001</v>
      </c>
    </row>
    <row r="245" spans="1:11" x14ac:dyDescent="0.5">
      <c r="A245" s="5" t="s">
        <v>460</v>
      </c>
      <c r="B245" s="23" t="s">
        <v>230</v>
      </c>
      <c r="C245" s="9"/>
      <c r="D245" s="17">
        <v>39679377</v>
      </c>
      <c r="E245" s="9">
        <v>193</v>
      </c>
      <c r="F245" s="9">
        <v>198</v>
      </c>
      <c r="G245" s="18">
        <v>24.79</v>
      </c>
      <c r="H245" s="9">
        <v>810.98149999999998</v>
      </c>
      <c r="I245" s="9">
        <v>3</v>
      </c>
      <c r="J245" s="19">
        <f t="shared" si="3"/>
        <v>-0.93</v>
      </c>
      <c r="K245" s="20">
        <v>2430.9321555080001</v>
      </c>
    </row>
    <row r="246" spans="1:11" x14ac:dyDescent="0.5">
      <c r="A246" s="5" t="s">
        <v>460</v>
      </c>
      <c r="B246" s="23" t="s">
        <v>228</v>
      </c>
      <c r="C246" s="9"/>
      <c r="D246" s="17">
        <v>137043295</v>
      </c>
      <c r="E246" s="9">
        <v>193</v>
      </c>
      <c r="F246" s="9">
        <v>198</v>
      </c>
      <c r="G246" s="18">
        <v>27.9</v>
      </c>
      <c r="H246" s="9">
        <v>908.01210000000003</v>
      </c>
      <c r="I246" s="9">
        <v>3</v>
      </c>
      <c r="J246" s="19">
        <f t="shared" si="3"/>
        <v>-2.16</v>
      </c>
      <c r="K246" s="20">
        <v>2722.0275755080002</v>
      </c>
    </row>
    <row r="247" spans="1:11" x14ac:dyDescent="0.5">
      <c r="A247" s="5" t="s">
        <v>461</v>
      </c>
      <c r="B247" s="23" t="s">
        <v>215</v>
      </c>
      <c r="C247" s="9"/>
      <c r="D247" s="17">
        <v>70211186</v>
      </c>
      <c r="E247" s="9">
        <v>193</v>
      </c>
      <c r="F247" s="9">
        <v>200</v>
      </c>
      <c r="G247" s="18">
        <v>41.6</v>
      </c>
      <c r="H247" s="9">
        <v>541.75409999999999</v>
      </c>
      <c r="I247" s="9">
        <v>2</v>
      </c>
      <c r="J247" s="19">
        <f t="shared" si="3"/>
        <v>-2.34</v>
      </c>
      <c r="K247" s="20">
        <v>1082.503437891</v>
      </c>
    </row>
    <row r="248" spans="1:11" x14ac:dyDescent="0.5">
      <c r="A248" s="5" t="s">
        <v>462</v>
      </c>
      <c r="B248" s="23" t="s">
        <v>231</v>
      </c>
      <c r="C248" s="9"/>
      <c r="D248" s="17">
        <v>612531897</v>
      </c>
      <c r="E248" s="9">
        <v>193</v>
      </c>
      <c r="F248" s="9">
        <v>200</v>
      </c>
      <c r="G248" s="18">
        <v>43.7</v>
      </c>
      <c r="H248" s="9">
        <v>643.29549999999995</v>
      </c>
      <c r="I248" s="9">
        <v>2</v>
      </c>
      <c r="J248" s="19">
        <f t="shared" si="3"/>
        <v>0.69</v>
      </c>
      <c r="K248" s="20">
        <v>1285.5828078909999</v>
      </c>
    </row>
    <row r="249" spans="1:11" x14ac:dyDescent="0.5">
      <c r="A249" s="5" t="s">
        <v>463</v>
      </c>
      <c r="B249" s="23" t="s">
        <v>232</v>
      </c>
      <c r="C249" s="9"/>
      <c r="D249" s="17">
        <v>525031946</v>
      </c>
      <c r="E249" s="9">
        <v>193</v>
      </c>
      <c r="F249" s="9">
        <v>200</v>
      </c>
      <c r="G249" s="18">
        <v>41.8</v>
      </c>
      <c r="H249" s="9">
        <v>744.83420000000001</v>
      </c>
      <c r="I249" s="9">
        <v>2</v>
      </c>
      <c r="J249" s="19">
        <f t="shared" si="3"/>
        <v>-0.72</v>
      </c>
      <c r="K249" s="20">
        <v>1488.6621778910001</v>
      </c>
    </row>
    <row r="250" spans="1:11" x14ac:dyDescent="0.5">
      <c r="A250" s="5" t="s">
        <v>463</v>
      </c>
      <c r="B250" s="23" t="s">
        <v>468</v>
      </c>
      <c r="C250" s="9"/>
      <c r="D250" s="17">
        <v>85680838</v>
      </c>
      <c r="E250" s="9">
        <v>193</v>
      </c>
      <c r="F250" s="9">
        <v>200</v>
      </c>
      <c r="G250" s="18">
        <v>40.299999999999997</v>
      </c>
      <c r="H250" s="9">
        <v>825.86009999999999</v>
      </c>
      <c r="I250" s="9">
        <v>2</v>
      </c>
      <c r="J250" s="19">
        <f t="shared" si="3"/>
        <v>-1.27</v>
      </c>
      <c r="K250" s="20">
        <v>1650.7149978909999</v>
      </c>
    </row>
    <row r="251" spans="1:11" x14ac:dyDescent="0.5">
      <c r="A251" s="5" t="s">
        <v>463</v>
      </c>
      <c r="B251" s="23" t="s">
        <v>467</v>
      </c>
      <c r="C251" s="9"/>
      <c r="D251" s="17">
        <v>113395763</v>
      </c>
      <c r="E251" s="9">
        <v>193</v>
      </c>
      <c r="F251" s="9">
        <v>200</v>
      </c>
      <c r="G251" s="18">
        <v>41.3</v>
      </c>
      <c r="H251" s="9">
        <v>825.85990000000004</v>
      </c>
      <c r="I251" s="9">
        <v>2</v>
      </c>
      <c r="J251" s="19">
        <f t="shared" si="3"/>
        <v>-1.51</v>
      </c>
      <c r="K251" s="20">
        <v>1650.7149978909999</v>
      </c>
    </row>
    <row r="252" spans="1:11" x14ac:dyDescent="0.5">
      <c r="A252" s="5" t="s">
        <v>463</v>
      </c>
      <c r="B252" s="23" t="s">
        <v>233</v>
      </c>
      <c r="C252" s="9"/>
      <c r="D252" s="17">
        <v>15109772</v>
      </c>
      <c r="E252" s="9">
        <v>193</v>
      </c>
      <c r="F252" s="9">
        <v>200</v>
      </c>
      <c r="G252" s="18">
        <v>44.7</v>
      </c>
      <c r="H252" s="9">
        <v>701.95820000000003</v>
      </c>
      <c r="I252" s="9">
        <v>3</v>
      </c>
      <c r="J252" s="19">
        <f t="shared" si="3"/>
        <v>-1.54</v>
      </c>
      <c r="K252" s="20">
        <v>2103.8632378910002</v>
      </c>
    </row>
    <row r="253" spans="1:11" x14ac:dyDescent="0.5">
      <c r="A253" s="5" t="s">
        <v>463</v>
      </c>
      <c r="B253" s="23" t="s">
        <v>234</v>
      </c>
      <c r="C253" s="9"/>
      <c r="D253" s="17">
        <v>56737014</v>
      </c>
      <c r="E253" s="9">
        <v>193</v>
      </c>
      <c r="F253" s="9">
        <v>200</v>
      </c>
      <c r="G253" s="18">
        <v>45.6</v>
      </c>
      <c r="H253" s="9">
        <v>715.63409999999999</v>
      </c>
      <c r="I253" s="9">
        <v>3</v>
      </c>
      <c r="J253" s="19">
        <f t="shared" si="3"/>
        <v>-0.97</v>
      </c>
      <c r="K253" s="20">
        <v>2144.8897878910002</v>
      </c>
    </row>
    <row r="254" spans="1:11" x14ac:dyDescent="0.5">
      <c r="A254" s="5" t="s">
        <v>461</v>
      </c>
      <c r="B254" s="23" t="s">
        <v>225</v>
      </c>
      <c r="C254" s="9"/>
      <c r="D254" s="17">
        <v>158683113</v>
      </c>
      <c r="E254" s="9">
        <v>193</v>
      </c>
      <c r="F254" s="9">
        <v>200</v>
      </c>
      <c r="G254" s="18">
        <v>49.9</v>
      </c>
      <c r="H254" s="9">
        <v>731.2971</v>
      </c>
      <c r="I254" s="9">
        <v>3</v>
      </c>
      <c r="J254" s="19">
        <f t="shared" si="3"/>
        <v>-1.18</v>
      </c>
      <c r="K254" s="20">
        <v>2191.8792878910003</v>
      </c>
    </row>
    <row r="255" spans="1:11" x14ac:dyDescent="0.5">
      <c r="A255" s="5" t="s">
        <v>462</v>
      </c>
      <c r="B255" s="23" t="s">
        <v>235</v>
      </c>
      <c r="C255" s="9"/>
      <c r="D255" s="17">
        <v>291043239</v>
      </c>
      <c r="E255" s="9">
        <v>193</v>
      </c>
      <c r="F255" s="9">
        <v>200</v>
      </c>
      <c r="G255" s="18">
        <v>43.4</v>
      </c>
      <c r="H255" s="9">
        <v>755.97680000000003</v>
      </c>
      <c r="I255" s="9">
        <v>3</v>
      </c>
      <c r="J255" s="19">
        <f t="shared" si="3"/>
        <v>-0.11</v>
      </c>
      <c r="K255" s="20">
        <v>2265.916057891</v>
      </c>
    </row>
    <row r="256" spans="1:11" x14ac:dyDescent="0.5">
      <c r="A256" s="5" t="s">
        <v>462</v>
      </c>
      <c r="B256" s="23" t="s">
        <v>236</v>
      </c>
      <c r="C256" s="9"/>
      <c r="D256" s="17">
        <v>83323556</v>
      </c>
      <c r="E256" s="9">
        <v>193</v>
      </c>
      <c r="F256" s="9">
        <v>200</v>
      </c>
      <c r="G256" s="18">
        <v>37.299999999999997</v>
      </c>
      <c r="H256" s="9">
        <v>780.65470000000005</v>
      </c>
      <c r="I256" s="9">
        <v>3</v>
      </c>
      <c r="J256" s="19">
        <f t="shared" si="3"/>
        <v>-1.42</v>
      </c>
      <c r="K256" s="20">
        <v>2339.9528278910002</v>
      </c>
    </row>
    <row r="257" spans="1:11" x14ac:dyDescent="0.5">
      <c r="A257" s="5" t="s">
        <v>462</v>
      </c>
      <c r="B257" s="23" t="s">
        <v>237</v>
      </c>
      <c r="C257" s="9"/>
      <c r="D257" s="17">
        <v>55131207</v>
      </c>
      <c r="E257" s="9">
        <v>193</v>
      </c>
      <c r="F257" s="9">
        <v>200</v>
      </c>
      <c r="G257" s="18">
        <v>51.6</v>
      </c>
      <c r="H257" s="9">
        <v>798.9905</v>
      </c>
      <c r="I257" s="9">
        <v>3</v>
      </c>
      <c r="J257" s="19">
        <f t="shared" si="3"/>
        <v>-0.73</v>
      </c>
      <c r="K257" s="20">
        <v>2394.9586578910003</v>
      </c>
    </row>
    <row r="258" spans="1:11" x14ac:dyDescent="0.5">
      <c r="A258" s="5" t="s">
        <v>462</v>
      </c>
      <c r="B258" s="23" t="s">
        <v>238</v>
      </c>
      <c r="C258" s="9"/>
      <c r="D258" s="17">
        <v>127047089</v>
      </c>
      <c r="E258" s="9">
        <v>193</v>
      </c>
      <c r="F258" s="9">
        <v>200</v>
      </c>
      <c r="G258" s="18">
        <v>48.8</v>
      </c>
      <c r="H258" s="9">
        <v>853.00729999999999</v>
      </c>
      <c r="I258" s="9">
        <v>3</v>
      </c>
      <c r="J258" s="19">
        <f t="shared" ref="J258:J321" si="4">ROUND(1000000*(H258*I258-((I258-1)*1.0073)-K258)/K258,2)</f>
        <v>-1.63</v>
      </c>
      <c r="K258" s="20">
        <v>2557.0114778910001</v>
      </c>
    </row>
    <row r="259" spans="1:11" x14ac:dyDescent="0.5">
      <c r="A259" s="5" t="s">
        <v>463</v>
      </c>
      <c r="B259" s="23" t="s">
        <v>239</v>
      </c>
      <c r="C259" s="9"/>
      <c r="D259" s="17">
        <v>99881496</v>
      </c>
      <c r="E259" s="9">
        <v>193</v>
      </c>
      <c r="F259" s="9">
        <v>200</v>
      </c>
      <c r="G259" s="18">
        <v>40.9</v>
      </c>
      <c r="H259" s="9">
        <v>877.68719999999996</v>
      </c>
      <c r="I259" s="9">
        <v>3</v>
      </c>
      <c r="J259" s="19">
        <f t="shared" si="4"/>
        <v>-0.47</v>
      </c>
      <c r="K259" s="20">
        <v>2631.0482478910003</v>
      </c>
    </row>
    <row r="260" spans="1:11" x14ac:dyDescent="0.5">
      <c r="A260" s="5" t="s">
        <v>464</v>
      </c>
      <c r="B260" s="23" t="s">
        <v>240</v>
      </c>
      <c r="C260" s="9"/>
      <c r="D260" s="17">
        <v>57164604</v>
      </c>
      <c r="E260" s="9">
        <v>196</v>
      </c>
      <c r="F260" s="9">
        <v>200</v>
      </c>
      <c r="G260" s="18">
        <v>40.1</v>
      </c>
      <c r="H260" s="9">
        <v>500.23050000000001</v>
      </c>
      <c r="I260" s="9">
        <v>2</v>
      </c>
      <c r="J260" s="19">
        <f t="shared" si="4"/>
        <v>-1.39</v>
      </c>
      <c r="K260" s="20">
        <v>999.45508819600002</v>
      </c>
    </row>
    <row r="261" spans="1:11" x14ac:dyDescent="0.5">
      <c r="A261" s="5" t="s">
        <v>464</v>
      </c>
      <c r="B261" s="23" t="s">
        <v>241</v>
      </c>
      <c r="C261" s="9"/>
      <c r="D261" s="17">
        <v>47978192</v>
      </c>
      <c r="E261" s="9">
        <v>196</v>
      </c>
      <c r="F261" s="9">
        <v>200</v>
      </c>
      <c r="G261" s="18">
        <v>38.1</v>
      </c>
      <c r="H261" s="9">
        <v>581.25699999999995</v>
      </c>
      <c r="I261" s="9">
        <v>2</v>
      </c>
      <c r="J261" s="19">
        <f t="shared" si="4"/>
        <v>-1.04</v>
      </c>
      <c r="K261" s="20">
        <v>1161.507908196</v>
      </c>
    </row>
    <row r="262" spans="1:11" x14ac:dyDescent="0.5">
      <c r="A262" s="5" t="s">
        <v>464</v>
      </c>
      <c r="B262" s="23" t="s">
        <v>242</v>
      </c>
      <c r="C262" s="9"/>
      <c r="D262" s="17">
        <v>43817523</v>
      </c>
      <c r="E262" s="9">
        <v>196</v>
      </c>
      <c r="F262" s="9">
        <v>200</v>
      </c>
      <c r="G262" s="18">
        <v>36.299999999999997</v>
      </c>
      <c r="H262" s="9">
        <v>662.28340000000003</v>
      </c>
      <c r="I262" s="9">
        <v>2</v>
      </c>
      <c r="J262" s="19">
        <f t="shared" si="4"/>
        <v>-0.93</v>
      </c>
      <c r="K262" s="20">
        <v>1323.5607281959999</v>
      </c>
    </row>
    <row r="263" spans="1:11" x14ac:dyDescent="0.5">
      <c r="A263" s="5" t="s">
        <v>464</v>
      </c>
      <c r="B263" s="23" t="s">
        <v>243</v>
      </c>
      <c r="C263" s="9"/>
      <c r="D263" s="17">
        <v>27219111</v>
      </c>
      <c r="E263" s="9">
        <v>196</v>
      </c>
      <c r="F263" s="9">
        <v>200</v>
      </c>
      <c r="G263" s="18">
        <v>34.5</v>
      </c>
      <c r="H263" s="9">
        <v>844.85080000000005</v>
      </c>
      <c r="I263" s="9">
        <v>2</v>
      </c>
      <c r="J263" s="19">
        <f t="shared" si="4"/>
        <v>0.82</v>
      </c>
      <c r="K263" s="20">
        <v>1688.6929181959999</v>
      </c>
    </row>
    <row r="264" spans="1:11" x14ac:dyDescent="0.5">
      <c r="A264" s="5" t="s">
        <v>428</v>
      </c>
      <c r="B264" s="23" t="s">
        <v>244</v>
      </c>
      <c r="C264" s="9"/>
      <c r="D264" s="17">
        <v>279253393</v>
      </c>
      <c r="E264" s="9">
        <v>201</v>
      </c>
      <c r="F264" s="9">
        <v>209</v>
      </c>
      <c r="G264" s="18">
        <v>33</v>
      </c>
      <c r="H264" s="9">
        <v>669.61900000000003</v>
      </c>
      <c r="I264" s="9">
        <v>3</v>
      </c>
      <c r="J264" s="19">
        <f t="shared" si="4"/>
        <v>-0.54</v>
      </c>
      <c r="K264" s="20">
        <v>2006.8434916680001</v>
      </c>
    </row>
    <row r="265" spans="1:11" x14ac:dyDescent="0.5">
      <c r="A265" s="5" t="s">
        <v>429</v>
      </c>
      <c r="B265" s="23" t="s">
        <v>245</v>
      </c>
      <c r="C265" s="9"/>
      <c r="D265" s="17">
        <v>87537339</v>
      </c>
      <c r="E265" s="9">
        <v>201</v>
      </c>
      <c r="F265" s="9">
        <v>209</v>
      </c>
      <c r="G265" s="18">
        <v>32</v>
      </c>
      <c r="H265" s="9">
        <v>737.31100000000004</v>
      </c>
      <c r="I265" s="9">
        <v>3</v>
      </c>
      <c r="J265" s="19">
        <f t="shared" si="4"/>
        <v>-2.02</v>
      </c>
      <c r="K265" s="20">
        <v>2209.9228616680002</v>
      </c>
    </row>
    <row r="266" spans="1:11" x14ac:dyDescent="0.5">
      <c r="A266" s="5" t="s">
        <v>421</v>
      </c>
      <c r="B266" s="23" t="s">
        <v>246</v>
      </c>
      <c r="C266" s="9"/>
      <c r="D266" s="17">
        <v>91479045</v>
      </c>
      <c r="E266" s="9">
        <v>210</v>
      </c>
      <c r="F266" s="9">
        <v>213</v>
      </c>
      <c r="G266" s="18">
        <v>45.9</v>
      </c>
      <c r="H266" s="9">
        <v>675.79219999999998</v>
      </c>
      <c r="I266" s="9">
        <v>2</v>
      </c>
      <c r="J266" s="19">
        <f t="shared" si="4"/>
        <v>-0.79</v>
      </c>
      <c r="K266" s="20">
        <v>1350.5781648310001</v>
      </c>
    </row>
    <row r="267" spans="1:11" x14ac:dyDescent="0.5">
      <c r="A267" s="5" t="s">
        <v>421</v>
      </c>
      <c r="B267" s="23" t="s">
        <v>247</v>
      </c>
      <c r="C267" s="9"/>
      <c r="D267" s="17">
        <v>19943954</v>
      </c>
      <c r="E267" s="9">
        <v>210</v>
      </c>
      <c r="F267" s="9">
        <v>213</v>
      </c>
      <c r="G267" s="18">
        <v>37.799999999999997</v>
      </c>
      <c r="H267" s="9">
        <v>712.81129999999996</v>
      </c>
      <c r="I267" s="9">
        <v>2</v>
      </c>
      <c r="J267" s="19">
        <f t="shared" si="4"/>
        <v>0.26</v>
      </c>
      <c r="K267" s="20">
        <v>1424.614934831</v>
      </c>
    </row>
    <row r="268" spans="1:11" x14ac:dyDescent="0.5">
      <c r="A268" s="5" t="s">
        <v>421</v>
      </c>
      <c r="B268" s="23" t="s">
        <v>248</v>
      </c>
      <c r="C268" s="9"/>
      <c r="D268" s="17">
        <v>61173417</v>
      </c>
      <c r="E268" s="9">
        <v>210</v>
      </c>
      <c r="F268" s="9">
        <v>213</v>
      </c>
      <c r="G268" s="18">
        <v>45</v>
      </c>
      <c r="H268" s="9">
        <v>858.35990000000004</v>
      </c>
      <c r="I268" s="9">
        <v>2</v>
      </c>
      <c r="J268" s="19">
        <f t="shared" si="4"/>
        <v>1.25</v>
      </c>
      <c r="K268" s="20">
        <v>1715.7103548309999</v>
      </c>
    </row>
    <row r="269" spans="1:11" x14ac:dyDescent="0.5">
      <c r="A269" s="5" t="s">
        <v>430</v>
      </c>
      <c r="B269" s="23" t="s">
        <v>249</v>
      </c>
      <c r="C269" s="9"/>
      <c r="D269" s="17">
        <v>29683742</v>
      </c>
      <c r="E269" s="9">
        <v>218</v>
      </c>
      <c r="F269" s="9">
        <v>224</v>
      </c>
      <c r="G269" s="18">
        <v>35</v>
      </c>
      <c r="H269" s="9">
        <v>700.33219999999994</v>
      </c>
      <c r="I269" s="9">
        <v>2</v>
      </c>
      <c r="J269" s="19">
        <f t="shared" si="4"/>
        <v>-0.22</v>
      </c>
      <c r="K269" s="20">
        <v>1399.6574147199999</v>
      </c>
    </row>
    <row r="270" spans="1:11" x14ac:dyDescent="0.5">
      <c r="A270" s="5" t="s">
        <v>430</v>
      </c>
      <c r="B270" s="23" t="s">
        <v>250</v>
      </c>
      <c r="C270" s="9"/>
      <c r="D270" s="17">
        <v>93365759</v>
      </c>
      <c r="E270" s="9">
        <v>218</v>
      </c>
      <c r="F270" s="9">
        <v>224</v>
      </c>
      <c r="G270" s="18">
        <v>29.7</v>
      </c>
      <c r="H270" s="9">
        <v>737.34969999999998</v>
      </c>
      <c r="I270" s="9">
        <v>2</v>
      </c>
      <c r="J270" s="19">
        <f t="shared" si="4"/>
        <v>-1.41</v>
      </c>
      <c r="K270" s="20">
        <v>1473.6941847200001</v>
      </c>
    </row>
    <row r="271" spans="1:11" x14ac:dyDescent="0.5">
      <c r="A271" s="5" t="s">
        <v>430</v>
      </c>
      <c r="B271" s="23" t="s">
        <v>251</v>
      </c>
      <c r="C271" s="9"/>
      <c r="D271" s="17">
        <v>44301718</v>
      </c>
      <c r="E271" s="9">
        <v>218</v>
      </c>
      <c r="F271" s="9">
        <v>224</v>
      </c>
      <c r="G271" s="18">
        <v>33.799999999999997</v>
      </c>
      <c r="H271" s="9">
        <v>882.89949999999999</v>
      </c>
      <c r="I271" s="9">
        <v>2</v>
      </c>
      <c r="J271" s="19">
        <f t="shared" si="4"/>
        <v>1.19</v>
      </c>
      <c r="K271" s="20">
        <v>1764.7896047199999</v>
      </c>
    </row>
    <row r="272" spans="1:11" x14ac:dyDescent="0.5">
      <c r="A272" s="5" t="s">
        <v>430</v>
      </c>
      <c r="B272" s="23" t="s">
        <v>252</v>
      </c>
      <c r="C272" s="9"/>
      <c r="D272" s="17">
        <v>51332176</v>
      </c>
      <c r="E272" s="9">
        <v>218</v>
      </c>
      <c r="F272" s="9">
        <v>224</v>
      </c>
      <c r="G272" s="18">
        <v>38.799999999999997</v>
      </c>
      <c r="H272" s="9">
        <v>1028.4448</v>
      </c>
      <c r="I272" s="9">
        <v>2</v>
      </c>
      <c r="J272" s="19">
        <f t="shared" si="4"/>
        <v>-1.33</v>
      </c>
      <c r="K272" s="20">
        <v>2055.8850247200003</v>
      </c>
    </row>
    <row r="273" spans="1:11" x14ac:dyDescent="0.5">
      <c r="A273" s="5" t="s">
        <v>422</v>
      </c>
      <c r="B273" s="23" t="s">
        <v>253</v>
      </c>
      <c r="C273" s="9"/>
      <c r="D273" s="17">
        <v>81993031</v>
      </c>
      <c r="E273" s="9">
        <v>225</v>
      </c>
      <c r="F273" s="9">
        <v>233</v>
      </c>
      <c r="G273" s="18">
        <v>36.5</v>
      </c>
      <c r="H273" s="9">
        <v>676.81880000000001</v>
      </c>
      <c r="I273" s="9">
        <v>2</v>
      </c>
      <c r="J273" s="19">
        <f t="shared" si="4"/>
        <v>-0.91</v>
      </c>
      <c r="K273" s="20">
        <v>1352.631531732</v>
      </c>
    </row>
    <row r="274" spans="1:11" x14ac:dyDescent="0.5">
      <c r="A274" s="5" t="s">
        <v>422</v>
      </c>
      <c r="B274" s="23" t="s">
        <v>254</v>
      </c>
      <c r="C274" s="9"/>
      <c r="D274" s="17">
        <v>51098844</v>
      </c>
      <c r="E274" s="9">
        <v>225</v>
      </c>
      <c r="F274" s="9">
        <v>233</v>
      </c>
      <c r="G274" s="18">
        <v>35.700000000000003</v>
      </c>
      <c r="H274" s="9">
        <v>900.03790000000004</v>
      </c>
      <c r="I274" s="9">
        <v>3</v>
      </c>
      <c r="J274" s="19">
        <f t="shared" si="4"/>
        <v>0.79</v>
      </c>
      <c r="K274" s="20">
        <v>2698.0969717320004</v>
      </c>
    </row>
    <row r="275" spans="1:11" x14ac:dyDescent="0.5">
      <c r="A275" s="5" t="s">
        <v>422</v>
      </c>
      <c r="B275" s="23" t="s">
        <v>255</v>
      </c>
      <c r="C275" s="9"/>
      <c r="D275" s="17">
        <v>37589243</v>
      </c>
      <c r="E275" s="9">
        <v>225</v>
      </c>
      <c r="F275" s="9">
        <v>233</v>
      </c>
      <c r="G275" s="18">
        <v>43.9</v>
      </c>
      <c r="H275" s="9">
        <v>972.39089999999999</v>
      </c>
      <c r="I275" s="9">
        <v>3</v>
      </c>
      <c r="J275" s="19">
        <f t="shared" si="4"/>
        <v>0.85</v>
      </c>
      <c r="K275" s="20">
        <v>2915.1556217320003</v>
      </c>
    </row>
    <row r="276" spans="1:11" x14ac:dyDescent="0.5">
      <c r="A276" s="5" t="s">
        <v>422</v>
      </c>
      <c r="B276" s="23" t="s">
        <v>256</v>
      </c>
      <c r="C276" s="9"/>
      <c r="D276" s="17">
        <v>136758744</v>
      </c>
      <c r="E276" s="9">
        <v>225</v>
      </c>
      <c r="F276" s="9">
        <v>233</v>
      </c>
      <c r="G276" s="18">
        <v>39.5</v>
      </c>
      <c r="H276" s="9">
        <v>997.07270000000005</v>
      </c>
      <c r="I276" s="9">
        <v>3</v>
      </c>
      <c r="J276" s="19">
        <f t="shared" si="4"/>
        <v>3.72</v>
      </c>
      <c r="K276" s="20">
        <v>2989.192391732</v>
      </c>
    </row>
    <row r="277" spans="1:11" x14ac:dyDescent="0.5">
      <c r="A277" s="5" t="s">
        <v>423</v>
      </c>
      <c r="B277" s="23" t="s">
        <v>257</v>
      </c>
      <c r="C277" s="9"/>
      <c r="D277" s="17">
        <v>137878079</v>
      </c>
      <c r="E277" s="9">
        <v>230</v>
      </c>
      <c r="F277" s="9">
        <v>233</v>
      </c>
      <c r="G277" s="18">
        <v>33.4</v>
      </c>
      <c r="H277" s="9">
        <v>543.25210000000004</v>
      </c>
      <c r="I277" s="9">
        <v>2</v>
      </c>
      <c r="J277" s="19">
        <f t="shared" si="4"/>
        <v>-1.38</v>
      </c>
      <c r="K277" s="20">
        <v>1085.498394895</v>
      </c>
    </row>
    <row r="278" spans="1:11" x14ac:dyDescent="0.5">
      <c r="A278" s="5" t="s">
        <v>423</v>
      </c>
      <c r="B278" s="23" t="s">
        <v>258</v>
      </c>
      <c r="C278" s="9"/>
      <c r="D278" s="17">
        <v>75229397</v>
      </c>
      <c r="E278" s="9">
        <v>230</v>
      </c>
      <c r="F278" s="9">
        <v>233</v>
      </c>
      <c r="G278" s="18">
        <v>27.8</v>
      </c>
      <c r="H278" s="9">
        <v>580.27</v>
      </c>
      <c r="I278" s="9">
        <v>2</v>
      </c>
      <c r="J278" s="19">
        <f t="shared" si="4"/>
        <v>-2.13</v>
      </c>
      <c r="K278" s="20">
        <v>1159.535164895</v>
      </c>
    </row>
    <row r="279" spans="1:11" x14ac:dyDescent="0.5">
      <c r="A279" s="5" t="s">
        <v>423</v>
      </c>
      <c r="B279" s="23" t="s">
        <v>259</v>
      </c>
      <c r="C279" s="9"/>
      <c r="D279" s="17">
        <v>114722658</v>
      </c>
      <c r="E279" s="9">
        <v>230</v>
      </c>
      <c r="F279" s="9">
        <v>233</v>
      </c>
      <c r="G279" s="18">
        <v>33</v>
      </c>
      <c r="H279" s="9">
        <v>644.7921</v>
      </c>
      <c r="I279" s="9">
        <v>2</v>
      </c>
      <c r="J279" s="19">
        <f t="shared" si="4"/>
        <v>-0.67</v>
      </c>
      <c r="K279" s="20">
        <v>1288.577764895</v>
      </c>
    </row>
    <row r="280" spans="1:11" x14ac:dyDescent="0.5">
      <c r="A280" s="5" t="s">
        <v>423</v>
      </c>
      <c r="B280" s="23" t="s">
        <v>260</v>
      </c>
      <c r="C280" s="9"/>
      <c r="D280" s="17">
        <v>274181612</v>
      </c>
      <c r="E280" s="9">
        <v>230</v>
      </c>
      <c r="F280" s="9">
        <v>233</v>
      </c>
      <c r="G280" s="18">
        <v>37.299999999999997</v>
      </c>
      <c r="H280" s="9">
        <v>688.80119999999999</v>
      </c>
      <c r="I280" s="9">
        <v>2</v>
      </c>
      <c r="J280" s="19">
        <f t="shared" si="4"/>
        <v>0.93</v>
      </c>
      <c r="K280" s="20">
        <v>1376.5938148949999</v>
      </c>
    </row>
    <row r="281" spans="1:11" x14ac:dyDescent="0.5">
      <c r="A281" s="5" t="s">
        <v>423</v>
      </c>
      <c r="B281" s="23" t="s">
        <v>261</v>
      </c>
      <c r="C281" s="9"/>
      <c r="D281" s="17">
        <v>167948442</v>
      </c>
      <c r="E281" s="9">
        <v>230</v>
      </c>
      <c r="F281" s="9">
        <v>233</v>
      </c>
      <c r="G281" s="18">
        <v>32.9</v>
      </c>
      <c r="H281" s="9">
        <v>725.81880000000001</v>
      </c>
      <c r="I281" s="9">
        <v>2</v>
      </c>
      <c r="J281" s="19">
        <f t="shared" si="4"/>
        <v>-0.2</v>
      </c>
      <c r="K281" s="20">
        <v>1450.6305848950001</v>
      </c>
    </row>
    <row r="282" spans="1:11" x14ac:dyDescent="0.5">
      <c r="A282" s="5" t="s">
        <v>423</v>
      </c>
      <c r="B282" s="23" t="s">
        <v>262</v>
      </c>
      <c r="C282" s="9"/>
      <c r="D282" s="17">
        <v>277961778</v>
      </c>
      <c r="E282" s="9">
        <v>230</v>
      </c>
      <c r="F282" s="9">
        <v>233</v>
      </c>
      <c r="G282" s="18">
        <v>37.5</v>
      </c>
      <c r="H282" s="9">
        <v>871.36569999999995</v>
      </c>
      <c r="I282" s="9">
        <v>2</v>
      </c>
      <c r="J282" s="19">
        <f t="shared" si="4"/>
        <v>-1.0900000000000001</v>
      </c>
      <c r="K282" s="20">
        <v>1741.726004895</v>
      </c>
    </row>
    <row r="283" spans="1:11" x14ac:dyDescent="0.5">
      <c r="A283" s="5" t="s">
        <v>431</v>
      </c>
      <c r="B283" s="24" t="s">
        <v>263</v>
      </c>
      <c r="C283" s="3"/>
      <c r="D283" s="4">
        <v>24983564</v>
      </c>
      <c r="E283" s="3">
        <v>234</v>
      </c>
      <c r="F283" s="3">
        <v>238</v>
      </c>
      <c r="G283" s="7">
        <v>25.4</v>
      </c>
      <c r="H283" s="3">
        <v>494.19220000000001</v>
      </c>
      <c r="I283" s="3">
        <v>2</v>
      </c>
      <c r="J283" s="8">
        <f t="shared" si="4"/>
        <v>-1.87</v>
      </c>
      <c r="K283" s="6">
        <v>987.37894587300002</v>
      </c>
    </row>
    <row r="284" spans="1:11" x14ac:dyDescent="0.5">
      <c r="A284" s="5" t="s">
        <v>431</v>
      </c>
      <c r="B284" s="23" t="s">
        <v>264</v>
      </c>
      <c r="C284" s="9"/>
      <c r="D284" s="17">
        <v>33851431</v>
      </c>
      <c r="E284" s="9">
        <v>234</v>
      </c>
      <c r="F284" s="9">
        <v>238</v>
      </c>
      <c r="G284" s="18">
        <v>24.4</v>
      </c>
      <c r="H284" s="9">
        <v>575.21799999999996</v>
      </c>
      <c r="I284" s="9">
        <v>2</v>
      </c>
      <c r="J284" s="19">
        <f t="shared" si="4"/>
        <v>-2.67</v>
      </c>
      <c r="K284" s="20">
        <v>1149.4317658729999</v>
      </c>
    </row>
    <row r="285" spans="1:11" x14ac:dyDescent="0.5">
      <c r="A285" s="5" t="s">
        <v>432</v>
      </c>
      <c r="B285" s="24" t="s">
        <v>265</v>
      </c>
      <c r="C285" s="3"/>
      <c r="D285" s="4">
        <v>60967304</v>
      </c>
      <c r="E285" s="3">
        <v>243</v>
      </c>
      <c r="F285" s="3">
        <v>250</v>
      </c>
      <c r="G285" s="7">
        <v>43.5</v>
      </c>
      <c r="H285" s="3">
        <v>613.3057</v>
      </c>
      <c r="I285" s="3">
        <v>2</v>
      </c>
      <c r="J285" s="8">
        <f t="shared" si="4"/>
        <v>-0.4</v>
      </c>
      <c r="K285" s="6">
        <v>1225.6045887079999</v>
      </c>
    </row>
    <row r="286" spans="1:11" x14ac:dyDescent="0.5">
      <c r="A286" s="5" t="s">
        <v>433</v>
      </c>
      <c r="B286" s="23" t="s">
        <v>266</v>
      </c>
      <c r="C286" s="9"/>
      <c r="D286" s="17">
        <v>1803752092</v>
      </c>
      <c r="E286" s="9">
        <v>244</v>
      </c>
      <c r="F286" s="9">
        <v>250</v>
      </c>
      <c r="G286" s="18">
        <v>43.5</v>
      </c>
      <c r="H286" s="9">
        <v>461.24180000000001</v>
      </c>
      <c r="I286" s="9">
        <v>2</v>
      </c>
      <c r="J286" s="19">
        <f t="shared" si="4"/>
        <v>-1.35</v>
      </c>
      <c r="K286" s="20">
        <v>921.47754023899995</v>
      </c>
    </row>
    <row r="287" spans="1:11" x14ac:dyDescent="0.5">
      <c r="A287" s="5" t="s">
        <v>433</v>
      </c>
      <c r="B287" s="23" t="s">
        <v>267</v>
      </c>
      <c r="C287" s="9"/>
      <c r="D287" s="17">
        <v>1313533357</v>
      </c>
      <c r="E287" s="9">
        <v>244</v>
      </c>
      <c r="F287" s="9">
        <v>250</v>
      </c>
      <c r="G287" s="18">
        <v>44.1</v>
      </c>
      <c r="H287" s="9">
        <v>542.26840000000004</v>
      </c>
      <c r="I287" s="9">
        <v>2</v>
      </c>
      <c r="J287" s="19">
        <f t="shared" si="4"/>
        <v>-0.79</v>
      </c>
      <c r="K287" s="20">
        <v>1083.5303602389999</v>
      </c>
    </row>
    <row r="288" spans="1:11" x14ac:dyDescent="0.5">
      <c r="A288" s="5" t="s">
        <v>434</v>
      </c>
      <c r="B288" s="23" t="s">
        <v>268</v>
      </c>
      <c r="C288" s="9"/>
      <c r="D288" s="17">
        <v>68781108</v>
      </c>
      <c r="E288" s="9">
        <v>244</v>
      </c>
      <c r="F288" s="9">
        <v>250</v>
      </c>
      <c r="G288" s="18">
        <v>42.7</v>
      </c>
      <c r="H288" s="9">
        <v>562.78120000000001</v>
      </c>
      <c r="I288" s="9">
        <v>2</v>
      </c>
      <c r="J288" s="19">
        <f t="shared" si="4"/>
        <v>-1.61</v>
      </c>
      <c r="K288" s="20">
        <v>1124.556910239</v>
      </c>
    </row>
    <row r="289" spans="1:11" x14ac:dyDescent="0.5">
      <c r="A289" s="5" t="s">
        <v>433</v>
      </c>
      <c r="B289" s="23" t="s">
        <v>269</v>
      </c>
      <c r="C289" s="9"/>
      <c r="D289" s="17">
        <v>45457863</v>
      </c>
      <c r="E289" s="9">
        <v>244</v>
      </c>
      <c r="F289" s="9">
        <v>250</v>
      </c>
      <c r="G289" s="18">
        <v>43.1</v>
      </c>
      <c r="H289" s="9">
        <v>562.78129999999999</v>
      </c>
      <c r="I289" s="9">
        <v>2</v>
      </c>
      <c r="J289" s="19">
        <f t="shared" si="4"/>
        <v>-1.43</v>
      </c>
      <c r="K289" s="20">
        <v>1124.556910239</v>
      </c>
    </row>
    <row r="290" spans="1:11" x14ac:dyDescent="0.5">
      <c r="A290" s="5" t="s">
        <v>433</v>
      </c>
      <c r="B290" s="23" t="s">
        <v>270</v>
      </c>
      <c r="C290" s="9"/>
      <c r="D290" s="17">
        <v>721886314</v>
      </c>
      <c r="E290" s="9">
        <v>244</v>
      </c>
      <c r="F290" s="9">
        <v>250</v>
      </c>
      <c r="G290" s="18">
        <v>43</v>
      </c>
      <c r="H290" s="9">
        <v>643.80790000000002</v>
      </c>
      <c r="I290" s="9">
        <v>2</v>
      </c>
      <c r="J290" s="19">
        <f t="shared" si="4"/>
        <v>-0.96</v>
      </c>
      <c r="K290" s="20">
        <v>1286.6097302389999</v>
      </c>
    </row>
    <row r="291" spans="1:11" x14ac:dyDescent="0.5">
      <c r="A291" s="5" t="s">
        <v>433</v>
      </c>
      <c r="B291" s="23" t="s">
        <v>271</v>
      </c>
      <c r="C291" s="9"/>
      <c r="D291" s="17">
        <v>476680698</v>
      </c>
      <c r="E291" s="9">
        <v>244</v>
      </c>
      <c r="F291" s="9">
        <v>250</v>
      </c>
      <c r="G291" s="18">
        <v>50.9</v>
      </c>
      <c r="H291" s="9">
        <v>687.81539999999995</v>
      </c>
      <c r="I291" s="9">
        <v>2</v>
      </c>
      <c r="J291" s="19">
        <f t="shared" si="4"/>
        <v>-1.66</v>
      </c>
      <c r="K291" s="20">
        <v>1374.6257802390001</v>
      </c>
    </row>
    <row r="292" spans="1:11" x14ac:dyDescent="0.5">
      <c r="A292" s="5" t="s">
        <v>434</v>
      </c>
      <c r="B292" s="25" t="s">
        <v>276</v>
      </c>
      <c r="C292" s="17"/>
      <c r="D292" s="17">
        <v>72269354</v>
      </c>
      <c r="E292" s="9">
        <v>244</v>
      </c>
      <c r="F292" s="9">
        <v>250</v>
      </c>
      <c r="G292" s="18">
        <v>39.5</v>
      </c>
      <c r="H292" s="9">
        <v>724.83249999999998</v>
      </c>
      <c r="I292" s="9">
        <v>2</v>
      </c>
      <c r="J292" s="19">
        <f t="shared" si="4"/>
        <v>-3.35</v>
      </c>
      <c r="K292" s="20">
        <v>1448.662550239</v>
      </c>
    </row>
    <row r="293" spans="1:11" x14ac:dyDescent="0.5">
      <c r="A293" s="5" t="s">
        <v>433</v>
      </c>
      <c r="B293" s="25" t="s">
        <v>272</v>
      </c>
      <c r="C293" s="17"/>
      <c r="D293" s="17">
        <v>1244163866</v>
      </c>
      <c r="E293" s="9">
        <v>244</v>
      </c>
      <c r="F293" s="9">
        <v>250</v>
      </c>
      <c r="G293" s="18">
        <v>42.5</v>
      </c>
      <c r="H293" s="9">
        <v>724.83399999999995</v>
      </c>
      <c r="I293" s="9">
        <v>2</v>
      </c>
      <c r="J293" s="19">
        <f t="shared" si="4"/>
        <v>-1.28</v>
      </c>
      <c r="K293" s="20">
        <v>1448.662550239</v>
      </c>
    </row>
    <row r="294" spans="1:11" x14ac:dyDescent="0.5">
      <c r="A294" s="5" t="s">
        <v>433</v>
      </c>
      <c r="B294" s="23" t="s">
        <v>273</v>
      </c>
      <c r="C294" s="9"/>
      <c r="D294" s="17">
        <v>325676001</v>
      </c>
      <c r="E294" s="9">
        <v>244</v>
      </c>
      <c r="F294" s="9">
        <v>250</v>
      </c>
      <c r="G294" s="18">
        <v>49.7</v>
      </c>
      <c r="H294" s="9">
        <v>789.35569999999996</v>
      </c>
      <c r="I294" s="9">
        <v>2</v>
      </c>
      <c r="J294" s="19">
        <f t="shared" si="4"/>
        <v>-0.67</v>
      </c>
      <c r="K294" s="20">
        <v>1577.705150239</v>
      </c>
    </row>
    <row r="295" spans="1:11" x14ac:dyDescent="0.5">
      <c r="A295" s="5" t="s">
        <v>433</v>
      </c>
      <c r="B295" s="23" t="s">
        <v>274</v>
      </c>
      <c r="C295" s="9"/>
      <c r="D295" s="17">
        <v>1261488417</v>
      </c>
      <c r="E295" s="9">
        <v>244</v>
      </c>
      <c r="F295" s="9">
        <v>250</v>
      </c>
      <c r="G295" s="18">
        <v>47.7</v>
      </c>
      <c r="H295" s="9">
        <v>870.38099999999997</v>
      </c>
      <c r="I295" s="9">
        <v>2</v>
      </c>
      <c r="J295" s="19">
        <f t="shared" si="4"/>
        <v>-1.88</v>
      </c>
      <c r="K295" s="20">
        <v>1739.7579702390001</v>
      </c>
    </row>
    <row r="296" spans="1:11" x14ac:dyDescent="0.5">
      <c r="A296" s="5" t="s">
        <v>433</v>
      </c>
      <c r="B296" s="23" t="s">
        <v>275</v>
      </c>
      <c r="C296" s="9"/>
      <c r="D296" s="17">
        <v>1049295933</v>
      </c>
      <c r="E296" s="9">
        <v>244</v>
      </c>
      <c r="F296" s="9">
        <v>250</v>
      </c>
      <c r="G296" s="18">
        <v>55.3</v>
      </c>
      <c r="H296" s="9">
        <v>1015.9289</v>
      </c>
      <c r="I296" s="9">
        <v>2</v>
      </c>
      <c r="J296" s="19">
        <f t="shared" si="4"/>
        <v>-1.42</v>
      </c>
      <c r="K296" s="20">
        <v>2030.853390239</v>
      </c>
    </row>
    <row r="297" spans="1:11" x14ac:dyDescent="0.5">
      <c r="A297" s="5" t="s">
        <v>435</v>
      </c>
      <c r="B297" s="23" t="s">
        <v>266</v>
      </c>
      <c r="C297" s="9"/>
      <c r="D297" s="17">
        <v>64358806</v>
      </c>
      <c r="E297" s="9">
        <v>244</v>
      </c>
      <c r="F297" s="9">
        <v>251</v>
      </c>
      <c r="G297" s="18">
        <v>40.4</v>
      </c>
      <c r="H297" s="9">
        <v>511.76530000000002</v>
      </c>
      <c r="I297" s="9">
        <v>2</v>
      </c>
      <c r="J297" s="19">
        <f t="shared" si="4"/>
        <v>-1.88</v>
      </c>
      <c r="K297" s="20">
        <v>1022.525218708</v>
      </c>
    </row>
    <row r="298" spans="1:11" x14ac:dyDescent="0.5">
      <c r="A298" s="5" t="s">
        <v>435</v>
      </c>
      <c r="B298" s="23" t="s">
        <v>267</v>
      </c>
      <c r="C298" s="9"/>
      <c r="D298" s="17">
        <v>159088905</v>
      </c>
      <c r="E298" s="9">
        <v>244</v>
      </c>
      <c r="F298" s="9">
        <v>251</v>
      </c>
      <c r="G298" s="18">
        <v>40.200000000000003</v>
      </c>
      <c r="H298" s="9">
        <v>592.79160000000002</v>
      </c>
      <c r="I298" s="9">
        <v>2</v>
      </c>
      <c r="J298" s="19">
        <f t="shared" si="4"/>
        <v>-1.81</v>
      </c>
      <c r="K298" s="20">
        <v>1184.5780387079999</v>
      </c>
    </row>
    <row r="299" spans="1:11" x14ac:dyDescent="0.5">
      <c r="A299" s="5" t="s">
        <v>436</v>
      </c>
      <c r="B299" s="24" t="s">
        <v>277</v>
      </c>
      <c r="C299" s="3"/>
      <c r="D299" s="4">
        <v>4039376507</v>
      </c>
      <c r="E299" s="3">
        <v>244</v>
      </c>
      <c r="F299" s="3">
        <v>251</v>
      </c>
      <c r="G299" s="7">
        <v>39.799999999999997</v>
      </c>
      <c r="H299" s="3">
        <v>613.30589999999995</v>
      </c>
      <c r="I299" s="3">
        <v>2</v>
      </c>
      <c r="J299" s="8">
        <f t="shared" si="4"/>
        <v>-7.0000000000000007E-2</v>
      </c>
      <c r="K299" s="6">
        <v>1225.6045887079999</v>
      </c>
    </row>
    <row r="300" spans="1:11" x14ac:dyDescent="0.5">
      <c r="A300" s="5" t="s">
        <v>436</v>
      </c>
      <c r="B300" s="23" t="s">
        <v>278</v>
      </c>
      <c r="C300" s="9"/>
      <c r="D300" s="17">
        <v>1609460014</v>
      </c>
      <c r="E300" s="9">
        <v>244</v>
      </c>
      <c r="F300" s="9">
        <v>251</v>
      </c>
      <c r="G300" s="18">
        <v>36.4</v>
      </c>
      <c r="H300" s="9">
        <v>694.33079999999995</v>
      </c>
      <c r="I300" s="9">
        <v>2</v>
      </c>
      <c r="J300" s="19">
        <f t="shared" si="4"/>
        <v>-2.2400000000000002</v>
      </c>
      <c r="K300" s="20">
        <v>1387.657408708</v>
      </c>
    </row>
    <row r="301" spans="1:11" x14ac:dyDescent="0.5">
      <c r="A301" s="5" t="s">
        <v>437</v>
      </c>
      <c r="B301" s="23" t="s">
        <v>279</v>
      </c>
      <c r="C301" s="9"/>
      <c r="D301" s="17">
        <v>64776922</v>
      </c>
      <c r="E301" s="9">
        <v>244</v>
      </c>
      <c r="F301" s="9">
        <v>251</v>
      </c>
      <c r="G301" s="18">
        <v>36.799999999999997</v>
      </c>
      <c r="H301" s="9">
        <v>714.84490000000005</v>
      </c>
      <c r="I301" s="9">
        <v>2</v>
      </c>
      <c r="J301" s="19">
        <f t="shared" si="4"/>
        <v>-1.02</v>
      </c>
      <c r="K301" s="20">
        <v>1428.6839587080001</v>
      </c>
    </row>
    <row r="302" spans="1:11" x14ac:dyDescent="0.5">
      <c r="A302" s="5" t="s">
        <v>435</v>
      </c>
      <c r="B302" s="23" t="s">
        <v>271</v>
      </c>
      <c r="C302" s="9"/>
      <c r="D302" s="17">
        <v>34349439</v>
      </c>
      <c r="E302" s="9">
        <v>244</v>
      </c>
      <c r="F302" s="9">
        <v>251</v>
      </c>
      <c r="G302" s="18">
        <v>46.4</v>
      </c>
      <c r="H302" s="9">
        <v>738.33989999999994</v>
      </c>
      <c r="I302" s="9">
        <v>2</v>
      </c>
      <c r="J302" s="19">
        <f t="shared" si="4"/>
        <v>-0.65</v>
      </c>
      <c r="K302" s="20">
        <v>1475.673458708</v>
      </c>
    </row>
    <row r="303" spans="1:11" x14ac:dyDescent="0.5">
      <c r="A303" s="5" t="s">
        <v>435</v>
      </c>
      <c r="B303" s="23" t="s">
        <v>272</v>
      </c>
      <c r="C303" s="9"/>
      <c r="D303" s="17">
        <v>176397964</v>
      </c>
      <c r="E303" s="9">
        <v>244</v>
      </c>
      <c r="F303" s="9">
        <v>251</v>
      </c>
      <c r="G303" s="18">
        <v>39</v>
      </c>
      <c r="H303" s="9">
        <v>775.3578</v>
      </c>
      <c r="I303" s="9">
        <v>2</v>
      </c>
      <c r="J303" s="19">
        <f t="shared" si="4"/>
        <v>-1.24</v>
      </c>
      <c r="K303" s="20">
        <v>1549.7102287079999</v>
      </c>
    </row>
    <row r="304" spans="1:11" x14ac:dyDescent="0.5">
      <c r="A304" s="5" t="s">
        <v>436</v>
      </c>
      <c r="B304" s="23" t="s">
        <v>280</v>
      </c>
      <c r="C304" s="9"/>
      <c r="D304" s="17">
        <v>1514221553</v>
      </c>
      <c r="E304" s="9">
        <v>244</v>
      </c>
      <c r="F304" s="9">
        <v>251</v>
      </c>
      <c r="G304" s="18">
        <v>36.200000000000003</v>
      </c>
      <c r="H304" s="9">
        <v>775.35820000000001</v>
      </c>
      <c r="I304" s="9">
        <v>2</v>
      </c>
      <c r="J304" s="19">
        <f t="shared" si="4"/>
        <v>-0.73</v>
      </c>
      <c r="K304" s="20">
        <v>1549.7102287079999</v>
      </c>
    </row>
    <row r="305" spans="1:11" x14ac:dyDescent="0.5">
      <c r="A305" s="5" t="s">
        <v>436</v>
      </c>
      <c r="B305" s="23" t="s">
        <v>281</v>
      </c>
      <c r="C305" s="9"/>
      <c r="D305" s="17">
        <v>52754487</v>
      </c>
      <c r="E305" s="9">
        <v>244</v>
      </c>
      <c r="F305" s="9">
        <v>251</v>
      </c>
      <c r="G305" s="18">
        <v>44</v>
      </c>
      <c r="H305" s="9">
        <v>839.87969999999996</v>
      </c>
      <c r="I305" s="9">
        <v>2</v>
      </c>
      <c r="J305" s="19">
        <f t="shared" si="4"/>
        <v>-0.43</v>
      </c>
      <c r="K305" s="20">
        <v>1678.7528287079999</v>
      </c>
    </row>
    <row r="306" spans="1:11" x14ac:dyDescent="0.5">
      <c r="A306" s="5" t="s">
        <v>438</v>
      </c>
      <c r="B306" s="23" t="s">
        <v>282</v>
      </c>
      <c r="C306" s="9"/>
      <c r="D306" s="17">
        <v>29162047</v>
      </c>
      <c r="E306" s="9">
        <v>244</v>
      </c>
      <c r="F306" s="9">
        <v>251</v>
      </c>
      <c r="G306" s="18">
        <v>49</v>
      </c>
      <c r="H306" s="9">
        <v>839.88070000000005</v>
      </c>
      <c r="I306" s="9">
        <v>2</v>
      </c>
      <c r="J306" s="19">
        <f t="shared" si="4"/>
        <v>0.76</v>
      </c>
      <c r="K306" s="20">
        <v>1678.7528287079999</v>
      </c>
    </row>
    <row r="307" spans="1:11" x14ac:dyDescent="0.5">
      <c r="A307" s="5" t="s">
        <v>436</v>
      </c>
      <c r="B307" s="23" t="s">
        <v>283</v>
      </c>
      <c r="C307" s="9"/>
      <c r="D307" s="17">
        <f>200690291+37710448</f>
        <v>238400739</v>
      </c>
      <c r="E307" s="9">
        <v>244</v>
      </c>
      <c r="F307" s="9">
        <v>251</v>
      </c>
      <c r="G307" s="18">
        <v>32.5</v>
      </c>
      <c r="H307" s="9">
        <v>760.66290000000004</v>
      </c>
      <c r="I307" s="9">
        <v>3</v>
      </c>
      <c r="J307" s="19">
        <f t="shared" si="4"/>
        <v>-0.22</v>
      </c>
      <c r="K307" s="20">
        <v>2279.9746087080002</v>
      </c>
    </row>
    <row r="308" spans="1:11" x14ac:dyDescent="0.5">
      <c r="A308" s="5" t="s">
        <v>436</v>
      </c>
      <c r="B308" s="23" t="s">
        <v>284</v>
      </c>
      <c r="C308" s="9"/>
      <c r="D308" s="17">
        <f>140595813+136553472</f>
        <v>277149285</v>
      </c>
      <c r="E308" s="9">
        <v>244</v>
      </c>
      <c r="F308" s="9">
        <v>251</v>
      </c>
      <c r="G308" s="18">
        <v>43.8</v>
      </c>
      <c r="H308" s="9">
        <v>808.3365</v>
      </c>
      <c r="I308" s="9">
        <v>3</v>
      </c>
      <c r="J308" s="19">
        <f t="shared" si="4"/>
        <v>-0.66</v>
      </c>
      <c r="K308" s="20">
        <v>2422.996488708</v>
      </c>
    </row>
    <row r="309" spans="1:11" x14ac:dyDescent="0.5">
      <c r="A309" s="5" t="s">
        <v>436</v>
      </c>
      <c r="B309" s="23" t="s">
        <v>285</v>
      </c>
      <c r="C309" s="9"/>
      <c r="D309" s="17">
        <f>346807952+268057582</f>
        <v>614865534</v>
      </c>
      <c r="E309" s="9">
        <v>244</v>
      </c>
      <c r="F309" s="9">
        <v>251</v>
      </c>
      <c r="G309" s="18">
        <v>36.5</v>
      </c>
      <c r="H309" s="9">
        <v>857.6943</v>
      </c>
      <c r="I309" s="9">
        <v>3</v>
      </c>
      <c r="J309" s="19">
        <f t="shared" si="4"/>
        <v>-0.67</v>
      </c>
      <c r="K309" s="20">
        <v>2571.0700287080003</v>
      </c>
    </row>
    <row r="310" spans="1:11" x14ac:dyDescent="0.5">
      <c r="A310" s="5" t="s">
        <v>436</v>
      </c>
      <c r="B310" s="23" t="s">
        <v>286</v>
      </c>
      <c r="C310" s="9"/>
      <c r="D310" s="17">
        <v>394156452</v>
      </c>
      <c r="E310" s="9">
        <v>244</v>
      </c>
      <c r="F310" s="9">
        <v>251</v>
      </c>
      <c r="G310" s="18">
        <v>40.200000000000003</v>
      </c>
      <c r="H310" s="9">
        <v>954.72860000000003</v>
      </c>
      <c r="I310" s="9">
        <v>3</v>
      </c>
      <c r="J310" s="19">
        <f t="shared" si="4"/>
        <v>2.0099999999999998</v>
      </c>
      <c r="K310" s="20">
        <v>2862.1654487080004</v>
      </c>
    </row>
    <row r="311" spans="1:11" x14ac:dyDescent="0.5">
      <c r="A311" s="5" t="s">
        <v>439</v>
      </c>
      <c r="B311" s="23" t="s">
        <v>287</v>
      </c>
      <c r="C311" s="9"/>
      <c r="D311" s="17">
        <f>28034001+209583139</f>
        <v>237617140</v>
      </c>
      <c r="E311" s="9">
        <v>251</v>
      </c>
      <c r="F311" s="9">
        <v>262</v>
      </c>
      <c r="G311" s="18">
        <v>40</v>
      </c>
      <c r="H311" s="9">
        <v>662.65219999999999</v>
      </c>
      <c r="I311" s="9">
        <v>3</v>
      </c>
      <c r="J311" s="19">
        <f t="shared" si="4"/>
        <v>-0.88</v>
      </c>
      <c r="K311" s="20">
        <v>1985.9437552039999</v>
      </c>
    </row>
    <row r="312" spans="1:11" x14ac:dyDescent="0.5">
      <c r="A312" s="5" t="s">
        <v>439</v>
      </c>
      <c r="B312" s="23" t="s">
        <v>288</v>
      </c>
      <c r="C312" s="9"/>
      <c r="D312" s="17">
        <v>52346534</v>
      </c>
      <c r="E312" s="9">
        <v>251</v>
      </c>
      <c r="F312" s="9">
        <v>262</v>
      </c>
      <c r="G312" s="18">
        <v>39</v>
      </c>
      <c r="H312" s="9">
        <v>784.36350000000004</v>
      </c>
      <c r="I312" s="9">
        <v>3</v>
      </c>
      <c r="J312" s="19">
        <f t="shared" si="4"/>
        <v>-0.02</v>
      </c>
      <c r="K312" s="20">
        <v>2351.0759452040002</v>
      </c>
    </row>
    <row r="313" spans="1:11" x14ac:dyDescent="0.5">
      <c r="A313" s="5" t="s">
        <v>514</v>
      </c>
      <c r="B313" s="23" t="s">
        <v>515</v>
      </c>
      <c r="C313" s="9"/>
      <c r="D313" s="17">
        <f>38027930+589185921</f>
        <v>627213851</v>
      </c>
      <c r="E313" s="9">
        <v>251</v>
      </c>
      <c r="F313" s="9">
        <v>263</v>
      </c>
      <c r="G313" s="18">
        <v>38.200000000000003</v>
      </c>
      <c r="H313" s="9">
        <v>764.02919999999995</v>
      </c>
      <c r="I313" s="9">
        <v>3</v>
      </c>
      <c r="J313" s="19">
        <f t="shared" si="4"/>
        <v>0.96</v>
      </c>
      <c r="K313" s="20">
        <v>2290.0708036730002</v>
      </c>
    </row>
    <row r="314" spans="1:11" x14ac:dyDescent="0.5">
      <c r="A314" s="5" t="s">
        <v>516</v>
      </c>
      <c r="B314" s="23" t="s">
        <v>289</v>
      </c>
      <c r="C314" s="9"/>
      <c r="D314" s="17">
        <v>224096109</v>
      </c>
      <c r="E314" s="9">
        <v>251</v>
      </c>
      <c r="F314" s="9">
        <v>270</v>
      </c>
      <c r="G314" s="18">
        <v>46.3</v>
      </c>
      <c r="H314" s="9">
        <v>827.63649999999996</v>
      </c>
      <c r="I314" s="9">
        <v>4</v>
      </c>
      <c r="J314" s="19">
        <f t="shared" si="4"/>
        <v>-1.71</v>
      </c>
      <c r="K314" s="20">
        <v>3307.5297673090004</v>
      </c>
    </row>
    <row r="315" spans="1:11" x14ac:dyDescent="0.5">
      <c r="A315" s="5" t="s">
        <v>440</v>
      </c>
      <c r="B315" s="23" t="s">
        <v>290</v>
      </c>
      <c r="C315" s="9"/>
      <c r="D315" s="17">
        <v>47833636</v>
      </c>
      <c r="E315" s="9">
        <v>252</v>
      </c>
      <c r="F315" s="9">
        <v>261</v>
      </c>
      <c r="G315" s="18">
        <v>46.1</v>
      </c>
      <c r="H315" s="9">
        <v>615.62159999999994</v>
      </c>
      <c r="I315" s="9">
        <v>3</v>
      </c>
      <c r="J315" s="19">
        <f t="shared" si="4"/>
        <v>-1.81</v>
      </c>
      <c r="K315" s="20">
        <v>1844.85354833</v>
      </c>
    </row>
    <row r="316" spans="1:11" x14ac:dyDescent="0.5">
      <c r="A316" s="5" t="s">
        <v>440</v>
      </c>
      <c r="B316" s="23" t="s">
        <v>291</v>
      </c>
      <c r="C316" s="9"/>
      <c r="D316" s="17">
        <v>207956990</v>
      </c>
      <c r="E316" s="9">
        <v>252</v>
      </c>
      <c r="F316" s="9">
        <v>261</v>
      </c>
      <c r="G316" s="18">
        <v>41.9</v>
      </c>
      <c r="H316" s="9">
        <v>640.30070000000001</v>
      </c>
      <c r="I316" s="9">
        <v>3</v>
      </c>
      <c r="J316" s="19">
        <f t="shared" si="4"/>
        <v>-1.47</v>
      </c>
      <c r="K316" s="20">
        <v>1918.8903183299999</v>
      </c>
    </row>
    <row r="317" spans="1:11" x14ac:dyDescent="0.5">
      <c r="A317" s="5" t="s">
        <v>440</v>
      </c>
      <c r="B317" s="23" t="s">
        <v>292</v>
      </c>
      <c r="C317" s="9"/>
      <c r="D317" s="17">
        <v>433043488</v>
      </c>
      <c r="E317" s="9">
        <v>252</v>
      </c>
      <c r="F317" s="9">
        <v>261</v>
      </c>
      <c r="G317" s="18">
        <v>44.8</v>
      </c>
      <c r="H317" s="9">
        <v>737.33339999999998</v>
      </c>
      <c r="I317" s="9">
        <v>3</v>
      </c>
      <c r="J317" s="19">
        <f t="shared" si="4"/>
        <v>-0.06</v>
      </c>
      <c r="K317" s="20">
        <v>2209.98573833</v>
      </c>
    </row>
    <row r="318" spans="1:11" x14ac:dyDescent="0.5">
      <c r="A318" s="5" t="s">
        <v>440</v>
      </c>
      <c r="B318" s="23" t="s">
        <v>293</v>
      </c>
      <c r="C318" s="9"/>
      <c r="D318" s="17">
        <v>381365290</v>
      </c>
      <c r="E318" s="9">
        <v>252</v>
      </c>
      <c r="F318" s="9">
        <v>261</v>
      </c>
      <c r="G318" s="18">
        <v>48.9</v>
      </c>
      <c r="H318" s="9">
        <v>834.36569999999995</v>
      </c>
      <c r="I318" s="9">
        <v>3</v>
      </c>
      <c r="J318" s="19">
        <f t="shared" si="4"/>
        <v>0.54</v>
      </c>
      <c r="K318" s="20">
        <v>2501.0811583300001</v>
      </c>
    </row>
    <row r="319" spans="1:11" x14ac:dyDescent="0.5">
      <c r="A319" s="5" t="s">
        <v>441</v>
      </c>
      <c r="B319" s="23" t="s">
        <v>294</v>
      </c>
      <c r="C319" s="9"/>
      <c r="D319" s="17">
        <f>28303372+61488178</f>
        <v>89791550</v>
      </c>
      <c r="E319" s="9">
        <v>252</v>
      </c>
      <c r="F319" s="9">
        <v>262</v>
      </c>
      <c r="G319" s="18">
        <v>40.4</v>
      </c>
      <c r="H319" s="9">
        <v>547.60050000000001</v>
      </c>
      <c r="I319" s="9">
        <v>3</v>
      </c>
      <c r="J319" s="19">
        <f t="shared" si="4"/>
        <v>-1.98</v>
      </c>
      <c r="K319" s="20">
        <v>1640.790156735</v>
      </c>
    </row>
    <row r="320" spans="1:11" x14ac:dyDescent="0.5">
      <c r="A320" s="5" t="s">
        <v>442</v>
      </c>
      <c r="B320" s="23" t="s">
        <v>295</v>
      </c>
      <c r="C320" s="9"/>
      <c r="D320" s="17">
        <f>549551685+185251102</f>
        <v>734802787</v>
      </c>
      <c r="E320" s="9">
        <v>252</v>
      </c>
      <c r="F320" s="9">
        <v>262</v>
      </c>
      <c r="G320" s="18">
        <v>40.700000000000003</v>
      </c>
      <c r="H320" s="9">
        <v>561.27639999999997</v>
      </c>
      <c r="I320" s="9">
        <v>3</v>
      </c>
      <c r="J320" s="19">
        <f t="shared" si="4"/>
        <v>-1.25</v>
      </c>
      <c r="K320" s="20">
        <v>1681.816706735</v>
      </c>
    </row>
    <row r="321" spans="1:11" x14ac:dyDescent="0.5">
      <c r="A321" s="5" t="s">
        <v>442</v>
      </c>
      <c r="B321" s="23" t="s">
        <v>296</v>
      </c>
      <c r="C321" s="9"/>
      <c r="D321" s="17">
        <f>81389915+397649108</f>
        <v>479039023</v>
      </c>
      <c r="E321" s="9">
        <v>252</v>
      </c>
      <c r="F321" s="9">
        <v>262</v>
      </c>
      <c r="G321" s="18">
        <v>40</v>
      </c>
      <c r="H321" s="9">
        <v>615.29409999999996</v>
      </c>
      <c r="I321" s="9">
        <v>3</v>
      </c>
      <c r="J321" s="19">
        <f t="shared" si="4"/>
        <v>-0.99</v>
      </c>
      <c r="K321" s="20">
        <v>1843.8695267349999</v>
      </c>
    </row>
    <row r="322" spans="1:11" x14ac:dyDescent="0.5">
      <c r="A322" s="5" t="s">
        <v>441</v>
      </c>
      <c r="B322" s="23" t="s">
        <v>290</v>
      </c>
      <c r="C322" s="9"/>
      <c r="D322" s="17">
        <v>61803244</v>
      </c>
      <c r="E322" s="9">
        <v>252</v>
      </c>
      <c r="F322" s="9">
        <v>262</v>
      </c>
      <c r="G322" s="18">
        <v>42.9</v>
      </c>
      <c r="H322" s="9">
        <v>644.63289999999995</v>
      </c>
      <c r="I322" s="9">
        <v>3</v>
      </c>
      <c r="J322" s="19">
        <f t="shared" ref="J322:J385" si="5">ROUND(1000000*(H322*I322-((I322-1)*1.0073)-K322)/K322,2)</f>
        <v>-0.76</v>
      </c>
      <c r="K322" s="20">
        <v>1931.8855767350001</v>
      </c>
    </row>
    <row r="323" spans="1:11" x14ac:dyDescent="0.5">
      <c r="A323" s="5" t="s">
        <v>441</v>
      </c>
      <c r="B323" s="23" t="s">
        <v>291</v>
      </c>
      <c r="C323" s="9"/>
      <c r="D323" s="17">
        <f>49880116+299598228</f>
        <v>349478344</v>
      </c>
      <c r="E323" s="9">
        <v>252</v>
      </c>
      <c r="F323" s="9">
        <v>262</v>
      </c>
      <c r="G323" s="18">
        <v>39.1</v>
      </c>
      <c r="H323" s="9">
        <v>669.31089999999995</v>
      </c>
      <c r="I323" s="9">
        <v>3</v>
      </c>
      <c r="J323" s="19">
        <f t="shared" si="5"/>
        <v>-2.12</v>
      </c>
      <c r="K323" s="20">
        <v>2005.922346735</v>
      </c>
    </row>
    <row r="324" spans="1:11" x14ac:dyDescent="0.5">
      <c r="A324" s="5" t="s">
        <v>442</v>
      </c>
      <c r="B324" s="23" t="s">
        <v>297</v>
      </c>
      <c r="C324" s="9"/>
      <c r="D324" s="17">
        <f>110228748+634506707</f>
        <v>744735455</v>
      </c>
      <c r="E324" s="9">
        <v>252</v>
      </c>
      <c r="F324" s="9">
        <v>262</v>
      </c>
      <c r="G324" s="18">
        <v>40.1</v>
      </c>
      <c r="H324" s="9">
        <v>669.31259999999997</v>
      </c>
      <c r="I324" s="9">
        <v>3</v>
      </c>
      <c r="J324" s="19">
        <f t="shared" si="5"/>
        <v>0.43</v>
      </c>
      <c r="K324" s="20">
        <v>2005.922346735</v>
      </c>
    </row>
    <row r="325" spans="1:11" x14ac:dyDescent="0.5">
      <c r="A325" s="5" t="s">
        <v>442</v>
      </c>
      <c r="B325" s="23" t="s">
        <v>298</v>
      </c>
      <c r="C325" s="9"/>
      <c r="D325" s="17">
        <v>129914131</v>
      </c>
      <c r="E325" s="9">
        <v>252</v>
      </c>
      <c r="F325" s="9">
        <v>262</v>
      </c>
      <c r="G325" s="18">
        <v>39.5</v>
      </c>
      <c r="H325" s="9">
        <v>682.98710000000005</v>
      </c>
      <c r="I325" s="9">
        <v>3</v>
      </c>
      <c r="J325" s="19">
        <f t="shared" si="5"/>
        <v>-1.07</v>
      </c>
      <c r="K325" s="20">
        <v>2046.9488967350001</v>
      </c>
    </row>
    <row r="326" spans="1:11" x14ac:dyDescent="0.5">
      <c r="A326" s="5" t="s">
        <v>442</v>
      </c>
      <c r="B326" s="23" t="s">
        <v>299</v>
      </c>
      <c r="C326" s="9"/>
      <c r="D326" s="17">
        <f>19384965+252469288</f>
        <v>271854253</v>
      </c>
      <c r="E326" s="9">
        <v>252</v>
      </c>
      <c r="F326" s="9">
        <v>262</v>
      </c>
      <c r="G326" s="18">
        <v>42.4</v>
      </c>
      <c r="H326" s="9">
        <v>712.32640000000004</v>
      </c>
      <c r="I326" s="9">
        <v>3</v>
      </c>
      <c r="J326" s="19">
        <f t="shared" si="5"/>
        <v>-0.16</v>
      </c>
      <c r="K326" s="20">
        <v>2134.964946735</v>
      </c>
    </row>
    <row r="327" spans="1:11" x14ac:dyDescent="0.5">
      <c r="A327" s="5" t="s">
        <v>442</v>
      </c>
      <c r="B327" s="23" t="s">
        <v>300</v>
      </c>
      <c r="C327" s="9"/>
      <c r="D327" s="17">
        <v>173601985</v>
      </c>
      <c r="E327" s="9">
        <v>252</v>
      </c>
      <c r="F327" s="9">
        <v>262</v>
      </c>
      <c r="G327" s="18">
        <v>38.9</v>
      </c>
      <c r="H327" s="9">
        <v>737.00469999999996</v>
      </c>
      <c r="I327" s="9">
        <v>3</v>
      </c>
      <c r="J327" s="19">
        <f t="shared" si="5"/>
        <v>-1</v>
      </c>
      <c r="K327" s="20">
        <v>2209.0017167350002</v>
      </c>
    </row>
    <row r="328" spans="1:11" x14ac:dyDescent="0.5">
      <c r="A328" s="5" t="s">
        <v>442</v>
      </c>
      <c r="B328" s="23" t="s">
        <v>301</v>
      </c>
      <c r="C328" s="9"/>
      <c r="D328" s="17">
        <f>51425179+734160232</f>
        <v>785585411</v>
      </c>
      <c r="E328" s="9">
        <v>252</v>
      </c>
      <c r="F328" s="9">
        <v>262</v>
      </c>
      <c r="G328" s="18">
        <v>42</v>
      </c>
      <c r="H328" s="9">
        <v>766.34400000000005</v>
      </c>
      <c r="I328" s="9">
        <v>3</v>
      </c>
      <c r="J328" s="19">
        <f t="shared" si="5"/>
        <v>-0.16</v>
      </c>
      <c r="K328" s="20">
        <v>2297.0177667350004</v>
      </c>
    </row>
    <row r="329" spans="1:11" x14ac:dyDescent="0.5">
      <c r="A329" s="5" t="s">
        <v>442</v>
      </c>
      <c r="B329" s="23" t="s">
        <v>302</v>
      </c>
      <c r="C329" s="9"/>
      <c r="D329" s="17">
        <v>70186683</v>
      </c>
      <c r="E329" s="9">
        <v>252</v>
      </c>
      <c r="F329" s="9">
        <v>262</v>
      </c>
      <c r="G329" s="18">
        <v>43.3</v>
      </c>
      <c r="H329" s="9">
        <v>766.34450000000004</v>
      </c>
      <c r="I329" s="9">
        <v>3</v>
      </c>
      <c r="J329" s="19">
        <f t="shared" si="5"/>
        <v>0.49</v>
      </c>
      <c r="K329" s="20">
        <v>2297.0177667350004</v>
      </c>
    </row>
    <row r="330" spans="1:11" x14ac:dyDescent="0.5">
      <c r="A330" s="5" t="s">
        <v>442</v>
      </c>
      <c r="B330" s="23" t="s">
        <v>303</v>
      </c>
      <c r="C330" s="9"/>
      <c r="D330" s="17">
        <v>110084780</v>
      </c>
      <c r="E330" s="9">
        <v>252</v>
      </c>
      <c r="F330" s="9">
        <v>262</v>
      </c>
      <c r="G330" s="18">
        <v>41.8</v>
      </c>
      <c r="H330" s="9">
        <v>780.01890000000003</v>
      </c>
      <c r="I330" s="9">
        <v>3</v>
      </c>
      <c r="J330" s="19">
        <f t="shared" si="5"/>
        <v>-0.95</v>
      </c>
      <c r="K330" s="20">
        <v>2338.0443167350004</v>
      </c>
    </row>
    <row r="331" spans="1:11" x14ac:dyDescent="0.5">
      <c r="A331" s="5" t="s">
        <v>442</v>
      </c>
      <c r="B331" s="23" t="s">
        <v>304</v>
      </c>
      <c r="C331" s="9"/>
      <c r="D331" s="17">
        <v>85281173</v>
      </c>
      <c r="E331" s="9">
        <v>252</v>
      </c>
      <c r="F331" s="9">
        <v>262</v>
      </c>
      <c r="G331" s="18">
        <v>36.5</v>
      </c>
      <c r="H331" s="9">
        <v>791.02239999999995</v>
      </c>
      <c r="I331" s="9">
        <v>3</v>
      </c>
      <c r="J331" s="19">
        <f t="shared" si="5"/>
        <v>-0.82</v>
      </c>
      <c r="K331" s="20">
        <v>2371.0545367350001</v>
      </c>
    </row>
    <row r="332" spans="1:11" x14ac:dyDescent="0.5">
      <c r="A332" s="5" t="s">
        <v>442</v>
      </c>
      <c r="B332" s="23" t="s">
        <v>305</v>
      </c>
      <c r="C332" s="9"/>
      <c r="D332" s="17">
        <v>556053848</v>
      </c>
      <c r="E332" s="9">
        <v>252</v>
      </c>
      <c r="F332" s="9">
        <v>262</v>
      </c>
      <c r="G332" s="18">
        <v>38.4</v>
      </c>
      <c r="H332" s="9">
        <v>791.02260000000001</v>
      </c>
      <c r="I332" s="9">
        <v>3</v>
      </c>
      <c r="J332" s="19">
        <f t="shared" si="5"/>
        <v>-0.56000000000000005</v>
      </c>
      <c r="K332" s="20">
        <v>2371.0545367350001</v>
      </c>
    </row>
    <row r="333" spans="1:11" x14ac:dyDescent="0.5">
      <c r="A333" s="5" t="s">
        <v>442</v>
      </c>
      <c r="B333" s="23" t="s">
        <v>306</v>
      </c>
      <c r="C333" s="9"/>
      <c r="D333" s="17">
        <v>157630698</v>
      </c>
      <c r="E333" s="9">
        <v>252</v>
      </c>
      <c r="F333" s="9">
        <v>262</v>
      </c>
      <c r="G333" s="18">
        <v>41.6</v>
      </c>
      <c r="H333" s="9">
        <v>834.03489999999999</v>
      </c>
      <c r="I333" s="9">
        <v>3</v>
      </c>
      <c r="J333" s="19">
        <f t="shared" si="5"/>
        <v>-2.81</v>
      </c>
      <c r="K333" s="20">
        <v>2500.0971367350003</v>
      </c>
    </row>
    <row r="334" spans="1:11" x14ac:dyDescent="0.5">
      <c r="A334" s="5" t="s">
        <v>441</v>
      </c>
      <c r="B334" s="23" t="s">
        <v>293</v>
      </c>
      <c r="C334" s="9"/>
      <c r="D334" s="17">
        <f>21435727+442250543</f>
        <v>463686270</v>
      </c>
      <c r="E334" s="9">
        <v>252</v>
      </c>
      <c r="F334" s="9">
        <v>262</v>
      </c>
      <c r="G334" s="18">
        <v>45.5</v>
      </c>
      <c r="H334" s="9">
        <v>863.37450000000001</v>
      </c>
      <c r="I334" s="9">
        <v>3</v>
      </c>
      <c r="J334" s="19">
        <f t="shared" si="5"/>
        <v>-1.66</v>
      </c>
      <c r="K334" s="20">
        <v>2588.113186735</v>
      </c>
    </row>
    <row r="335" spans="1:11" x14ac:dyDescent="0.5">
      <c r="A335" s="5" t="s">
        <v>442</v>
      </c>
      <c r="B335" s="23" t="s">
        <v>307</v>
      </c>
      <c r="C335" s="9"/>
      <c r="D335" s="17">
        <v>104935214</v>
      </c>
      <c r="E335" s="9">
        <v>252</v>
      </c>
      <c r="F335" s="9">
        <v>262</v>
      </c>
      <c r="G335" s="18">
        <v>46.1</v>
      </c>
      <c r="H335" s="9">
        <v>863.3759</v>
      </c>
      <c r="I335" s="9">
        <v>3</v>
      </c>
      <c r="J335" s="19">
        <f t="shared" si="5"/>
        <v>-0.03</v>
      </c>
      <c r="K335" s="20">
        <v>2588.113186735</v>
      </c>
    </row>
    <row r="336" spans="1:11" x14ac:dyDescent="0.5">
      <c r="A336" s="5" t="s">
        <v>442</v>
      </c>
      <c r="B336" s="23" t="s">
        <v>308</v>
      </c>
      <c r="C336" s="9"/>
      <c r="D336" s="17">
        <v>369230653</v>
      </c>
      <c r="E336" s="9">
        <v>252</v>
      </c>
      <c r="F336" s="9">
        <v>262</v>
      </c>
      <c r="G336" s="18">
        <v>40.85</v>
      </c>
      <c r="H336" s="9">
        <v>888.05380000000002</v>
      </c>
      <c r="I336" s="9">
        <v>3</v>
      </c>
      <c r="J336" s="19">
        <f t="shared" si="5"/>
        <v>-1.19</v>
      </c>
      <c r="K336" s="20">
        <v>2662.1499567350002</v>
      </c>
    </row>
    <row r="337" spans="1:11" x14ac:dyDescent="0.5">
      <c r="A337" s="5" t="s">
        <v>442</v>
      </c>
      <c r="B337" s="23" t="s">
        <v>309</v>
      </c>
      <c r="C337" s="9"/>
      <c r="D337" s="17">
        <v>70567827</v>
      </c>
      <c r="E337" s="9">
        <v>252</v>
      </c>
      <c r="F337" s="9">
        <v>262</v>
      </c>
      <c r="G337" s="18">
        <v>39.299999999999997</v>
      </c>
      <c r="H337" s="9">
        <v>888.05359999999996</v>
      </c>
      <c r="I337" s="9">
        <v>3</v>
      </c>
      <c r="J337" s="19">
        <f t="shared" si="5"/>
        <v>-1.41</v>
      </c>
      <c r="K337" s="20">
        <v>2662.1499567350002</v>
      </c>
    </row>
    <row r="338" spans="1:11" x14ac:dyDescent="0.5">
      <c r="A338" s="5" t="s">
        <v>442</v>
      </c>
      <c r="B338" s="23" t="s">
        <v>310</v>
      </c>
      <c r="C338" s="9"/>
      <c r="D338" s="17">
        <v>85045918</v>
      </c>
      <c r="E338" s="9">
        <v>252</v>
      </c>
      <c r="F338" s="9">
        <v>262</v>
      </c>
      <c r="G338" s="18">
        <v>42.1</v>
      </c>
      <c r="H338" s="9">
        <v>888.05430000000001</v>
      </c>
      <c r="I338" s="9">
        <v>3</v>
      </c>
      <c r="J338" s="19">
        <f t="shared" si="5"/>
        <v>-0.62</v>
      </c>
      <c r="K338" s="20">
        <v>2662.1499567350002</v>
      </c>
    </row>
    <row r="339" spans="1:11" x14ac:dyDescent="0.5">
      <c r="A339" s="5" t="s">
        <v>443</v>
      </c>
      <c r="B339" s="23" t="s">
        <v>311</v>
      </c>
      <c r="C339" s="9"/>
      <c r="D339" s="17">
        <f>16984541+68846853</f>
        <v>85831394</v>
      </c>
      <c r="E339" s="9">
        <v>252</v>
      </c>
      <c r="F339" s="9">
        <v>263</v>
      </c>
      <c r="G339" s="18">
        <v>39.5</v>
      </c>
      <c r="H339" s="9">
        <v>594.9588</v>
      </c>
      <c r="I339" s="9">
        <v>3</v>
      </c>
      <c r="J339" s="19">
        <f t="shared" si="5"/>
        <v>-1.45</v>
      </c>
      <c r="K339" s="20">
        <v>1782.864385204</v>
      </c>
    </row>
    <row r="340" spans="1:11" x14ac:dyDescent="0.5">
      <c r="A340" s="5" t="s">
        <v>444</v>
      </c>
      <c r="B340" s="23" t="s">
        <v>312</v>
      </c>
      <c r="C340" s="9"/>
      <c r="D340" s="17">
        <f>286755914+1661583017</f>
        <v>1948338931</v>
      </c>
      <c r="E340" s="9">
        <v>252</v>
      </c>
      <c r="F340" s="9">
        <v>263</v>
      </c>
      <c r="G340" s="18">
        <v>38.700000000000003</v>
      </c>
      <c r="H340" s="9">
        <v>662.65229999999997</v>
      </c>
      <c r="I340" s="9">
        <v>3</v>
      </c>
      <c r="J340" s="19">
        <f t="shared" si="5"/>
        <v>-0.73</v>
      </c>
      <c r="K340" s="20">
        <v>1985.9437552039999</v>
      </c>
    </row>
    <row r="341" spans="1:11" x14ac:dyDescent="0.5">
      <c r="A341" s="5" t="s">
        <v>443</v>
      </c>
      <c r="B341" s="23" t="s">
        <v>313</v>
      </c>
      <c r="C341" s="9"/>
      <c r="D341" s="17">
        <f>27026138+214567592</f>
        <v>241593730</v>
      </c>
      <c r="E341" s="9">
        <v>252</v>
      </c>
      <c r="F341" s="9">
        <v>263</v>
      </c>
      <c r="G341" s="18">
        <v>38</v>
      </c>
      <c r="H341" s="9">
        <v>702.99400000000003</v>
      </c>
      <c r="I341" s="9">
        <v>3</v>
      </c>
      <c r="J341" s="19">
        <f t="shared" si="5"/>
        <v>-1.25</v>
      </c>
      <c r="K341" s="20">
        <v>2106.9700252040002</v>
      </c>
    </row>
    <row r="342" spans="1:11" x14ac:dyDescent="0.5">
      <c r="A342" s="5" t="s">
        <v>444</v>
      </c>
      <c r="B342" s="23" t="s">
        <v>314</v>
      </c>
      <c r="C342" s="9"/>
      <c r="D342" s="17">
        <f>463286091+47489984</f>
        <v>510776075</v>
      </c>
      <c r="E342" s="9">
        <v>252</v>
      </c>
      <c r="F342" s="9">
        <v>263</v>
      </c>
      <c r="G342" s="18">
        <v>37.4</v>
      </c>
      <c r="H342" s="9">
        <v>770.68740000000003</v>
      </c>
      <c r="I342" s="9">
        <v>3</v>
      </c>
      <c r="J342" s="19">
        <f t="shared" si="5"/>
        <v>-0.78</v>
      </c>
      <c r="K342" s="20">
        <v>2310.0493952040001</v>
      </c>
    </row>
    <row r="343" spans="1:11" x14ac:dyDescent="0.5">
      <c r="A343" s="5" t="s">
        <v>444</v>
      </c>
      <c r="B343" s="26" t="s">
        <v>315</v>
      </c>
      <c r="C343" s="9"/>
      <c r="D343" s="17">
        <f>237955003+13713845</f>
        <v>251668848</v>
      </c>
      <c r="E343" s="9">
        <v>252</v>
      </c>
      <c r="F343" s="9">
        <v>263</v>
      </c>
      <c r="G343" s="18">
        <v>38.6</v>
      </c>
      <c r="H343" s="9">
        <v>770.68939999999998</v>
      </c>
      <c r="I343" s="9">
        <v>3</v>
      </c>
      <c r="J343" s="19">
        <f t="shared" si="5"/>
        <v>1.82</v>
      </c>
      <c r="K343" s="20">
        <v>2310.0493952040001</v>
      </c>
    </row>
    <row r="344" spans="1:11" x14ac:dyDescent="0.5">
      <c r="A344" s="5" t="s">
        <v>444</v>
      </c>
      <c r="B344" s="23" t="s">
        <v>316</v>
      </c>
      <c r="C344" s="9"/>
      <c r="D344" s="17">
        <f>636233241+18591606</f>
        <v>654824847</v>
      </c>
      <c r="E344" s="9">
        <v>252</v>
      </c>
      <c r="F344" s="9">
        <v>263</v>
      </c>
      <c r="G344" s="18">
        <v>35.1</v>
      </c>
      <c r="H344" s="9">
        <v>784.36310000000003</v>
      </c>
      <c r="I344" s="9">
        <v>3</v>
      </c>
      <c r="J344" s="19">
        <f t="shared" si="5"/>
        <v>-0.53</v>
      </c>
      <c r="K344" s="20">
        <v>2351.0759452040002</v>
      </c>
    </row>
    <row r="345" spans="1:11" x14ac:dyDescent="0.5">
      <c r="A345" s="5" t="s">
        <v>443</v>
      </c>
      <c r="B345" s="23" t="s">
        <v>317</v>
      </c>
      <c r="C345" s="9"/>
      <c r="D345" s="17">
        <f>43538982+910150</f>
        <v>44449132</v>
      </c>
      <c r="E345" s="9">
        <v>252</v>
      </c>
      <c r="F345" s="9">
        <v>263</v>
      </c>
      <c r="G345" s="18">
        <v>40.1</v>
      </c>
      <c r="H345" s="9">
        <v>800.02610000000004</v>
      </c>
      <c r="I345" s="9">
        <v>3</v>
      </c>
      <c r="J345" s="19">
        <f t="shared" si="5"/>
        <v>-0.73</v>
      </c>
      <c r="K345" s="20">
        <v>2398.0654452040003</v>
      </c>
    </row>
    <row r="346" spans="1:11" x14ac:dyDescent="0.5">
      <c r="A346" s="5" t="s">
        <v>458</v>
      </c>
      <c r="B346" s="26" t="s">
        <v>294</v>
      </c>
      <c r="C346" s="9" t="s">
        <v>4</v>
      </c>
      <c r="D346" s="17">
        <f>131098294+109896071</f>
        <v>240994365</v>
      </c>
      <c r="E346" s="9">
        <v>252</v>
      </c>
      <c r="F346" s="9">
        <v>263</v>
      </c>
      <c r="G346" s="18">
        <v>37.200000000000003</v>
      </c>
      <c r="H346" s="9">
        <v>824.70690000000002</v>
      </c>
      <c r="I346" s="9">
        <v>3</v>
      </c>
      <c r="J346" s="19">
        <f t="shared" si="5"/>
        <v>1.57</v>
      </c>
      <c r="K346" s="20">
        <v>2472.102215204</v>
      </c>
    </row>
    <row r="347" spans="1:11" x14ac:dyDescent="0.5">
      <c r="A347" s="5" t="s">
        <v>444</v>
      </c>
      <c r="B347" s="26" t="s">
        <v>315</v>
      </c>
      <c r="C347" s="9"/>
      <c r="D347" s="17">
        <f>644560920+17531560</f>
        <v>662092480</v>
      </c>
      <c r="E347" s="9">
        <v>252</v>
      </c>
      <c r="F347" s="9">
        <v>263</v>
      </c>
      <c r="G347" s="18">
        <v>34</v>
      </c>
      <c r="H347" s="9">
        <v>838.38009999999997</v>
      </c>
      <c r="I347" s="9">
        <v>3</v>
      </c>
      <c r="J347" s="19">
        <f t="shared" si="5"/>
        <v>-1.22</v>
      </c>
      <c r="K347" s="20">
        <v>2513.128765204</v>
      </c>
    </row>
    <row r="348" spans="1:11" x14ac:dyDescent="0.5">
      <c r="A348" s="5" t="s">
        <v>444</v>
      </c>
      <c r="B348" s="26" t="s">
        <v>318</v>
      </c>
      <c r="C348" s="9"/>
      <c r="D348" s="17">
        <f>214102371+2657731</f>
        <v>216760102</v>
      </c>
      <c r="E348" s="9">
        <v>252</v>
      </c>
      <c r="F348" s="9">
        <v>263</v>
      </c>
      <c r="G348" s="18">
        <v>39.700000000000003</v>
      </c>
      <c r="H348" s="9">
        <v>867.71979999999996</v>
      </c>
      <c r="I348" s="9">
        <v>3</v>
      </c>
      <c r="J348" s="19">
        <f t="shared" si="5"/>
        <v>-0.01</v>
      </c>
      <c r="K348" s="20">
        <v>2601.1448152040002</v>
      </c>
    </row>
    <row r="349" spans="1:11" x14ac:dyDescent="0.5">
      <c r="A349" s="5" t="s">
        <v>444</v>
      </c>
      <c r="B349" s="26" t="s">
        <v>319</v>
      </c>
      <c r="C349" s="9"/>
      <c r="D349" s="17">
        <f>419398280+10433525</f>
        <v>429831805</v>
      </c>
      <c r="E349" s="9">
        <v>252</v>
      </c>
      <c r="F349" s="9">
        <v>263</v>
      </c>
      <c r="G349" s="18">
        <v>33.299999999999997</v>
      </c>
      <c r="H349" s="9">
        <v>892.39750000000004</v>
      </c>
      <c r="I349" s="9">
        <v>3</v>
      </c>
      <c r="J349" s="19">
        <f t="shared" si="5"/>
        <v>-1.38</v>
      </c>
      <c r="K349" s="20">
        <v>2675.1815852040004</v>
      </c>
    </row>
    <row r="350" spans="1:11" x14ac:dyDescent="0.5">
      <c r="A350" s="5" t="s">
        <v>445</v>
      </c>
      <c r="B350" s="23" t="s">
        <v>320</v>
      </c>
      <c r="C350" s="9"/>
      <c r="D350" s="17">
        <v>155676646</v>
      </c>
      <c r="E350" s="9">
        <v>252</v>
      </c>
      <c r="F350" s="9">
        <v>270</v>
      </c>
      <c r="G350" s="18">
        <v>48.5</v>
      </c>
      <c r="H350" s="9">
        <v>700.83579999999995</v>
      </c>
      <c r="I350" s="9">
        <v>4</v>
      </c>
      <c r="J350" s="19">
        <f t="shared" si="5"/>
        <v>-0.73</v>
      </c>
      <c r="K350" s="20">
        <v>2800.3233488400001</v>
      </c>
    </row>
    <row r="351" spans="1:11" x14ac:dyDescent="0.5">
      <c r="A351" s="5" t="s">
        <v>446</v>
      </c>
      <c r="B351" s="23" t="s">
        <v>312</v>
      </c>
      <c r="C351" s="9"/>
      <c r="D351" s="17">
        <f>403115631+36967794</f>
        <v>440083425</v>
      </c>
      <c r="E351" s="9">
        <v>252</v>
      </c>
      <c r="F351" s="9">
        <v>270</v>
      </c>
      <c r="G351" s="18">
        <v>47.7</v>
      </c>
      <c r="H351" s="9">
        <v>711.09220000000005</v>
      </c>
      <c r="I351" s="9">
        <v>4</v>
      </c>
      <c r="J351" s="19">
        <f t="shared" si="5"/>
        <v>-1.06</v>
      </c>
      <c r="K351" s="20">
        <v>2841.3498988400002</v>
      </c>
    </row>
    <row r="352" spans="1:11" x14ac:dyDescent="0.5">
      <c r="A352" s="5" t="s">
        <v>447</v>
      </c>
      <c r="B352" s="26" t="s">
        <v>321</v>
      </c>
      <c r="C352" s="9"/>
      <c r="D352" s="17">
        <f>386443684+57063414</f>
        <v>443507098</v>
      </c>
      <c r="E352" s="9">
        <v>252</v>
      </c>
      <c r="F352" s="9">
        <v>270</v>
      </c>
      <c r="G352" s="18">
        <v>47.1</v>
      </c>
      <c r="H352" s="9">
        <v>711.09280000000001</v>
      </c>
      <c r="I352" s="9">
        <v>4</v>
      </c>
      <c r="J352" s="19">
        <f t="shared" si="5"/>
        <v>-0.21</v>
      </c>
      <c r="K352" s="20">
        <v>2841.3498988400002</v>
      </c>
    </row>
    <row r="353" spans="1:11" x14ac:dyDescent="0.5">
      <c r="A353" s="5" t="s">
        <v>446</v>
      </c>
      <c r="B353" s="23" t="s">
        <v>322</v>
      </c>
      <c r="C353" s="9"/>
      <c r="D353" s="17">
        <f>679428644+124178966</f>
        <v>803607610</v>
      </c>
      <c r="E353" s="9">
        <v>252</v>
      </c>
      <c r="F353" s="9">
        <v>270</v>
      </c>
      <c r="G353" s="18">
        <v>47</v>
      </c>
      <c r="H353" s="9">
        <v>751.60530000000006</v>
      </c>
      <c r="I353" s="9">
        <v>4</v>
      </c>
      <c r="J353" s="19">
        <f t="shared" si="5"/>
        <v>-1.1399999999999999</v>
      </c>
      <c r="K353" s="20">
        <v>3003.40271884</v>
      </c>
    </row>
    <row r="354" spans="1:11" x14ac:dyDescent="0.5">
      <c r="A354" s="5" t="s">
        <v>447</v>
      </c>
      <c r="B354" s="23" t="s">
        <v>323</v>
      </c>
      <c r="C354" s="9"/>
      <c r="D354" s="17">
        <f>283480111+44530031</f>
        <v>328010142</v>
      </c>
      <c r="E354" s="9">
        <v>252</v>
      </c>
      <c r="F354" s="9">
        <v>270</v>
      </c>
      <c r="G354" s="18">
        <v>46.2</v>
      </c>
      <c r="H354" s="9">
        <v>751.60569999999996</v>
      </c>
      <c r="I354" s="9">
        <v>4</v>
      </c>
      <c r="J354" s="19">
        <f t="shared" si="5"/>
        <v>-0.61</v>
      </c>
      <c r="K354" s="20">
        <v>3003.40271884</v>
      </c>
    </row>
    <row r="355" spans="1:11" x14ac:dyDescent="0.5">
      <c r="A355" s="5" t="s">
        <v>448</v>
      </c>
      <c r="B355" s="23" t="s">
        <v>324</v>
      </c>
      <c r="C355" s="9"/>
      <c r="D355" s="17">
        <f>224751292</f>
        <v>224751292</v>
      </c>
      <c r="E355" s="9">
        <v>252</v>
      </c>
      <c r="F355" s="9">
        <v>270</v>
      </c>
      <c r="G355" s="18">
        <v>47.5</v>
      </c>
      <c r="H355" s="9">
        <v>761.86360000000002</v>
      </c>
      <c r="I355" s="9">
        <v>4</v>
      </c>
      <c r="J355" s="19">
        <f t="shared" si="5"/>
        <v>1.06</v>
      </c>
      <c r="K355" s="20">
        <v>3044.4292688400001</v>
      </c>
    </row>
    <row r="356" spans="1:11" x14ac:dyDescent="0.5">
      <c r="A356" s="5" t="s">
        <v>446</v>
      </c>
      <c r="B356" s="23" t="s">
        <v>314</v>
      </c>
      <c r="C356" s="9"/>
      <c r="D356" s="17">
        <v>144164673</v>
      </c>
      <c r="E356" s="9">
        <v>252</v>
      </c>
      <c r="F356" s="9">
        <v>270</v>
      </c>
      <c r="G356" s="18">
        <v>45.3</v>
      </c>
      <c r="H356" s="9">
        <v>792.11900000000003</v>
      </c>
      <c r="I356" s="9">
        <v>4</v>
      </c>
      <c r="J356" s="19">
        <f t="shared" si="5"/>
        <v>-0.45</v>
      </c>
      <c r="K356" s="20">
        <v>3165.4555388400004</v>
      </c>
    </row>
    <row r="357" spans="1:11" x14ac:dyDescent="0.5">
      <c r="A357" s="5" t="s">
        <v>447</v>
      </c>
      <c r="B357" s="23" t="s">
        <v>325</v>
      </c>
      <c r="C357" s="9"/>
      <c r="D357" s="17">
        <v>166044547</v>
      </c>
      <c r="E357" s="9">
        <v>252</v>
      </c>
      <c r="F357" s="9">
        <v>270</v>
      </c>
      <c r="G357" s="18">
        <v>46</v>
      </c>
      <c r="H357" s="9">
        <v>792.11829999999998</v>
      </c>
      <c r="I357" s="9">
        <v>4</v>
      </c>
      <c r="J357" s="19">
        <f t="shared" si="5"/>
        <v>-1.34</v>
      </c>
      <c r="K357" s="20">
        <v>3165.4555388400004</v>
      </c>
    </row>
    <row r="358" spans="1:11" x14ac:dyDescent="0.5">
      <c r="A358" s="5" t="s">
        <v>446</v>
      </c>
      <c r="B358" s="23" t="s">
        <v>316</v>
      </c>
      <c r="C358" s="9"/>
      <c r="D358" s="17">
        <f>436822315+197619415</f>
        <v>634441730</v>
      </c>
      <c r="E358" s="9">
        <v>252</v>
      </c>
      <c r="F358" s="9">
        <v>270</v>
      </c>
      <c r="G358" s="18">
        <v>43.8</v>
      </c>
      <c r="H358" s="9">
        <v>802.37559999999996</v>
      </c>
      <c r="I358" s="9">
        <v>4</v>
      </c>
      <c r="J358" s="19">
        <f t="shared" si="5"/>
        <v>-0.5</v>
      </c>
      <c r="K358" s="20">
        <v>3206.4820888400004</v>
      </c>
    </row>
    <row r="359" spans="1:11" x14ac:dyDescent="0.5">
      <c r="A359" s="5" t="s">
        <v>449</v>
      </c>
      <c r="B359" s="23" t="s">
        <v>326</v>
      </c>
      <c r="C359" s="9"/>
      <c r="D359" s="17">
        <f>210823718+71316757</f>
        <v>282140475</v>
      </c>
      <c r="E359" s="9">
        <v>252</v>
      </c>
      <c r="F359" s="9">
        <v>270</v>
      </c>
      <c r="G359" s="18">
        <v>46.2</v>
      </c>
      <c r="H359" s="9">
        <v>802.3741</v>
      </c>
      <c r="I359" s="9">
        <v>4</v>
      </c>
      <c r="J359" s="19">
        <f t="shared" si="5"/>
        <v>-2.37</v>
      </c>
      <c r="K359" s="20">
        <v>3206.4820888400004</v>
      </c>
    </row>
    <row r="360" spans="1:11" x14ac:dyDescent="0.5">
      <c r="A360" s="5" t="s">
        <v>446</v>
      </c>
      <c r="B360" s="23" t="s">
        <v>327</v>
      </c>
      <c r="C360" s="9"/>
      <c r="D360" s="17">
        <f>184658997+65757003</f>
        <v>250416000</v>
      </c>
      <c r="E360" s="9">
        <v>252</v>
      </c>
      <c r="F360" s="9">
        <v>270</v>
      </c>
      <c r="G360" s="18">
        <v>45.9</v>
      </c>
      <c r="H360" s="9">
        <v>832.63199999999995</v>
      </c>
      <c r="I360" s="9">
        <v>4</v>
      </c>
      <c r="J360" s="19">
        <f t="shared" si="5"/>
        <v>-0.68</v>
      </c>
      <c r="K360" s="20">
        <v>3327.5083588400003</v>
      </c>
    </row>
    <row r="361" spans="1:11" x14ac:dyDescent="0.5">
      <c r="A361" s="5" t="s">
        <v>445</v>
      </c>
      <c r="B361" s="23" t="s">
        <v>328</v>
      </c>
      <c r="C361" s="9"/>
      <c r="D361" s="17">
        <f>300495822+84692930</f>
        <v>385188752</v>
      </c>
      <c r="E361" s="9">
        <v>252</v>
      </c>
      <c r="F361" s="9">
        <v>270</v>
      </c>
      <c r="G361" s="18">
        <v>44.5</v>
      </c>
      <c r="H361" s="9">
        <v>832.6318</v>
      </c>
      <c r="I361" s="9">
        <v>4</v>
      </c>
      <c r="J361" s="19">
        <f t="shared" si="5"/>
        <v>-0.92</v>
      </c>
      <c r="K361" s="20">
        <v>3327.5083588400003</v>
      </c>
    </row>
    <row r="362" spans="1:11" x14ac:dyDescent="0.5">
      <c r="A362" s="5" t="s">
        <v>446</v>
      </c>
      <c r="B362" s="23" t="s">
        <v>329</v>
      </c>
      <c r="C362" s="9"/>
      <c r="D362" s="17">
        <f>301141966+134330952</f>
        <v>435472918</v>
      </c>
      <c r="E362" s="9">
        <v>252</v>
      </c>
      <c r="F362" s="9">
        <v>270</v>
      </c>
      <c r="G362" s="18">
        <v>43.1</v>
      </c>
      <c r="H362" s="9">
        <v>842.88819999999998</v>
      </c>
      <c r="I362" s="9">
        <v>4</v>
      </c>
      <c r="J362" s="19">
        <f t="shared" si="5"/>
        <v>-1.19</v>
      </c>
      <c r="K362" s="20">
        <v>3368.5349088400003</v>
      </c>
    </row>
    <row r="363" spans="1:11" x14ac:dyDescent="0.5">
      <c r="A363" s="5" t="s">
        <v>446</v>
      </c>
      <c r="B363" s="23" t="s">
        <v>330</v>
      </c>
      <c r="C363" s="9"/>
      <c r="D363" s="17">
        <f>53109389+16429414</f>
        <v>69538803</v>
      </c>
      <c r="E363" s="9">
        <v>252</v>
      </c>
      <c r="F363" s="9">
        <v>270</v>
      </c>
      <c r="G363" s="18">
        <v>45.8</v>
      </c>
      <c r="H363" s="9">
        <v>842.88829999999996</v>
      </c>
      <c r="I363" s="9">
        <v>4</v>
      </c>
      <c r="J363" s="19">
        <f t="shared" si="5"/>
        <v>-1.07</v>
      </c>
      <c r="K363" s="20">
        <v>3368.5349088400003</v>
      </c>
    </row>
    <row r="364" spans="1:11" x14ac:dyDescent="0.5">
      <c r="A364" s="5" t="s">
        <v>445</v>
      </c>
      <c r="B364" s="23" t="s">
        <v>331</v>
      </c>
      <c r="C364" s="9"/>
      <c r="D364" s="17">
        <f>183275866+250106567</f>
        <v>433382433</v>
      </c>
      <c r="E364" s="9">
        <v>252</v>
      </c>
      <c r="F364" s="9">
        <v>270</v>
      </c>
      <c r="G364" s="18">
        <v>43.4</v>
      </c>
      <c r="H364" s="9">
        <v>923.91499999999996</v>
      </c>
      <c r="I364" s="9">
        <v>4</v>
      </c>
      <c r="J364" s="19">
        <f t="shared" si="5"/>
        <v>-0.66</v>
      </c>
      <c r="K364" s="20">
        <v>3692.6405488400001</v>
      </c>
    </row>
    <row r="365" spans="1:11" x14ac:dyDescent="0.5">
      <c r="A365" s="5" t="s">
        <v>446</v>
      </c>
      <c r="B365" s="23" t="s">
        <v>332</v>
      </c>
      <c r="C365" s="9"/>
      <c r="D365" s="17">
        <f>363613700+214984457</f>
        <v>578598157</v>
      </c>
      <c r="E365" s="9">
        <v>252</v>
      </c>
      <c r="F365" s="9">
        <v>270</v>
      </c>
      <c r="G365" s="18">
        <v>40.799999999999997</v>
      </c>
      <c r="H365" s="9">
        <v>739.33360000000005</v>
      </c>
      <c r="I365" s="9">
        <v>5</v>
      </c>
      <c r="J365" s="19">
        <f t="shared" si="5"/>
        <v>-0.47</v>
      </c>
      <c r="K365" s="20">
        <v>3692.6405488400001</v>
      </c>
    </row>
    <row r="366" spans="1:11" x14ac:dyDescent="0.5">
      <c r="A366" s="5" t="s">
        <v>446</v>
      </c>
      <c r="B366" s="23" t="s">
        <v>333</v>
      </c>
      <c r="C366" s="9"/>
      <c r="D366" s="17">
        <f>274882306+142418914</f>
        <v>417301220</v>
      </c>
      <c r="E366" s="9">
        <v>252</v>
      </c>
      <c r="F366" s="9">
        <v>270</v>
      </c>
      <c r="G366" s="18">
        <v>42.8</v>
      </c>
      <c r="H366" s="9">
        <v>765.14049999999997</v>
      </c>
      <c r="I366" s="9">
        <v>5</v>
      </c>
      <c r="J366" s="19">
        <f t="shared" si="5"/>
        <v>-2.58</v>
      </c>
      <c r="K366" s="20">
        <v>3821.6831488400003</v>
      </c>
    </row>
    <row r="367" spans="1:11" x14ac:dyDescent="0.5">
      <c r="A367" s="5" t="s">
        <v>446</v>
      </c>
      <c r="B367" s="23" t="s">
        <v>334</v>
      </c>
      <c r="C367" s="9"/>
      <c r="D367" s="17">
        <f>739015021+676497381</f>
        <v>1415512402</v>
      </c>
      <c r="E367" s="9">
        <v>252</v>
      </c>
      <c r="F367" s="9">
        <v>270</v>
      </c>
      <c r="G367" s="18">
        <v>44.2</v>
      </c>
      <c r="H367" s="9">
        <v>797.55269999999996</v>
      </c>
      <c r="I367" s="9">
        <v>5</v>
      </c>
      <c r="J367" s="19">
        <f t="shared" si="5"/>
        <v>-0.42</v>
      </c>
      <c r="K367" s="20">
        <v>3983.7359688400002</v>
      </c>
    </row>
    <row r="368" spans="1:11" x14ac:dyDescent="0.5">
      <c r="A368" s="5" t="s">
        <v>446</v>
      </c>
      <c r="B368" s="23" t="s">
        <v>335</v>
      </c>
      <c r="C368" s="9"/>
      <c r="D368" s="17">
        <f>752140837+398389743</f>
        <v>1150530580</v>
      </c>
      <c r="E368" s="9">
        <v>252</v>
      </c>
      <c r="F368" s="9">
        <v>270</v>
      </c>
      <c r="G368" s="18">
        <v>41.5</v>
      </c>
      <c r="H368" s="9">
        <v>797.55290000000002</v>
      </c>
      <c r="I368" s="9">
        <v>5</v>
      </c>
      <c r="J368" s="19">
        <f t="shared" si="5"/>
        <v>-0.17</v>
      </c>
      <c r="K368" s="20">
        <v>3983.7359688400002</v>
      </c>
    </row>
    <row r="369" spans="1:11" x14ac:dyDescent="0.5">
      <c r="A369" s="5" t="s">
        <v>424</v>
      </c>
      <c r="B369" s="23" t="s">
        <v>336</v>
      </c>
      <c r="C369" s="9"/>
      <c r="D369" s="17">
        <f>41622294+192967367</f>
        <v>234589661</v>
      </c>
      <c r="E369" s="9">
        <v>263</v>
      </c>
      <c r="F369" s="9">
        <v>270</v>
      </c>
      <c r="G369" s="18">
        <v>32.4</v>
      </c>
      <c r="H369" s="9">
        <v>544.57069999999999</v>
      </c>
      <c r="I369" s="9">
        <v>3</v>
      </c>
      <c r="J369" s="19">
        <f t="shared" si="5"/>
        <v>-1.1000000000000001</v>
      </c>
      <c r="K369" s="20">
        <v>1631.6992967900001</v>
      </c>
    </row>
    <row r="370" spans="1:11" x14ac:dyDescent="0.5">
      <c r="A370" s="5" t="s">
        <v>424</v>
      </c>
      <c r="B370" s="23" t="s">
        <v>337</v>
      </c>
      <c r="C370" s="9"/>
      <c r="D370" s="17">
        <v>364939644</v>
      </c>
      <c r="E370" s="9">
        <v>263</v>
      </c>
      <c r="F370" s="9">
        <v>270</v>
      </c>
      <c r="G370" s="18">
        <v>28.2</v>
      </c>
      <c r="H370" s="9">
        <v>569.24980000000005</v>
      </c>
      <c r="I370" s="9">
        <v>3</v>
      </c>
      <c r="J370" s="19">
        <f t="shared" si="5"/>
        <v>-0.74</v>
      </c>
      <c r="K370" s="20">
        <v>1705.73606679</v>
      </c>
    </row>
    <row r="371" spans="1:11" x14ac:dyDescent="0.5">
      <c r="A371" s="5" t="s">
        <v>424</v>
      </c>
      <c r="B371" s="23" t="s">
        <v>338</v>
      </c>
      <c r="C371" s="9"/>
      <c r="D371" s="17">
        <f>59588286+299957869</f>
        <v>359546155</v>
      </c>
      <c r="E371" s="9">
        <v>263</v>
      </c>
      <c r="F371" s="9">
        <v>270</v>
      </c>
      <c r="G371" s="18">
        <v>31.3</v>
      </c>
      <c r="H371" s="9">
        <v>612.26310000000001</v>
      </c>
      <c r="I371" s="9">
        <v>3</v>
      </c>
      <c r="J371" s="19">
        <f t="shared" si="5"/>
        <v>-2.16</v>
      </c>
      <c r="K371" s="20">
        <v>1834.77866679</v>
      </c>
    </row>
    <row r="372" spans="1:11" x14ac:dyDescent="0.5">
      <c r="A372" s="5" t="s">
        <v>424</v>
      </c>
      <c r="B372" s="23" t="s">
        <v>339</v>
      </c>
      <c r="C372" s="9"/>
      <c r="D372" s="17">
        <f>41076425+333269749</f>
        <v>374346174</v>
      </c>
      <c r="E372" s="9">
        <v>263</v>
      </c>
      <c r="F372" s="9">
        <v>270</v>
      </c>
      <c r="G372" s="18">
        <v>35.299999999999997</v>
      </c>
      <c r="H372" s="9">
        <v>641.6028</v>
      </c>
      <c r="I372" s="9">
        <v>3</v>
      </c>
      <c r="J372" s="19">
        <f t="shared" si="5"/>
        <v>-0.48</v>
      </c>
      <c r="K372" s="20">
        <v>1922.7947167899999</v>
      </c>
    </row>
    <row r="373" spans="1:11" x14ac:dyDescent="0.5">
      <c r="A373" s="5" t="s">
        <v>424</v>
      </c>
      <c r="B373" s="23" t="s">
        <v>340</v>
      </c>
      <c r="C373" s="9"/>
      <c r="D373" s="17">
        <f>403981365+2342004272</f>
        <v>2745985637</v>
      </c>
      <c r="E373" s="9">
        <v>263</v>
      </c>
      <c r="F373" s="9">
        <v>270</v>
      </c>
      <c r="G373" s="18">
        <v>30</v>
      </c>
      <c r="H373" s="9">
        <v>666.28110000000004</v>
      </c>
      <c r="I373" s="9">
        <v>3</v>
      </c>
      <c r="J373" s="19">
        <f t="shared" si="5"/>
        <v>-1.4</v>
      </c>
      <c r="K373" s="20">
        <v>1996.8314867900001</v>
      </c>
    </row>
    <row r="374" spans="1:11" x14ac:dyDescent="0.5">
      <c r="A374" s="5" t="s">
        <v>450</v>
      </c>
      <c r="B374" s="23" t="s">
        <v>341</v>
      </c>
      <c r="C374" s="9"/>
      <c r="D374" s="17">
        <f>44431058+116132874</f>
        <v>160563932</v>
      </c>
      <c r="E374" s="9">
        <v>263</v>
      </c>
      <c r="F374" s="9">
        <v>270</v>
      </c>
      <c r="G374" s="18">
        <v>31.1</v>
      </c>
      <c r="H374" s="9">
        <v>679.95699999999999</v>
      </c>
      <c r="I374" s="9">
        <v>3</v>
      </c>
      <c r="J374" s="19">
        <f t="shared" si="5"/>
        <v>-0.8</v>
      </c>
      <c r="K374" s="20">
        <v>2037.8580367899999</v>
      </c>
    </row>
    <row r="375" spans="1:11" x14ac:dyDescent="0.5">
      <c r="A375" s="5" t="s">
        <v>450</v>
      </c>
      <c r="B375" s="23" t="s">
        <v>342</v>
      </c>
      <c r="C375" s="9"/>
      <c r="D375" s="17">
        <v>42905274</v>
      </c>
      <c r="E375" s="9">
        <v>263</v>
      </c>
      <c r="F375" s="9">
        <v>270</v>
      </c>
      <c r="G375" s="18">
        <v>35</v>
      </c>
      <c r="H375" s="9">
        <v>709.29520000000002</v>
      </c>
      <c r="I375" s="9">
        <v>3</v>
      </c>
      <c r="J375" s="19">
        <f t="shared" si="5"/>
        <v>-1.22</v>
      </c>
      <c r="K375" s="20">
        <v>2125.8735999999999</v>
      </c>
    </row>
    <row r="376" spans="1:11" x14ac:dyDescent="0.5">
      <c r="A376" s="5" t="s">
        <v>450</v>
      </c>
      <c r="B376" s="23" t="s">
        <v>343</v>
      </c>
      <c r="C376" s="9"/>
      <c r="D376" s="17">
        <f>26308397+202500257</f>
        <v>228808654</v>
      </c>
      <c r="E376" s="9">
        <v>263</v>
      </c>
      <c r="F376" s="9">
        <v>270</v>
      </c>
      <c r="G376" s="18">
        <v>30.5</v>
      </c>
      <c r="H376" s="9">
        <v>733.97389999999996</v>
      </c>
      <c r="I376" s="9">
        <v>3</v>
      </c>
      <c r="J376" s="19">
        <f t="shared" si="5"/>
        <v>-1.71</v>
      </c>
      <c r="K376" s="20">
        <v>2199.9108567900003</v>
      </c>
    </row>
    <row r="377" spans="1:11" x14ac:dyDescent="0.5">
      <c r="A377" s="5" t="s">
        <v>424</v>
      </c>
      <c r="B377" s="23" t="s">
        <v>344</v>
      </c>
      <c r="C377" s="9"/>
      <c r="D377" s="17">
        <f>216086199+2143458153</f>
        <v>2359544352</v>
      </c>
      <c r="E377" s="9">
        <v>263</v>
      </c>
      <c r="F377" s="9">
        <v>270</v>
      </c>
      <c r="G377" s="18">
        <v>33.6</v>
      </c>
      <c r="H377" s="9">
        <v>763.31489999999997</v>
      </c>
      <c r="I377" s="9">
        <v>3</v>
      </c>
      <c r="J377" s="19">
        <f t="shared" si="5"/>
        <v>1.4</v>
      </c>
      <c r="K377" s="20">
        <v>2287.9269067900004</v>
      </c>
    </row>
    <row r="378" spans="1:11" x14ac:dyDescent="0.5">
      <c r="A378" s="5" t="s">
        <v>450</v>
      </c>
      <c r="B378" s="23" t="s">
        <v>345</v>
      </c>
      <c r="C378" s="9"/>
      <c r="D378" s="17">
        <v>112467673</v>
      </c>
      <c r="E378" s="9">
        <v>263</v>
      </c>
      <c r="F378" s="9">
        <v>270</v>
      </c>
      <c r="G378" s="18">
        <v>33.6</v>
      </c>
      <c r="H378" s="9">
        <v>831.00699999999995</v>
      </c>
      <c r="I378" s="9">
        <v>3</v>
      </c>
      <c r="J378" s="19">
        <f t="shared" si="5"/>
        <v>0.05</v>
      </c>
      <c r="K378" s="20">
        <v>2491.0062767900004</v>
      </c>
    </row>
    <row r="379" spans="1:11" x14ac:dyDescent="0.5">
      <c r="A379" s="5" t="s">
        <v>451</v>
      </c>
      <c r="B379" s="23" t="s">
        <v>346</v>
      </c>
      <c r="C379" s="9"/>
      <c r="D379" s="17">
        <f>2248811589+296499793</f>
        <v>2545311382</v>
      </c>
      <c r="E379" s="9">
        <v>264</v>
      </c>
      <c r="F379" s="9">
        <v>270</v>
      </c>
      <c r="G379" s="18">
        <v>30.3</v>
      </c>
      <c r="H379" s="9">
        <v>539.25419999999997</v>
      </c>
      <c r="I379" s="9">
        <v>2</v>
      </c>
      <c r="J379" s="19">
        <f t="shared" si="5"/>
        <v>-2.11</v>
      </c>
      <c r="K379" s="20">
        <v>1077.5033783199999</v>
      </c>
    </row>
    <row r="380" spans="1:11" x14ac:dyDescent="0.5">
      <c r="A380" s="5" t="s">
        <v>451</v>
      </c>
      <c r="B380" s="23" t="s">
        <v>347</v>
      </c>
      <c r="C380" s="9"/>
      <c r="D380" s="17">
        <v>3374489592</v>
      </c>
      <c r="E380" s="9">
        <v>264</v>
      </c>
      <c r="F380" s="9">
        <v>270</v>
      </c>
      <c r="G380" s="18">
        <v>30.1</v>
      </c>
      <c r="H380" s="9">
        <v>620.28179999999998</v>
      </c>
      <c r="I380" s="9">
        <v>2</v>
      </c>
      <c r="J380" s="19">
        <f t="shared" si="5"/>
        <v>0.08</v>
      </c>
      <c r="K380" s="20">
        <v>1239.55619832</v>
      </c>
    </row>
    <row r="381" spans="1:11" x14ac:dyDescent="0.5">
      <c r="A381" s="5" t="s">
        <v>452</v>
      </c>
      <c r="B381" s="23" t="s">
        <v>348</v>
      </c>
      <c r="C381" s="9"/>
      <c r="D381" s="17">
        <f>450359507+580759270</f>
        <v>1031118777</v>
      </c>
      <c r="E381" s="9">
        <v>264</v>
      </c>
      <c r="F381" s="9">
        <v>270</v>
      </c>
      <c r="G381" s="18">
        <v>30.1</v>
      </c>
      <c r="H381" s="9">
        <v>427.53149999999999</v>
      </c>
      <c r="I381" s="9">
        <v>3</v>
      </c>
      <c r="J381" s="19">
        <f t="shared" si="5"/>
        <v>-2.2200000000000002</v>
      </c>
      <c r="K381" s="20">
        <v>1280.5827483200001</v>
      </c>
    </row>
    <row r="382" spans="1:11" x14ac:dyDescent="0.5">
      <c r="A382" s="5" t="s">
        <v>451</v>
      </c>
      <c r="B382" s="23" t="s">
        <v>349</v>
      </c>
      <c r="C382" s="9"/>
      <c r="D382" s="17">
        <v>98891784</v>
      </c>
      <c r="E382" s="9">
        <v>264</v>
      </c>
      <c r="F382" s="9">
        <v>270</v>
      </c>
      <c r="G382" s="18">
        <v>29.5</v>
      </c>
      <c r="H382" s="9">
        <v>693.31039999999996</v>
      </c>
      <c r="I382" s="9">
        <v>2</v>
      </c>
      <c r="J382" s="19">
        <f t="shared" si="5"/>
        <v>-0.44</v>
      </c>
      <c r="K382" s="20">
        <v>1385.61410832</v>
      </c>
    </row>
    <row r="383" spans="1:11" x14ac:dyDescent="0.5">
      <c r="A383" s="5" t="s">
        <v>451</v>
      </c>
      <c r="B383" s="23" t="s">
        <v>350</v>
      </c>
      <c r="C383" s="9"/>
      <c r="D383" s="17">
        <v>1352393800</v>
      </c>
      <c r="E383" s="9">
        <v>264</v>
      </c>
      <c r="F383" s="9">
        <v>270</v>
      </c>
      <c r="G383" s="18">
        <v>28.6</v>
      </c>
      <c r="H383" s="9">
        <v>481.54899999999998</v>
      </c>
      <c r="I383" s="9">
        <v>3</v>
      </c>
      <c r="J383" s="19">
        <f t="shared" si="5"/>
        <v>-2.2000000000000002</v>
      </c>
      <c r="K383" s="20">
        <v>1442.6355683199999</v>
      </c>
    </row>
    <row r="384" spans="1:11" x14ac:dyDescent="0.5">
      <c r="A384" s="5" t="s">
        <v>451</v>
      </c>
      <c r="B384" s="23" t="s">
        <v>351</v>
      </c>
      <c r="C384" s="9"/>
      <c r="D384" s="17">
        <v>376149112</v>
      </c>
      <c r="E384" s="9">
        <v>264</v>
      </c>
      <c r="F384" s="9">
        <v>270</v>
      </c>
      <c r="G384" s="18">
        <v>31.9</v>
      </c>
      <c r="H384" s="9">
        <v>765.82839999999999</v>
      </c>
      <c r="I384" s="9">
        <v>2</v>
      </c>
      <c r="J384" s="19">
        <f t="shared" si="5"/>
        <v>-1.38</v>
      </c>
      <c r="K384" s="20">
        <v>1530.6516183199999</v>
      </c>
    </row>
    <row r="385" spans="1:11" x14ac:dyDescent="0.5">
      <c r="A385" s="5" t="s">
        <v>451</v>
      </c>
      <c r="B385" s="23" t="s">
        <v>352</v>
      </c>
      <c r="C385" s="9"/>
      <c r="D385" s="17">
        <f>1285398755+3690927562</f>
        <v>4976326317</v>
      </c>
      <c r="E385" s="9">
        <v>264</v>
      </c>
      <c r="F385" s="9">
        <v>270</v>
      </c>
      <c r="G385" s="18">
        <v>29.1</v>
      </c>
      <c r="H385" s="9">
        <v>535.56719999999996</v>
      </c>
      <c r="I385" s="9">
        <v>3</v>
      </c>
      <c r="J385" s="19">
        <f t="shared" si="5"/>
        <v>-0.87</v>
      </c>
      <c r="K385" s="20">
        <v>1604.6883883200001</v>
      </c>
    </row>
    <row r="386" spans="1:11" x14ac:dyDescent="0.5">
      <c r="A386" s="5" t="s">
        <v>452</v>
      </c>
      <c r="B386" s="23" t="s">
        <v>353</v>
      </c>
      <c r="C386" s="9"/>
      <c r="D386" s="17">
        <v>537033781</v>
      </c>
      <c r="E386" s="9">
        <v>264</v>
      </c>
      <c r="F386" s="9">
        <v>270</v>
      </c>
      <c r="G386" s="18">
        <v>28.7</v>
      </c>
      <c r="H386" s="9">
        <v>549.24149999999997</v>
      </c>
      <c r="I386" s="9">
        <v>3</v>
      </c>
      <c r="J386" s="19">
        <f t="shared" ref="J386:J449" si="6">ROUND(1000000*(H386*I386-((I386-1)*1.0073)-K386)/K386,2)</f>
        <v>-3.06</v>
      </c>
      <c r="K386" s="20">
        <v>1645.7149383199999</v>
      </c>
    </row>
    <row r="387" spans="1:11" x14ac:dyDescent="0.5">
      <c r="A387" s="5" t="s">
        <v>451</v>
      </c>
      <c r="B387" s="23" t="s">
        <v>354</v>
      </c>
      <c r="C387" s="9"/>
      <c r="D387" s="17">
        <v>204728550</v>
      </c>
      <c r="E387" s="9">
        <v>264</v>
      </c>
      <c r="F387" s="9">
        <v>270</v>
      </c>
      <c r="G387" s="18">
        <v>31.5</v>
      </c>
      <c r="H387" s="9">
        <v>578.58050000000003</v>
      </c>
      <c r="I387" s="9">
        <v>3</v>
      </c>
      <c r="J387" s="19">
        <f t="shared" si="6"/>
        <v>-2.36</v>
      </c>
      <c r="K387" s="20">
        <v>1733.7309883200001</v>
      </c>
    </row>
    <row r="388" spans="1:11" x14ac:dyDescent="0.5">
      <c r="A388" s="5" t="s">
        <v>451</v>
      </c>
      <c r="B388" s="23" t="s">
        <v>355</v>
      </c>
      <c r="C388" s="9"/>
      <c r="D388" s="17">
        <v>959208748</v>
      </c>
      <c r="E388" s="9">
        <v>264</v>
      </c>
      <c r="F388" s="9">
        <v>270</v>
      </c>
      <c r="G388" s="18">
        <v>28</v>
      </c>
      <c r="H388" s="9">
        <v>584.25229999999999</v>
      </c>
      <c r="I388" s="9">
        <v>3</v>
      </c>
      <c r="J388" s="19">
        <f t="shared" si="6"/>
        <v>-2.2799999999999998</v>
      </c>
      <c r="K388" s="20">
        <v>1750.7462983200001</v>
      </c>
    </row>
    <row r="389" spans="1:11" x14ac:dyDescent="0.5">
      <c r="A389" s="5" t="s">
        <v>452</v>
      </c>
      <c r="B389" s="23" t="s">
        <v>356</v>
      </c>
      <c r="C389" s="9"/>
      <c r="D389" s="17">
        <v>294311094</v>
      </c>
      <c r="E389" s="9">
        <v>264</v>
      </c>
      <c r="F389" s="9">
        <v>270</v>
      </c>
      <c r="G389" s="18">
        <v>28.6</v>
      </c>
      <c r="H389" s="9">
        <v>603.2595</v>
      </c>
      <c r="I389" s="9">
        <v>3</v>
      </c>
      <c r="J389" s="19">
        <f t="shared" si="6"/>
        <v>-2.13</v>
      </c>
      <c r="K389" s="20">
        <v>1807.76775832</v>
      </c>
    </row>
    <row r="390" spans="1:11" x14ac:dyDescent="0.5">
      <c r="A390" s="5" t="s">
        <v>451</v>
      </c>
      <c r="B390" s="23" t="s">
        <v>357</v>
      </c>
      <c r="C390" s="9"/>
      <c r="D390" s="17">
        <v>323895101</v>
      </c>
      <c r="E390" s="9">
        <v>264</v>
      </c>
      <c r="F390" s="9">
        <v>270</v>
      </c>
      <c r="G390" s="18">
        <v>35.5</v>
      </c>
      <c r="H390" s="9">
        <v>607.91949999999997</v>
      </c>
      <c r="I390" s="9">
        <v>3</v>
      </c>
      <c r="J390" s="19">
        <f t="shared" si="6"/>
        <v>-1.72</v>
      </c>
      <c r="K390" s="20">
        <v>1821.74703832</v>
      </c>
    </row>
    <row r="391" spans="1:11" x14ac:dyDescent="0.5">
      <c r="A391" s="5" t="s">
        <v>451</v>
      </c>
      <c r="B391" s="23" t="s">
        <v>358</v>
      </c>
      <c r="C391" s="9"/>
      <c r="D391" s="17">
        <f>540407589+2196908952</f>
        <v>2737316541</v>
      </c>
      <c r="E391" s="9">
        <v>264</v>
      </c>
      <c r="F391" s="9">
        <v>270</v>
      </c>
      <c r="G391" s="18">
        <v>31.7</v>
      </c>
      <c r="H391" s="9">
        <v>632.59939999999995</v>
      </c>
      <c r="I391" s="9">
        <v>3</v>
      </c>
      <c r="J391" s="19">
        <f t="shared" si="6"/>
        <v>-0.11</v>
      </c>
      <c r="K391" s="20">
        <v>1895.7838083199999</v>
      </c>
    </row>
    <row r="392" spans="1:11" x14ac:dyDescent="0.5">
      <c r="A392" s="5" t="s">
        <v>452</v>
      </c>
      <c r="B392" s="23" t="s">
        <v>359</v>
      </c>
      <c r="C392" s="9"/>
      <c r="D392" s="17">
        <v>106686092</v>
      </c>
      <c r="E392" s="9">
        <v>264</v>
      </c>
      <c r="F392" s="9">
        <v>270</v>
      </c>
      <c r="G392" s="18">
        <v>31.1</v>
      </c>
      <c r="H392" s="9">
        <v>646.27390000000003</v>
      </c>
      <c r="I392" s="9">
        <v>3</v>
      </c>
      <c r="J392" s="19">
        <f t="shared" si="6"/>
        <v>-1.68</v>
      </c>
      <c r="K392" s="20">
        <v>1936.81035832</v>
      </c>
    </row>
    <row r="393" spans="1:11" x14ac:dyDescent="0.5">
      <c r="A393" s="5" t="s">
        <v>452</v>
      </c>
      <c r="B393" s="23" t="s">
        <v>360</v>
      </c>
      <c r="C393" s="9"/>
      <c r="D393" s="17">
        <v>399051859</v>
      </c>
      <c r="E393" s="9">
        <v>264</v>
      </c>
      <c r="F393" s="9">
        <v>270</v>
      </c>
      <c r="G393" s="18">
        <v>27.8</v>
      </c>
      <c r="H393" s="9">
        <v>657.27719999999999</v>
      </c>
      <c r="I393" s="9">
        <v>3</v>
      </c>
      <c r="J393" s="19">
        <f t="shared" si="6"/>
        <v>-1.82</v>
      </c>
      <c r="K393" s="20">
        <v>1969.8205783200001</v>
      </c>
    </row>
    <row r="394" spans="1:11" x14ac:dyDescent="0.5">
      <c r="A394" s="5" t="s">
        <v>452</v>
      </c>
      <c r="B394" s="23" t="s">
        <v>361</v>
      </c>
      <c r="C394" s="9"/>
      <c r="D394" s="17">
        <v>33428102</v>
      </c>
      <c r="E394" s="9">
        <v>264</v>
      </c>
      <c r="F394" s="9">
        <v>270</v>
      </c>
      <c r="G394" s="18">
        <v>34.700000000000003</v>
      </c>
      <c r="H394" s="9">
        <v>675.61329999999998</v>
      </c>
      <c r="I394" s="9">
        <v>3</v>
      </c>
      <c r="J394" s="19">
        <f t="shared" si="6"/>
        <v>-0.55000000000000004</v>
      </c>
      <c r="K394" s="20">
        <v>2024.8264083199999</v>
      </c>
    </row>
    <row r="395" spans="1:11" x14ac:dyDescent="0.5">
      <c r="A395" s="5" t="s">
        <v>452</v>
      </c>
      <c r="B395" s="23" t="s">
        <v>362</v>
      </c>
      <c r="C395" s="9"/>
      <c r="D395" s="17">
        <v>189461736</v>
      </c>
      <c r="E395" s="9">
        <v>264</v>
      </c>
      <c r="F395" s="9">
        <v>270</v>
      </c>
      <c r="G395" s="18">
        <v>30.5</v>
      </c>
      <c r="H395" s="9">
        <v>700.29150000000004</v>
      </c>
      <c r="I395" s="9">
        <v>3</v>
      </c>
      <c r="J395" s="19">
        <f t="shared" si="6"/>
        <v>-1.56</v>
      </c>
      <c r="K395" s="20">
        <v>2098.8631783200003</v>
      </c>
    </row>
    <row r="396" spans="1:11" x14ac:dyDescent="0.5">
      <c r="A396" s="5" t="s">
        <v>451</v>
      </c>
      <c r="B396" s="23" t="s">
        <v>363</v>
      </c>
      <c r="C396" s="9"/>
      <c r="D396" s="17">
        <v>1447501589</v>
      </c>
      <c r="E396" s="9">
        <v>264</v>
      </c>
      <c r="F396" s="9">
        <v>270</v>
      </c>
      <c r="G396" s="18">
        <v>34</v>
      </c>
      <c r="H396" s="9">
        <v>729.63070000000005</v>
      </c>
      <c r="I396" s="9">
        <v>3</v>
      </c>
      <c r="J396" s="19">
        <f t="shared" si="6"/>
        <v>-0.79</v>
      </c>
      <c r="K396" s="20">
        <v>2186.87922832</v>
      </c>
    </row>
    <row r="397" spans="1:11" x14ac:dyDescent="0.5">
      <c r="A397" s="5" t="s">
        <v>452</v>
      </c>
      <c r="B397" s="23" t="s">
        <v>364</v>
      </c>
      <c r="C397" s="9"/>
      <c r="D397" s="17">
        <v>245893133</v>
      </c>
      <c r="E397" s="9">
        <v>264</v>
      </c>
      <c r="F397" s="9">
        <v>270</v>
      </c>
      <c r="G397" s="18">
        <v>29.8</v>
      </c>
      <c r="H397" s="9">
        <v>754.30939999999998</v>
      </c>
      <c r="I397" s="9">
        <v>3</v>
      </c>
      <c r="J397" s="19">
        <f t="shared" si="6"/>
        <v>-1.06</v>
      </c>
      <c r="K397" s="20">
        <v>2260.9159983200002</v>
      </c>
    </row>
    <row r="398" spans="1:11" x14ac:dyDescent="0.5">
      <c r="A398" s="5" t="s">
        <v>453</v>
      </c>
      <c r="B398" s="23" t="s">
        <v>365</v>
      </c>
      <c r="C398" s="9"/>
      <c r="D398" s="17">
        <v>481533918</v>
      </c>
      <c r="E398" s="9">
        <v>264</v>
      </c>
      <c r="F398" s="9">
        <v>271</v>
      </c>
      <c r="G398" s="18">
        <v>30.8</v>
      </c>
      <c r="H398" s="9">
        <v>461.21409999999997</v>
      </c>
      <c r="I398" s="9">
        <v>3</v>
      </c>
      <c r="J398" s="19">
        <f t="shared" si="6"/>
        <v>-1.97</v>
      </c>
      <c r="K398" s="20">
        <v>1381.63042679</v>
      </c>
    </row>
    <row r="399" spans="1:11" x14ac:dyDescent="0.5">
      <c r="A399" s="5" t="s">
        <v>453</v>
      </c>
      <c r="B399" s="23" t="s">
        <v>366</v>
      </c>
      <c r="C399" s="9"/>
      <c r="D399" s="17">
        <v>305039433</v>
      </c>
      <c r="E399" s="9">
        <v>264</v>
      </c>
      <c r="F399" s="9">
        <v>271</v>
      </c>
      <c r="G399" s="18">
        <v>30.7</v>
      </c>
      <c r="H399" s="9">
        <v>515.23170000000005</v>
      </c>
      <c r="I399" s="9">
        <v>3</v>
      </c>
      <c r="J399" s="19">
        <f t="shared" si="6"/>
        <v>-1.78</v>
      </c>
      <c r="K399" s="20">
        <v>1543.6832467899999</v>
      </c>
    </row>
    <row r="400" spans="1:11" x14ac:dyDescent="0.5">
      <c r="A400" s="5" t="s">
        <v>454</v>
      </c>
      <c r="B400" s="23" t="s">
        <v>367</v>
      </c>
      <c r="C400" s="9"/>
      <c r="D400" s="17">
        <v>238522840</v>
      </c>
      <c r="E400" s="9">
        <v>264</v>
      </c>
      <c r="F400" s="9">
        <v>271</v>
      </c>
      <c r="G400" s="18">
        <v>31.1</v>
      </c>
      <c r="H400" s="9">
        <v>528.90729999999996</v>
      </c>
      <c r="I400" s="9">
        <v>3</v>
      </c>
      <c r="J400" s="19">
        <f t="shared" si="6"/>
        <v>-1.58</v>
      </c>
      <c r="K400" s="20">
        <v>1584.7097967899999</v>
      </c>
    </row>
    <row r="401" spans="1:11" x14ac:dyDescent="0.5">
      <c r="A401" s="5" t="s">
        <v>453</v>
      </c>
      <c r="B401" s="23" t="s">
        <v>368</v>
      </c>
      <c r="C401" s="9"/>
      <c r="D401" s="17">
        <v>140242965</v>
      </c>
      <c r="E401" s="9">
        <v>264</v>
      </c>
      <c r="F401" s="9">
        <v>271</v>
      </c>
      <c r="G401" s="18">
        <v>30.3</v>
      </c>
      <c r="H401" s="9">
        <v>569.24900000000002</v>
      </c>
      <c r="I401" s="9">
        <v>3</v>
      </c>
      <c r="J401" s="19">
        <f t="shared" si="6"/>
        <v>-2.15</v>
      </c>
      <c r="K401" s="20">
        <v>1705.73606679</v>
      </c>
    </row>
    <row r="402" spans="1:11" x14ac:dyDescent="0.5">
      <c r="A402" s="5" t="s">
        <v>453</v>
      </c>
      <c r="B402" s="23" t="s">
        <v>369</v>
      </c>
      <c r="C402" s="9"/>
      <c r="D402" s="17">
        <v>114607037</v>
      </c>
      <c r="E402" s="9">
        <v>264</v>
      </c>
      <c r="F402" s="9">
        <v>271</v>
      </c>
      <c r="G402" s="18">
        <v>30.1</v>
      </c>
      <c r="H402" s="9">
        <v>582.92489999999998</v>
      </c>
      <c r="I402" s="9">
        <v>3</v>
      </c>
      <c r="J402" s="19">
        <f t="shared" si="6"/>
        <v>-1.44</v>
      </c>
      <c r="K402" s="20">
        <v>1746.76261679</v>
      </c>
    </row>
    <row r="403" spans="1:11" x14ac:dyDescent="0.5">
      <c r="A403" s="5" t="s">
        <v>454</v>
      </c>
      <c r="B403" s="23" t="s">
        <v>370</v>
      </c>
      <c r="C403" s="9"/>
      <c r="D403" s="17">
        <v>157919664</v>
      </c>
      <c r="E403" s="9">
        <v>264</v>
      </c>
      <c r="F403" s="9">
        <v>271</v>
      </c>
      <c r="G403" s="18">
        <v>30.4</v>
      </c>
      <c r="H403" s="9">
        <v>582.92489999999998</v>
      </c>
      <c r="I403" s="9">
        <v>3</v>
      </c>
      <c r="J403" s="19">
        <f t="shared" si="6"/>
        <v>-1.44</v>
      </c>
      <c r="K403" s="20">
        <v>1746.76261679</v>
      </c>
    </row>
    <row r="404" spans="1:11" x14ac:dyDescent="0.5">
      <c r="A404" s="5" t="s">
        <v>453</v>
      </c>
      <c r="B404" s="23" t="s">
        <v>371</v>
      </c>
      <c r="C404" s="9"/>
      <c r="D404" s="17">
        <v>155164938</v>
      </c>
      <c r="E404" s="9">
        <v>264</v>
      </c>
      <c r="F404" s="9">
        <v>271</v>
      </c>
      <c r="G404" s="18">
        <v>32.6</v>
      </c>
      <c r="H404" s="9">
        <v>612.26400000000001</v>
      </c>
      <c r="I404" s="9">
        <v>3</v>
      </c>
      <c r="J404" s="19">
        <f t="shared" si="6"/>
        <v>-0.69</v>
      </c>
      <c r="K404" s="20">
        <v>1834.77866679</v>
      </c>
    </row>
    <row r="405" spans="1:11" x14ac:dyDescent="0.5">
      <c r="A405" s="5" t="s">
        <v>454</v>
      </c>
      <c r="B405" s="23" t="s">
        <v>372</v>
      </c>
      <c r="C405" s="9"/>
      <c r="D405" s="17">
        <f>155721853/2</f>
        <v>77860926.5</v>
      </c>
      <c r="E405" s="9">
        <v>264</v>
      </c>
      <c r="F405" s="9">
        <v>271</v>
      </c>
      <c r="G405" s="18">
        <v>29.9</v>
      </c>
      <c r="H405" s="9">
        <v>636.94200000000001</v>
      </c>
      <c r="I405" s="9">
        <v>3</v>
      </c>
      <c r="J405" s="19">
        <f t="shared" si="6"/>
        <v>-2.11</v>
      </c>
      <c r="K405" s="20">
        <v>1908.8154367899999</v>
      </c>
    </row>
    <row r="406" spans="1:11" x14ac:dyDescent="0.5">
      <c r="A406" s="5" t="s">
        <v>453</v>
      </c>
      <c r="B406" s="23" t="s">
        <v>373</v>
      </c>
      <c r="C406" s="9"/>
      <c r="D406" s="17">
        <f>155721853/2</f>
        <v>77860926.5</v>
      </c>
      <c r="E406" s="9">
        <v>264</v>
      </c>
      <c r="F406" s="9">
        <v>271</v>
      </c>
      <c r="G406" s="18">
        <v>29.8</v>
      </c>
      <c r="H406" s="9">
        <v>636.94240000000002</v>
      </c>
      <c r="I406" s="9">
        <v>3</v>
      </c>
      <c r="J406" s="19">
        <f t="shared" si="6"/>
        <v>-1.49</v>
      </c>
      <c r="K406" s="20">
        <v>1908.8154367899999</v>
      </c>
    </row>
    <row r="407" spans="1:11" x14ac:dyDescent="0.5">
      <c r="A407" s="5" t="s">
        <v>453</v>
      </c>
      <c r="B407" s="23" t="s">
        <v>371</v>
      </c>
      <c r="C407" s="9"/>
      <c r="D407" s="17">
        <v>43082699</v>
      </c>
      <c r="E407" s="9">
        <v>264</v>
      </c>
      <c r="F407" s="9">
        <v>271</v>
      </c>
      <c r="G407" s="18">
        <v>36</v>
      </c>
      <c r="H407" s="9">
        <v>709.29610000000002</v>
      </c>
      <c r="I407" s="9">
        <v>3</v>
      </c>
      <c r="J407" s="19">
        <f t="shared" si="6"/>
        <v>-0.18</v>
      </c>
      <c r="K407" s="20">
        <v>2125.8740867900001</v>
      </c>
    </row>
    <row r="408" spans="1:11" x14ac:dyDescent="0.5">
      <c r="A408" s="5" t="s">
        <v>453</v>
      </c>
      <c r="B408" s="23" t="s">
        <v>374</v>
      </c>
      <c r="C408" s="9"/>
      <c r="D408" s="17">
        <f>26059500+243166160</f>
        <v>269225660</v>
      </c>
      <c r="E408" s="9">
        <v>264</v>
      </c>
      <c r="F408" s="9">
        <v>271</v>
      </c>
      <c r="G408" s="18">
        <v>28.5</v>
      </c>
      <c r="H408" s="9">
        <v>787.99210000000005</v>
      </c>
      <c r="I408" s="9">
        <v>3</v>
      </c>
      <c r="J408" s="19">
        <f t="shared" si="6"/>
        <v>-0.84</v>
      </c>
      <c r="K408" s="20">
        <v>2361.9636767900001</v>
      </c>
    </row>
    <row r="409" spans="1:11" x14ac:dyDescent="0.5">
      <c r="A409" s="5" t="s">
        <v>453</v>
      </c>
      <c r="B409" s="23" t="s">
        <v>375</v>
      </c>
      <c r="C409" s="9"/>
      <c r="D409" s="17">
        <f>33165788+1350071351</f>
        <v>1383237139</v>
      </c>
      <c r="E409" s="9">
        <v>264</v>
      </c>
      <c r="F409" s="9">
        <v>271</v>
      </c>
      <c r="G409" s="18">
        <v>27.2</v>
      </c>
      <c r="H409" s="9">
        <v>909.70230000000004</v>
      </c>
      <c r="I409" s="9">
        <v>3</v>
      </c>
      <c r="J409" s="19">
        <f t="shared" si="6"/>
        <v>-1.31</v>
      </c>
      <c r="K409" s="20">
        <v>2727.0958667900004</v>
      </c>
    </row>
    <row r="410" spans="1:11" x14ac:dyDescent="0.5">
      <c r="A410" s="5" t="s">
        <v>453</v>
      </c>
      <c r="B410" s="23" t="s">
        <v>376</v>
      </c>
      <c r="C410" s="9"/>
      <c r="D410" s="17">
        <v>619629028</v>
      </c>
      <c r="E410" s="9">
        <v>264</v>
      </c>
      <c r="F410" s="9">
        <v>271</v>
      </c>
      <c r="G410" s="18">
        <v>29.5</v>
      </c>
      <c r="H410" s="9">
        <v>1006.735</v>
      </c>
      <c r="I410" s="9">
        <v>3</v>
      </c>
      <c r="J410" s="19">
        <f t="shared" si="6"/>
        <v>-0.28999999999999998</v>
      </c>
      <c r="K410" s="20">
        <v>3018.19128679</v>
      </c>
    </row>
    <row r="411" spans="1:11" x14ac:dyDescent="0.5">
      <c r="A411" s="5" t="s">
        <v>455</v>
      </c>
      <c r="B411" s="24" t="s">
        <v>377</v>
      </c>
      <c r="C411" s="3"/>
      <c r="D411" s="4">
        <f>447470156+245396883</f>
        <v>692867039</v>
      </c>
      <c r="E411" s="3">
        <v>271</v>
      </c>
      <c r="F411" s="3">
        <v>284</v>
      </c>
      <c r="G411" s="7">
        <v>24.9</v>
      </c>
      <c r="H411" s="3">
        <v>783.99289999999996</v>
      </c>
      <c r="I411" s="3">
        <v>3</v>
      </c>
      <c r="J411" s="8">
        <f t="shared" si="6"/>
        <v>-1.45</v>
      </c>
      <c r="K411" s="6">
        <v>2349.9675178500001</v>
      </c>
    </row>
    <row r="412" spans="1:11" x14ac:dyDescent="0.5">
      <c r="A412" s="5" t="s">
        <v>456</v>
      </c>
      <c r="B412" s="23" t="s">
        <v>378</v>
      </c>
      <c r="C412" s="9"/>
      <c r="D412" s="17">
        <f>142365293+65295607</f>
        <v>207660900</v>
      </c>
      <c r="E412" s="9">
        <v>272</v>
      </c>
      <c r="F412" s="9">
        <v>284</v>
      </c>
      <c r="G412" s="18">
        <v>23.6</v>
      </c>
      <c r="H412" s="9">
        <v>790.65250000000003</v>
      </c>
      <c r="I412" s="9">
        <v>3</v>
      </c>
      <c r="J412" s="19">
        <f t="shared" si="6"/>
        <v>-1.35</v>
      </c>
      <c r="K412" s="20">
        <v>2369.946109381</v>
      </c>
    </row>
    <row r="413" spans="1:11" x14ac:dyDescent="0.5">
      <c r="A413" s="5" t="s">
        <v>425</v>
      </c>
      <c r="B413" s="24" t="s">
        <v>379</v>
      </c>
      <c r="C413" s="3"/>
      <c r="D413" s="4">
        <v>31407589</v>
      </c>
      <c r="E413" s="3">
        <v>285</v>
      </c>
      <c r="F413" s="3">
        <v>293</v>
      </c>
      <c r="G413" s="7">
        <v>17.7</v>
      </c>
      <c r="H413" s="3">
        <v>697.33720000000005</v>
      </c>
      <c r="I413" s="3">
        <v>2</v>
      </c>
      <c r="J413" s="8">
        <f t="shared" si="6"/>
        <v>-1.59</v>
      </c>
      <c r="K413" s="6">
        <v>1393.6693142219999</v>
      </c>
    </row>
    <row r="414" spans="1:11" x14ac:dyDescent="0.5">
      <c r="A414" s="5" t="s">
        <v>425</v>
      </c>
      <c r="B414" s="24" t="s">
        <v>380</v>
      </c>
      <c r="C414" s="3"/>
      <c r="D414" s="4">
        <v>30738159</v>
      </c>
      <c r="E414" s="3">
        <v>285</v>
      </c>
      <c r="F414" s="3">
        <v>293</v>
      </c>
      <c r="G414" s="7">
        <v>17.600000000000001</v>
      </c>
      <c r="H414" s="3">
        <v>778.36329999999998</v>
      </c>
      <c r="I414" s="3">
        <v>2</v>
      </c>
      <c r="J414" s="8">
        <f t="shared" si="6"/>
        <v>-1.82</v>
      </c>
      <c r="K414" s="6">
        <v>1555.722134222</v>
      </c>
    </row>
    <row r="415" spans="1:11" x14ac:dyDescent="0.5">
      <c r="A415" s="5" t="s">
        <v>425</v>
      </c>
      <c r="B415" s="24" t="s">
        <v>381</v>
      </c>
      <c r="C415" s="3"/>
      <c r="D415" s="4">
        <v>52754258</v>
      </c>
      <c r="E415" s="3">
        <v>285</v>
      </c>
      <c r="F415" s="3">
        <v>293</v>
      </c>
      <c r="G415" s="7">
        <v>17.2</v>
      </c>
      <c r="H415" s="3">
        <v>859.38909999999998</v>
      </c>
      <c r="I415" s="3">
        <v>2</v>
      </c>
      <c r="J415" s="8">
        <f t="shared" si="6"/>
        <v>-2.36</v>
      </c>
      <c r="K415" s="6">
        <v>1717.7749542219999</v>
      </c>
    </row>
    <row r="416" spans="1:11" x14ac:dyDescent="0.5">
      <c r="A416" s="5" t="s">
        <v>425</v>
      </c>
      <c r="B416" s="24" t="s">
        <v>382</v>
      </c>
      <c r="C416" s="3"/>
      <c r="D416" s="4">
        <v>29529895</v>
      </c>
      <c r="E416" s="3">
        <v>285</v>
      </c>
      <c r="F416" s="3">
        <v>293</v>
      </c>
      <c r="G416" s="7">
        <v>16.600000000000001</v>
      </c>
      <c r="H416" s="3">
        <v>1041.9572000000001</v>
      </c>
      <c r="I416" s="3">
        <v>2</v>
      </c>
      <c r="J416" s="8">
        <f t="shared" si="6"/>
        <v>-0.02</v>
      </c>
      <c r="K416" s="6">
        <v>2082.9071442220002</v>
      </c>
    </row>
    <row r="417" spans="1:11" x14ac:dyDescent="0.5">
      <c r="A417" s="5" t="s">
        <v>425</v>
      </c>
      <c r="B417" s="24" t="s">
        <v>383</v>
      </c>
      <c r="C417" s="3"/>
      <c r="D417" s="4">
        <v>73183334</v>
      </c>
      <c r="E417" s="3">
        <v>285</v>
      </c>
      <c r="F417" s="3">
        <v>293</v>
      </c>
      <c r="G417" s="7">
        <v>18.899999999999999</v>
      </c>
      <c r="H417" s="3">
        <v>792.00390000000004</v>
      </c>
      <c r="I417" s="3">
        <v>3</v>
      </c>
      <c r="J417" s="8">
        <f t="shared" si="6"/>
        <v>-2.2999999999999998</v>
      </c>
      <c r="K417" s="6">
        <v>2374.0025642220003</v>
      </c>
    </row>
    <row r="418" spans="1:11" x14ac:dyDescent="0.5">
      <c r="A418" s="5" t="s">
        <v>425</v>
      </c>
      <c r="B418" s="24" t="s">
        <v>384</v>
      </c>
      <c r="C418" s="3"/>
      <c r="D418" s="4">
        <v>66531695</v>
      </c>
      <c r="E418" s="3">
        <v>285</v>
      </c>
      <c r="F418" s="3">
        <v>293</v>
      </c>
      <c r="G418" s="7">
        <v>21.5</v>
      </c>
      <c r="H418" s="3">
        <v>889.03589999999997</v>
      </c>
      <c r="I418" s="3">
        <v>3</v>
      </c>
      <c r="J418" s="8">
        <f t="shared" si="6"/>
        <v>-1.83</v>
      </c>
      <c r="K418" s="6">
        <v>2665.0979842220004</v>
      </c>
    </row>
    <row r="419" spans="1:11" x14ac:dyDescent="0.5">
      <c r="A419" s="5" t="s">
        <v>426</v>
      </c>
      <c r="B419" s="24" t="s">
        <v>385</v>
      </c>
      <c r="C419" s="3"/>
      <c r="D419" s="4">
        <v>968211161</v>
      </c>
      <c r="E419" s="3">
        <v>294</v>
      </c>
      <c r="F419" s="3" t="s">
        <v>466</v>
      </c>
      <c r="G419" s="7">
        <v>55.3</v>
      </c>
      <c r="H419" s="3">
        <v>693.32320000000004</v>
      </c>
      <c r="I419" s="3">
        <v>5</v>
      </c>
      <c r="J419" s="8">
        <f t="shared" si="6"/>
        <v>-1.5</v>
      </c>
      <c r="K419" s="6">
        <v>3462.5920000000001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7204-B590-4A4F-BDBB-4A13D25C6FD4}">
  <dimension ref="A1:C50"/>
  <sheetViews>
    <sheetView workbookViewId="0">
      <selection activeCell="C22" sqref="C22"/>
    </sheetView>
  </sheetViews>
  <sheetFormatPr defaultRowHeight="14.35" x14ac:dyDescent="0.5"/>
  <cols>
    <col min="1" max="1" width="13.703125" bestFit="1" customWidth="1"/>
    <col min="2" max="2" width="18.1171875" bestFit="1" customWidth="1"/>
  </cols>
  <sheetData>
    <row r="1" spans="1:3" x14ac:dyDescent="0.5">
      <c r="A1" s="1" t="s">
        <v>0</v>
      </c>
      <c r="B1" s="1" t="s">
        <v>6</v>
      </c>
      <c r="C1" t="s">
        <v>7</v>
      </c>
    </row>
    <row r="2" spans="1:3" x14ac:dyDescent="0.5">
      <c r="A2" s="1">
        <v>150</v>
      </c>
      <c r="B2" s="1" t="s">
        <v>8</v>
      </c>
      <c r="C2" t="s">
        <v>1</v>
      </c>
    </row>
    <row r="3" spans="1:3" x14ac:dyDescent="0.5">
      <c r="A3" s="2">
        <v>151</v>
      </c>
      <c r="B3" s="1" t="s">
        <v>8</v>
      </c>
      <c r="C3" t="s">
        <v>1</v>
      </c>
    </row>
    <row r="4" spans="1:3" x14ac:dyDescent="0.5">
      <c r="A4" s="1">
        <v>152</v>
      </c>
      <c r="B4" s="1" t="s">
        <v>8</v>
      </c>
      <c r="C4" t="s">
        <v>1</v>
      </c>
    </row>
    <row r="5" spans="1:3" x14ac:dyDescent="0.5">
      <c r="A5" s="2">
        <v>153</v>
      </c>
      <c r="B5" s="1" t="s">
        <v>8</v>
      </c>
      <c r="C5" t="s">
        <v>1</v>
      </c>
    </row>
    <row r="6" spans="1:3" x14ac:dyDescent="0.5">
      <c r="A6" s="1">
        <v>155</v>
      </c>
      <c r="B6" s="1" t="s">
        <v>8</v>
      </c>
      <c r="C6" t="s">
        <v>1</v>
      </c>
    </row>
    <row r="7" spans="1:3" x14ac:dyDescent="0.5">
      <c r="A7" s="1">
        <v>156</v>
      </c>
      <c r="B7" s="1">
        <v>1</v>
      </c>
      <c r="C7" t="s">
        <v>2</v>
      </c>
    </row>
    <row r="8" spans="1:3" x14ac:dyDescent="0.5">
      <c r="A8" s="1">
        <v>157</v>
      </c>
      <c r="B8" s="1">
        <v>1</v>
      </c>
      <c r="C8" t="s">
        <v>3</v>
      </c>
    </row>
    <row r="9" spans="1:3" x14ac:dyDescent="0.5">
      <c r="A9" s="1">
        <v>161</v>
      </c>
      <c r="B9" s="1">
        <v>2</v>
      </c>
      <c r="C9" t="s">
        <v>4</v>
      </c>
    </row>
    <row r="10" spans="1:3" x14ac:dyDescent="0.5">
      <c r="A10" s="1">
        <v>162</v>
      </c>
      <c r="B10" s="1" t="s">
        <v>8</v>
      </c>
      <c r="C10" t="s">
        <v>1</v>
      </c>
    </row>
    <row r="11" spans="1:3" x14ac:dyDescent="0.5">
      <c r="A11" s="1">
        <v>163</v>
      </c>
      <c r="B11" s="1" t="s">
        <v>8</v>
      </c>
      <c r="C11" t="s">
        <v>1</v>
      </c>
    </row>
    <row r="12" spans="1:3" x14ac:dyDescent="0.5">
      <c r="A12" s="1">
        <v>169</v>
      </c>
      <c r="B12" s="1" t="s">
        <v>8</v>
      </c>
      <c r="C12" t="s">
        <v>1</v>
      </c>
    </row>
    <row r="13" spans="1:3" x14ac:dyDescent="0.5">
      <c r="A13" s="1">
        <v>170</v>
      </c>
      <c r="B13" s="1">
        <v>2</v>
      </c>
      <c r="C13" t="s">
        <v>5</v>
      </c>
    </row>
    <row r="14" spans="1:3" x14ac:dyDescent="0.5">
      <c r="A14" s="2">
        <v>173</v>
      </c>
      <c r="B14" s="2">
        <v>1</v>
      </c>
      <c r="C14" t="s">
        <v>2</v>
      </c>
    </row>
    <row r="15" spans="1:3" x14ac:dyDescent="0.5">
      <c r="A15" s="1">
        <v>174</v>
      </c>
      <c r="B15" s="1">
        <v>2</v>
      </c>
      <c r="C15" t="s">
        <v>5</v>
      </c>
    </row>
    <row r="16" spans="1:3" x14ac:dyDescent="0.5">
      <c r="A16" s="2">
        <v>178</v>
      </c>
      <c r="B16" s="2" t="s">
        <v>8</v>
      </c>
      <c r="C16" t="s">
        <v>1</v>
      </c>
    </row>
    <row r="17" spans="1:3" x14ac:dyDescent="0.5">
      <c r="A17" s="1">
        <v>179</v>
      </c>
      <c r="B17" s="1">
        <v>2</v>
      </c>
      <c r="C17" t="s">
        <v>4</v>
      </c>
    </row>
    <row r="18" spans="1:3" x14ac:dyDescent="0.5">
      <c r="A18" s="2">
        <v>181</v>
      </c>
      <c r="B18" s="2">
        <v>1</v>
      </c>
      <c r="C18" t="s">
        <v>2</v>
      </c>
    </row>
    <row r="19" spans="1:3" x14ac:dyDescent="0.5">
      <c r="A19" s="1">
        <v>186</v>
      </c>
      <c r="B19" s="1" t="s">
        <v>8</v>
      </c>
      <c r="C19" t="s">
        <v>1</v>
      </c>
    </row>
    <row r="20" spans="1:3" x14ac:dyDescent="0.5">
      <c r="A20" s="1">
        <v>187</v>
      </c>
      <c r="B20" s="1">
        <v>2</v>
      </c>
      <c r="C20" t="s">
        <v>5</v>
      </c>
    </row>
    <row r="21" spans="1:3" x14ac:dyDescent="0.5">
      <c r="A21" s="2">
        <v>192</v>
      </c>
      <c r="B21" s="2">
        <v>1</v>
      </c>
      <c r="C21" t="s">
        <v>2</v>
      </c>
    </row>
    <row r="22" spans="1:3" x14ac:dyDescent="0.5">
      <c r="A22" s="1">
        <v>193</v>
      </c>
      <c r="B22" s="1">
        <v>2</v>
      </c>
      <c r="C22" t="s">
        <v>5</v>
      </c>
    </row>
    <row r="23" spans="1:3" x14ac:dyDescent="0.5">
      <c r="A23" s="1">
        <v>196</v>
      </c>
      <c r="B23" s="1" t="s">
        <v>8</v>
      </c>
      <c r="C23" t="s">
        <v>1</v>
      </c>
    </row>
    <row r="24" spans="1:3" x14ac:dyDescent="0.5">
      <c r="A24" s="2">
        <v>199</v>
      </c>
      <c r="B24" s="2" t="s">
        <v>8</v>
      </c>
      <c r="C24" t="s">
        <v>1</v>
      </c>
    </row>
    <row r="25" spans="1:3" x14ac:dyDescent="0.5">
      <c r="A25" s="1">
        <v>201</v>
      </c>
      <c r="B25" s="1">
        <v>2</v>
      </c>
      <c r="C25" t="s">
        <v>9</v>
      </c>
    </row>
    <row r="26" spans="1:3" x14ac:dyDescent="0.5">
      <c r="A26" s="2">
        <v>203</v>
      </c>
      <c r="B26" s="2" t="s">
        <v>8</v>
      </c>
      <c r="C26" t="s">
        <v>1</v>
      </c>
    </row>
    <row r="27" spans="1:3" x14ac:dyDescent="0.5">
      <c r="A27" s="1">
        <v>204</v>
      </c>
      <c r="B27" s="2" t="s">
        <v>8</v>
      </c>
      <c r="C27" t="s">
        <v>1</v>
      </c>
    </row>
    <row r="28" spans="1:3" x14ac:dyDescent="0.5">
      <c r="A28" s="1">
        <v>210</v>
      </c>
      <c r="B28" s="1">
        <v>1</v>
      </c>
      <c r="C28" t="s">
        <v>10</v>
      </c>
    </row>
    <row r="29" spans="1:3" x14ac:dyDescent="0.5">
      <c r="A29" s="1">
        <v>218</v>
      </c>
      <c r="B29" s="1">
        <v>2</v>
      </c>
      <c r="C29" t="s">
        <v>4</v>
      </c>
    </row>
    <row r="30" spans="1:3" x14ac:dyDescent="0.5">
      <c r="A30" s="1">
        <v>225</v>
      </c>
      <c r="B30" s="1">
        <v>2</v>
      </c>
      <c r="C30" t="s">
        <v>5</v>
      </c>
    </row>
    <row r="31" spans="1:3" x14ac:dyDescent="0.5">
      <c r="A31" s="1">
        <v>230</v>
      </c>
      <c r="B31" s="1">
        <v>2</v>
      </c>
      <c r="C31" t="s">
        <v>5</v>
      </c>
    </row>
    <row r="32" spans="1:3" x14ac:dyDescent="0.5">
      <c r="A32" s="1">
        <v>234</v>
      </c>
      <c r="B32" s="1">
        <v>1</v>
      </c>
      <c r="C32" t="s">
        <v>2</v>
      </c>
    </row>
    <row r="33" spans="1:3" x14ac:dyDescent="0.5">
      <c r="A33" s="2">
        <v>238</v>
      </c>
      <c r="B33" s="2" t="s">
        <v>8</v>
      </c>
      <c r="C33" t="s">
        <v>1</v>
      </c>
    </row>
    <row r="34" spans="1:3" x14ac:dyDescent="0.5">
      <c r="A34" s="1">
        <v>243</v>
      </c>
      <c r="B34" s="2" t="s">
        <v>8</v>
      </c>
      <c r="C34" t="s">
        <v>1</v>
      </c>
    </row>
    <row r="35" spans="1:3" x14ac:dyDescent="0.5">
      <c r="A35" s="1">
        <v>244</v>
      </c>
      <c r="B35" s="1">
        <v>2</v>
      </c>
      <c r="C35" t="s">
        <v>4</v>
      </c>
    </row>
    <row r="36" spans="1:3" x14ac:dyDescent="0.5">
      <c r="A36" s="2">
        <v>247</v>
      </c>
      <c r="B36" s="2" t="s">
        <v>8</v>
      </c>
      <c r="C36" t="s">
        <v>1</v>
      </c>
    </row>
    <row r="37" spans="1:3" x14ac:dyDescent="0.5">
      <c r="A37" s="2">
        <v>251</v>
      </c>
      <c r="B37" s="2" t="s">
        <v>8</v>
      </c>
      <c r="C37" t="s">
        <v>1</v>
      </c>
    </row>
    <row r="38" spans="1:3" x14ac:dyDescent="0.5">
      <c r="A38" s="1">
        <v>252</v>
      </c>
      <c r="B38" s="1">
        <v>1</v>
      </c>
      <c r="C38" t="s">
        <v>2</v>
      </c>
    </row>
    <row r="39" spans="1:3" x14ac:dyDescent="0.5">
      <c r="A39" s="1">
        <v>262</v>
      </c>
      <c r="B39" s="2" t="s">
        <v>8</v>
      </c>
      <c r="C39" t="s">
        <v>1</v>
      </c>
    </row>
    <row r="40" spans="1:3" x14ac:dyDescent="0.5">
      <c r="A40" s="1">
        <v>263</v>
      </c>
      <c r="B40" s="1">
        <v>2</v>
      </c>
      <c r="C40" t="s">
        <v>5</v>
      </c>
    </row>
    <row r="41" spans="1:3" x14ac:dyDescent="0.5">
      <c r="A41" s="1">
        <v>264</v>
      </c>
      <c r="B41" s="1">
        <v>2</v>
      </c>
      <c r="C41" t="s">
        <v>4</v>
      </c>
    </row>
    <row r="42" spans="1:3" x14ac:dyDescent="0.5">
      <c r="A42" s="2">
        <v>267</v>
      </c>
      <c r="B42" s="2" t="s">
        <v>8</v>
      </c>
      <c r="C42" t="s">
        <v>1</v>
      </c>
    </row>
    <row r="43" spans="1:3" x14ac:dyDescent="0.5">
      <c r="A43" s="1">
        <v>271</v>
      </c>
      <c r="B43" s="2" t="s">
        <v>8</v>
      </c>
      <c r="C43" t="s">
        <v>1</v>
      </c>
    </row>
    <row r="44" spans="1:3" x14ac:dyDescent="0.5">
      <c r="A44" s="1">
        <v>272</v>
      </c>
      <c r="B44" s="2" t="s">
        <v>8</v>
      </c>
      <c r="C44" t="s">
        <v>1</v>
      </c>
    </row>
    <row r="45" spans="1:3" x14ac:dyDescent="0.5">
      <c r="A45" s="1">
        <v>276</v>
      </c>
      <c r="B45" s="2" t="s">
        <v>8</v>
      </c>
      <c r="C45" t="s">
        <v>1</v>
      </c>
    </row>
    <row r="46" spans="1:3" x14ac:dyDescent="0.5">
      <c r="A46" s="1">
        <v>277</v>
      </c>
      <c r="B46" s="2" t="s">
        <v>8</v>
      </c>
      <c r="C46" t="s">
        <v>1</v>
      </c>
    </row>
    <row r="47" spans="1:3" x14ac:dyDescent="0.5">
      <c r="A47" s="1">
        <v>283</v>
      </c>
      <c r="B47" s="2" t="s">
        <v>8</v>
      </c>
      <c r="C47" t="s">
        <v>1</v>
      </c>
    </row>
    <row r="48" spans="1:3" x14ac:dyDescent="0.5">
      <c r="A48" s="1">
        <v>285</v>
      </c>
      <c r="B48" s="1">
        <v>2</v>
      </c>
      <c r="C48" t="s">
        <v>5</v>
      </c>
    </row>
    <row r="49" spans="1:3" x14ac:dyDescent="0.5">
      <c r="A49" s="1">
        <v>293</v>
      </c>
      <c r="B49" s="1">
        <v>1</v>
      </c>
      <c r="C49" t="s">
        <v>2</v>
      </c>
    </row>
    <row r="50" spans="1:3" x14ac:dyDescent="0.5">
      <c r="A50" s="1">
        <v>294</v>
      </c>
      <c r="B50" s="2" t="s">
        <v>8</v>
      </c>
      <c r="C50" t="s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Sequences</vt:lpstr>
      <vt:lpstr>Most common per 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Keira</dc:creator>
  <cp:lastModifiedBy>stacy</cp:lastModifiedBy>
  <dcterms:created xsi:type="dcterms:W3CDTF">2022-06-29T16:48:30Z</dcterms:created>
  <dcterms:modified xsi:type="dcterms:W3CDTF">2023-06-27T21:15:21Z</dcterms:modified>
</cp:coreProperties>
</file>