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ffy\Downloads\"/>
    </mc:Choice>
  </mc:AlternateContent>
  <xr:revisionPtr revIDLastSave="0" documentId="13_ncr:1_{C51A0A69-C33B-434F-999B-309377D5489E}" xr6:coauthVersionLast="47" xr6:coauthVersionMax="47" xr10:uidLastSave="{00000000-0000-0000-0000-000000000000}"/>
  <bookViews>
    <workbookView xWindow="-20610" yWindow="-120" windowWidth="20730" windowHeight="11160" xr2:uid="{59C5F632-5091-48D2-A891-B9711B886214}"/>
  </bookViews>
  <sheets>
    <sheet name="Fig 2e and S2" sheetId="2" r:id="rId1"/>
    <sheet name="Fig 3a and 4a" sheetId="5" r:id="rId2"/>
    <sheet name="Fig 3b" sheetId="3" r:id="rId3"/>
    <sheet name="Fig 3c" sheetId="11" r:id="rId4"/>
    <sheet name="Fig 4b" sheetId="4" r:id="rId5"/>
    <sheet name="Fig 4c" sheetId="6" r:id="rId6"/>
    <sheet name="Fig 4d" sheetId="9" r:id="rId7"/>
    <sheet name="Fig 4e" sheetId="10" r:id="rId8"/>
    <sheet name="Fig 5a" sheetId="7" r:id="rId9"/>
    <sheet name="Fig 5b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7" l="1"/>
  <c r="U15" i="5"/>
  <c r="R23" i="5"/>
  <c r="R29" i="2"/>
  <c r="R28" i="2"/>
  <c r="R27" i="2"/>
  <c r="R26" i="2"/>
  <c r="H29" i="2"/>
  <c r="H28" i="2"/>
  <c r="H27" i="2"/>
  <c r="H26" i="2"/>
  <c r="Q13" i="2"/>
  <c r="Q12" i="2"/>
  <c r="Q11" i="2"/>
  <c r="R13" i="2"/>
  <c r="R12" i="2"/>
  <c r="R11" i="2"/>
  <c r="R10" i="2"/>
  <c r="H13" i="2"/>
  <c r="H12" i="2"/>
  <c r="H10" i="2"/>
  <c r="H11" i="2"/>
  <c r="C26" i="2"/>
  <c r="M26" i="2"/>
  <c r="L26" i="2"/>
  <c r="R15" i="5"/>
  <c r="I8" i="11"/>
  <c r="H8" i="11"/>
  <c r="G8" i="11"/>
  <c r="F8" i="11"/>
  <c r="E8" i="11"/>
  <c r="D8" i="11"/>
  <c r="C8" i="11"/>
  <c r="B8" i="11"/>
  <c r="I7" i="11"/>
  <c r="H7" i="11"/>
  <c r="G7" i="11"/>
  <c r="F7" i="11"/>
  <c r="E7" i="11"/>
  <c r="D7" i="11"/>
  <c r="C7" i="11"/>
  <c r="B7" i="11"/>
  <c r="I16" i="5"/>
  <c r="I15" i="5"/>
  <c r="U11" i="5"/>
  <c r="U12" i="5"/>
  <c r="U13" i="5"/>
  <c r="U14" i="5"/>
  <c r="R11" i="5"/>
  <c r="R12" i="5"/>
  <c r="R13" i="5"/>
  <c r="R14" i="5"/>
  <c r="O11" i="5"/>
  <c r="O12" i="5"/>
  <c r="O13" i="5"/>
  <c r="O14" i="5"/>
  <c r="O15" i="5"/>
  <c r="X16" i="5"/>
  <c r="X15" i="5"/>
  <c r="X14" i="5"/>
  <c r="X13" i="5"/>
  <c r="X12" i="5"/>
  <c r="X11" i="5"/>
  <c r="AA16" i="5"/>
  <c r="AA15" i="5"/>
  <c r="AA14" i="5"/>
  <c r="AA13" i="5"/>
  <c r="AA12" i="5"/>
  <c r="AA11" i="5"/>
  <c r="AD12" i="5"/>
  <c r="AD11" i="5"/>
  <c r="C9" i="10"/>
  <c r="B9" i="10"/>
  <c r="C8" i="10"/>
  <c r="B8" i="10"/>
  <c r="E8" i="9"/>
  <c r="D8" i="9"/>
  <c r="C8" i="9"/>
  <c r="B8" i="9"/>
  <c r="E7" i="9"/>
  <c r="D7" i="9"/>
  <c r="C7" i="9"/>
  <c r="B7" i="9"/>
  <c r="K8" i="9"/>
  <c r="J8" i="9"/>
  <c r="I8" i="9"/>
  <c r="H8" i="9"/>
  <c r="K7" i="9"/>
  <c r="J7" i="9"/>
  <c r="I7" i="9"/>
  <c r="H7" i="9"/>
  <c r="F9" i="8"/>
  <c r="E9" i="8"/>
  <c r="C9" i="8"/>
  <c r="B9" i="8"/>
  <c r="F8" i="8"/>
  <c r="E8" i="8"/>
  <c r="C8" i="8"/>
  <c r="B8" i="8"/>
  <c r="AG22" i="5"/>
  <c r="AG14" i="5"/>
  <c r="S29" i="2"/>
  <c r="S28" i="2"/>
  <c r="S27" i="2"/>
  <c r="S26" i="2"/>
  <c r="I29" i="2"/>
  <c r="I28" i="2"/>
  <c r="I27" i="2"/>
  <c r="I26" i="2"/>
  <c r="L10" i="2"/>
  <c r="S13" i="2"/>
  <c r="S12" i="2"/>
  <c r="S11" i="2"/>
  <c r="S10" i="2"/>
  <c r="I13" i="2"/>
  <c r="I12" i="2"/>
  <c r="I11" i="2"/>
  <c r="I10" i="2"/>
  <c r="B8" i="6"/>
  <c r="B9" i="6"/>
  <c r="C9" i="6"/>
  <c r="C8" i="6"/>
  <c r="AG21" i="5"/>
  <c r="AG19" i="5"/>
  <c r="AG13" i="5"/>
  <c r="AG11" i="5"/>
  <c r="F8" i="7"/>
  <c r="F9" i="7"/>
  <c r="E8" i="7"/>
  <c r="E9" i="7"/>
  <c r="B8" i="7"/>
  <c r="B9" i="7"/>
  <c r="K8" i="4"/>
  <c r="J8" i="4"/>
  <c r="I8" i="4"/>
  <c r="H8" i="4"/>
  <c r="K7" i="4"/>
  <c r="J7" i="4"/>
  <c r="I7" i="4"/>
  <c r="H7" i="4"/>
  <c r="AD24" i="5"/>
  <c r="AD23" i="5"/>
  <c r="AD22" i="5"/>
  <c r="AD21" i="5"/>
  <c r="AD20" i="5"/>
  <c r="AD19" i="5"/>
  <c r="AA24" i="5"/>
  <c r="AA23" i="5"/>
  <c r="AA22" i="5"/>
  <c r="AA21" i="5"/>
  <c r="AA20" i="5"/>
  <c r="AA19" i="5"/>
  <c r="X23" i="5"/>
  <c r="X24" i="5"/>
  <c r="X22" i="5"/>
  <c r="X21" i="5"/>
  <c r="X20" i="5"/>
  <c r="X19" i="5"/>
  <c r="U23" i="5"/>
  <c r="U22" i="5"/>
  <c r="U21" i="5"/>
  <c r="U20" i="5"/>
  <c r="U19" i="5"/>
  <c r="R19" i="5"/>
  <c r="R22" i="5"/>
  <c r="R21" i="5"/>
  <c r="R20" i="5"/>
  <c r="O23" i="5"/>
  <c r="O22" i="5"/>
  <c r="O21" i="5"/>
  <c r="O20" i="5"/>
  <c r="O19" i="5"/>
  <c r="L22" i="5"/>
  <c r="L23" i="5"/>
  <c r="L21" i="5"/>
  <c r="L20" i="5"/>
  <c r="L19" i="5"/>
  <c r="I23" i="5"/>
  <c r="I24" i="5"/>
  <c r="F23" i="5"/>
  <c r="F24" i="5"/>
  <c r="C20" i="5"/>
  <c r="C21" i="5"/>
  <c r="C19" i="5"/>
  <c r="L12" i="5"/>
  <c r="L13" i="5"/>
  <c r="L14" i="5"/>
  <c r="L15" i="5"/>
  <c r="L11" i="5"/>
  <c r="AD16" i="5"/>
  <c r="Q29" i="2"/>
  <c r="P29" i="2"/>
  <c r="O29" i="2"/>
  <c r="N29" i="2"/>
  <c r="M29" i="2"/>
  <c r="L29" i="2"/>
  <c r="G29" i="2"/>
  <c r="F29" i="2"/>
  <c r="E29" i="2"/>
  <c r="D29" i="2"/>
  <c r="C29" i="2"/>
  <c r="B29" i="2"/>
  <c r="Q28" i="2"/>
  <c r="P28" i="2"/>
  <c r="O28" i="2"/>
  <c r="N28" i="2"/>
  <c r="M28" i="2"/>
  <c r="L28" i="2"/>
  <c r="G28" i="2"/>
  <c r="F28" i="2"/>
  <c r="E28" i="2"/>
  <c r="D28" i="2"/>
  <c r="C28" i="2"/>
  <c r="B28" i="2"/>
  <c r="Q27" i="2"/>
  <c r="P27" i="2"/>
  <c r="O27" i="2"/>
  <c r="N27" i="2"/>
  <c r="M27" i="2"/>
  <c r="L27" i="2"/>
  <c r="G27" i="2"/>
  <c r="F27" i="2"/>
  <c r="E27" i="2"/>
  <c r="D27" i="2"/>
  <c r="C27" i="2"/>
  <c r="B27" i="2"/>
  <c r="Q26" i="2"/>
  <c r="P26" i="2"/>
  <c r="O26" i="2"/>
  <c r="N26" i="2"/>
  <c r="G26" i="2"/>
  <c r="F26" i="2"/>
  <c r="E26" i="2"/>
  <c r="D26" i="2"/>
  <c r="B26" i="2"/>
  <c r="P13" i="2"/>
  <c r="O13" i="2"/>
  <c r="N13" i="2"/>
  <c r="M13" i="2"/>
  <c r="L13" i="2"/>
  <c r="G13" i="2"/>
  <c r="F13" i="2"/>
  <c r="E13" i="2"/>
  <c r="D13" i="2"/>
  <c r="C13" i="2"/>
  <c r="B13" i="2"/>
  <c r="P12" i="2"/>
  <c r="O12" i="2"/>
  <c r="N12" i="2"/>
  <c r="M12" i="2"/>
  <c r="L12" i="2"/>
  <c r="G12" i="2"/>
  <c r="F12" i="2"/>
  <c r="E12" i="2"/>
  <c r="D12" i="2"/>
  <c r="C12" i="2"/>
  <c r="B12" i="2"/>
  <c r="P11" i="2"/>
  <c r="O11" i="2"/>
  <c r="N11" i="2"/>
  <c r="M11" i="2"/>
  <c r="L11" i="2"/>
  <c r="G11" i="2"/>
  <c r="F11" i="2"/>
  <c r="E11" i="2"/>
  <c r="D11" i="2"/>
  <c r="C11" i="2"/>
  <c r="B11" i="2"/>
  <c r="Q10" i="2"/>
  <c r="P10" i="2"/>
  <c r="O10" i="2"/>
  <c r="N10" i="2"/>
  <c r="M10" i="2"/>
  <c r="G10" i="2"/>
  <c r="F10" i="2"/>
  <c r="E10" i="2"/>
  <c r="D10" i="2"/>
  <c r="C10" i="2"/>
  <c r="B10" i="2"/>
  <c r="AD15" i="5"/>
  <c r="AD14" i="5"/>
  <c r="AD13" i="5"/>
  <c r="F16" i="5"/>
  <c r="F15" i="5"/>
  <c r="C13" i="5"/>
  <c r="C12" i="5"/>
  <c r="C11" i="5"/>
  <c r="E10" i="4"/>
  <c r="E11" i="4"/>
  <c r="D11" i="4"/>
  <c r="D10" i="4"/>
  <c r="C11" i="4"/>
  <c r="C10" i="4"/>
  <c r="B11" i="4"/>
  <c r="B10" i="4"/>
  <c r="H11" i="3"/>
  <c r="H10" i="3"/>
  <c r="G11" i="3"/>
  <c r="G10" i="3"/>
  <c r="F11" i="3"/>
  <c r="F10" i="3"/>
  <c r="E11" i="3"/>
  <c r="E10" i="3"/>
  <c r="I11" i="3"/>
  <c r="I10" i="3"/>
  <c r="C10" i="3"/>
  <c r="D10" i="3"/>
  <c r="C11" i="3"/>
  <c r="D11" i="3"/>
  <c r="B11" i="3"/>
  <c r="B10" i="3"/>
  <c r="C9" i="7" l="1"/>
</calcChain>
</file>

<file path=xl/sharedStrings.xml><?xml version="1.0" encoding="utf-8"?>
<sst xmlns="http://schemas.openxmlformats.org/spreadsheetml/2006/main" count="270" uniqueCount="53">
  <si>
    <t>BA.1</t>
  </si>
  <si>
    <t>BA.5</t>
  </si>
  <si>
    <t>SHC014</t>
  </si>
  <si>
    <t>WIV1</t>
  </si>
  <si>
    <t>SARS-CoV-2</t>
  </si>
  <si>
    <t>SARS-CoV-1</t>
  </si>
  <si>
    <t>&lt;20</t>
  </si>
  <si>
    <t>VLP-S</t>
  </si>
  <si>
    <t>ACE2-Fc</t>
  </si>
  <si>
    <t>CR3022</t>
  </si>
  <si>
    <t>S309</t>
  </si>
  <si>
    <t>S2P6</t>
  </si>
  <si>
    <t>XBB</t>
  </si>
  <si>
    <t>BA.2.75.2</t>
  </si>
  <si>
    <t>ELISA results for VLP-S:</t>
  </si>
  <si>
    <t>Mean:</t>
  </si>
  <si>
    <t>Mean for VLP-S:</t>
  </si>
  <si>
    <t>SD for VLP-S:</t>
  </si>
  <si>
    <t>ELISA results for S:</t>
  </si>
  <si>
    <t>Mean for S:</t>
  </si>
  <si>
    <t>SD for S:</t>
  </si>
  <si>
    <t>VLP-control</t>
  </si>
  <si>
    <t>SD:</t>
  </si>
  <si>
    <t>Geometric Mean:</t>
  </si>
  <si>
    <t>Virus:</t>
  </si>
  <si>
    <t>614D</t>
  </si>
  <si>
    <t>Geometric SD:</t>
  </si>
  <si>
    <t>PBS Control</t>
  </si>
  <si>
    <t>BSA</t>
  </si>
  <si>
    <t>VLP only</t>
  </si>
  <si>
    <t>n.d.</t>
  </si>
  <si>
    <t>SHC014, Nasal titers</t>
  </si>
  <si>
    <t>XBB.1, Lung titers</t>
  </si>
  <si>
    <t>BA.5, Lung titers:</t>
  </si>
  <si>
    <t>BA.5, Nasal titers:</t>
  </si>
  <si>
    <t>BA.5, Lung titers</t>
  </si>
  <si>
    <t>BA.5, Nasal titers</t>
  </si>
  <si>
    <t>XBB.1, Nasal titers</t>
  </si>
  <si>
    <t>WIV1, Lung titers</t>
  </si>
  <si>
    <t>SHC014, Lung titers</t>
  </si>
  <si>
    <t>WIV1, Nasal titers</t>
  </si>
  <si>
    <t>VLP-614D-S</t>
  </si>
  <si>
    <t>VLP-SARS-CoV-1-S</t>
  </si>
  <si>
    <t>VLP-SHC014-S</t>
  </si>
  <si>
    <t>VLP-BA.1-S</t>
  </si>
  <si>
    <t>VLP-BA.5-S</t>
  </si>
  <si>
    <t>VLP-BA.2.75.2-S</t>
  </si>
  <si>
    <t>VLP-XBB-S</t>
  </si>
  <si>
    <t>VLP-614D-S + VLP-SHC014-S + VLP-BA.2.75.2-S</t>
  </si>
  <si>
    <t>VLP-614D-S + VLP-SHC014-S + VLP-XBB-S</t>
  </si>
  <si>
    <t>VLP-614D-S + VLP-SHC014-S</t>
  </si>
  <si>
    <t>Pfizer-BioNTech Bivalent, 30 ug</t>
  </si>
  <si>
    <t>Pfizer-BioNTech Bivalent, 30ug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</si>
</sst>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E+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/>
    </xf>
    <xf numFmtId="164" fontId="0" fillId="0" borderId="0" xfId="0" applyNumberFormat="1"/>
    <xf numFmtId="0" fontId="2" fillId="0" borderId="0" xfId="0" applyFont="1"/>
    <xf numFmtId="0" fontId="0" fillId="0" borderId="0" xfId="0" applyAlignment="1">
      <alignment horizontal="center" wrapText="1"/>
    </xf>
    <xf numFmtId="165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166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7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2F635-93DA-47B0-A646-B093D17340C2}">
  <dimension ref="A1:Y30"/>
  <sheetViews>
    <sheetView tabSelected="1" topLeftCell="A13" workbookViewId="0">
      <selection activeCell="B26" sqref="B26"/>
    </sheetView>
  </sheetViews>
  <sheetFormatPr defaultRowHeight="14.5" x14ac:dyDescent="0.35"/>
  <cols>
    <col min="2" max="2" width="10.1796875" customWidth="1"/>
    <col min="8" max="8" width="10.81640625" customWidth="1"/>
    <col min="11" max="11" width="10.81640625" customWidth="1"/>
    <col min="17" max="17" width="10.453125" customWidth="1"/>
    <col min="19" max="19" width="9.54296875" bestFit="1" customWidth="1"/>
  </cols>
  <sheetData>
    <row r="1" spans="1:25" x14ac:dyDescent="0.35">
      <c r="A1" s="24" t="s">
        <v>18</v>
      </c>
      <c r="B1" s="24"/>
      <c r="C1" s="24"/>
    </row>
    <row r="2" spans="1:25" x14ac:dyDescent="0.35">
      <c r="B2" s="23" t="s">
        <v>25</v>
      </c>
      <c r="C2" s="23"/>
      <c r="D2" s="23"/>
      <c r="E2" s="23" t="s">
        <v>2</v>
      </c>
      <c r="F2" s="23"/>
      <c r="G2" s="23"/>
      <c r="H2" s="23" t="s">
        <v>0</v>
      </c>
      <c r="I2" s="23"/>
      <c r="J2" s="23"/>
      <c r="K2" s="23" t="s">
        <v>1</v>
      </c>
      <c r="L2" s="23"/>
      <c r="M2" s="23"/>
      <c r="N2" s="23" t="s">
        <v>12</v>
      </c>
      <c r="O2" s="23"/>
      <c r="P2" s="23"/>
      <c r="Q2" s="23" t="s">
        <v>13</v>
      </c>
      <c r="R2" s="23"/>
      <c r="S2" s="23"/>
      <c r="T2" s="23" t="s">
        <v>5</v>
      </c>
      <c r="U2" s="23"/>
      <c r="V2" s="23"/>
      <c r="W2" s="23" t="s">
        <v>28</v>
      </c>
      <c r="X2" s="23"/>
      <c r="Y2" s="23"/>
    </row>
    <row r="3" spans="1:25" x14ac:dyDescent="0.35">
      <c r="A3" s="14" t="s">
        <v>8</v>
      </c>
      <c r="B3" s="13">
        <v>3.0139999999999998</v>
      </c>
      <c r="C3" s="13">
        <v>2.988</v>
      </c>
      <c r="D3" s="13">
        <v>3.0430000000000001</v>
      </c>
      <c r="E3" s="13">
        <v>2.7429999999999999</v>
      </c>
      <c r="F3" s="13">
        <v>2.754</v>
      </c>
      <c r="G3" s="13">
        <v>2.7360000000000002</v>
      </c>
      <c r="H3" s="13">
        <v>2.863</v>
      </c>
      <c r="I3" s="13">
        <v>2.9140000000000001</v>
      </c>
      <c r="J3" s="13">
        <v>2.831</v>
      </c>
      <c r="K3" s="13">
        <v>2.8250000000000002</v>
      </c>
      <c r="L3" s="13">
        <v>2.7570000000000001</v>
      </c>
      <c r="M3" s="13">
        <v>2.7690000000000001</v>
      </c>
      <c r="N3" s="13">
        <v>2.5640000000000001</v>
      </c>
      <c r="O3" s="13">
        <v>2.4009999999999998</v>
      </c>
      <c r="P3" s="13">
        <v>2.464</v>
      </c>
      <c r="Q3" s="13">
        <v>2.7930000000000001</v>
      </c>
      <c r="R3" s="13">
        <v>2.7639999999999998</v>
      </c>
      <c r="S3" s="13">
        <v>2.754</v>
      </c>
      <c r="T3" s="13">
        <v>2.9689999999999999</v>
      </c>
      <c r="U3" s="13">
        <v>2.9249999999999998</v>
      </c>
      <c r="V3" s="13">
        <v>2.9239999999999999</v>
      </c>
      <c r="W3">
        <v>5.8999999999999997E-2</v>
      </c>
      <c r="X3">
        <v>6.0999999999999999E-2</v>
      </c>
      <c r="Y3">
        <v>5.8000000000000003E-2</v>
      </c>
    </row>
    <row r="4" spans="1:25" x14ac:dyDescent="0.35">
      <c r="A4" s="14" t="s">
        <v>9</v>
      </c>
      <c r="B4" s="13">
        <v>3.2320000000000002</v>
      </c>
      <c r="C4" s="13">
        <v>3.2290000000000001</v>
      </c>
      <c r="D4" s="13">
        <v>3.2389999999999999</v>
      </c>
      <c r="E4" s="13">
        <v>3.1779999999999999</v>
      </c>
      <c r="F4" s="13">
        <v>3.0619999999999998</v>
      </c>
      <c r="G4" s="13">
        <v>3.1070000000000002</v>
      </c>
      <c r="H4" s="13">
        <v>2.4950000000000001</v>
      </c>
      <c r="I4" s="13">
        <v>2.4860000000000002</v>
      </c>
      <c r="J4" s="13">
        <v>2.5449999999999999</v>
      </c>
      <c r="K4" s="13">
        <v>2.391</v>
      </c>
      <c r="L4" s="13">
        <v>2.3620000000000001</v>
      </c>
      <c r="M4" s="13">
        <v>2.3940000000000001</v>
      </c>
      <c r="N4" s="13">
        <v>1.946</v>
      </c>
      <c r="O4" s="13">
        <v>1.9370000000000001</v>
      </c>
      <c r="P4" s="13">
        <v>1.901</v>
      </c>
      <c r="Q4" s="13">
        <v>2.3769999999999998</v>
      </c>
      <c r="R4" s="13">
        <v>2.3759999999999999</v>
      </c>
      <c r="S4" s="13">
        <v>2.403</v>
      </c>
      <c r="T4" s="13">
        <v>3.21</v>
      </c>
      <c r="U4" s="13">
        <v>3.173</v>
      </c>
      <c r="V4" s="13">
        <v>3.1970000000000001</v>
      </c>
      <c r="W4">
        <v>4.7E-2</v>
      </c>
      <c r="X4">
        <v>4.8000000000000001E-2</v>
      </c>
      <c r="Y4">
        <v>5.0999999999999997E-2</v>
      </c>
    </row>
    <row r="5" spans="1:25" x14ac:dyDescent="0.35">
      <c r="A5" s="14" t="s">
        <v>10</v>
      </c>
      <c r="B5" s="13">
        <v>3.2069999999999999</v>
      </c>
      <c r="C5" s="13">
        <v>3.1930000000000001</v>
      </c>
      <c r="D5" s="13">
        <v>3.1970000000000001</v>
      </c>
      <c r="E5" s="13">
        <v>2.9369999999999998</v>
      </c>
      <c r="F5" s="13">
        <v>2.9950000000000001</v>
      </c>
      <c r="G5" s="13">
        <v>2.964</v>
      </c>
      <c r="H5" s="13">
        <v>2.9630000000000001</v>
      </c>
      <c r="I5" s="13">
        <v>2.89</v>
      </c>
      <c r="J5" s="13">
        <v>2.9260000000000002</v>
      </c>
      <c r="K5" s="13">
        <v>2.9470000000000001</v>
      </c>
      <c r="L5" s="13">
        <v>2.96</v>
      </c>
      <c r="M5" s="13">
        <v>2.9649999999999999</v>
      </c>
      <c r="N5" s="13">
        <v>2.9220000000000002</v>
      </c>
      <c r="O5" s="13">
        <v>2.948</v>
      </c>
      <c r="P5" s="13">
        <v>2.9129999999999998</v>
      </c>
      <c r="Q5" s="13">
        <v>3.008</v>
      </c>
      <c r="R5" s="13">
        <v>3.0960000000000001</v>
      </c>
      <c r="S5" s="13">
        <v>3.0209999999999999</v>
      </c>
      <c r="T5" s="13">
        <v>3.137</v>
      </c>
      <c r="U5" s="13">
        <v>3.1760000000000002</v>
      </c>
      <c r="V5" s="13">
        <v>3.1520000000000001</v>
      </c>
      <c r="W5">
        <v>4.8000000000000001E-2</v>
      </c>
      <c r="X5">
        <v>4.9000000000000002E-2</v>
      </c>
      <c r="Y5">
        <v>5.0999999999999997E-2</v>
      </c>
    </row>
    <row r="6" spans="1:25" x14ac:dyDescent="0.35">
      <c r="A6" s="14" t="s">
        <v>11</v>
      </c>
      <c r="B6" s="13">
        <v>2.6819999999999999</v>
      </c>
      <c r="C6" s="13">
        <v>2.669</v>
      </c>
      <c r="D6" s="13">
        <v>2.597</v>
      </c>
      <c r="E6" s="13">
        <v>2.585</v>
      </c>
      <c r="F6" s="13">
        <v>2.573</v>
      </c>
      <c r="G6" s="13">
        <v>2.5819999999999999</v>
      </c>
      <c r="H6" s="13">
        <v>2.75</v>
      </c>
      <c r="I6" s="13">
        <v>2.601</v>
      </c>
      <c r="J6" s="13">
        <v>2.6859999999999999</v>
      </c>
      <c r="K6" s="13">
        <v>2.698</v>
      </c>
      <c r="L6" s="13">
        <v>2.7240000000000002</v>
      </c>
      <c r="M6" s="13">
        <v>2.6819999999999999</v>
      </c>
      <c r="N6" s="13">
        <v>2.6619999999999999</v>
      </c>
      <c r="O6" s="13">
        <v>2.6030000000000002</v>
      </c>
      <c r="P6" s="13">
        <v>2.46</v>
      </c>
      <c r="Q6" s="13">
        <v>2.641</v>
      </c>
      <c r="R6" s="13">
        <v>2.6269999999999998</v>
      </c>
      <c r="S6" s="13">
        <v>2.657</v>
      </c>
      <c r="T6" s="13">
        <v>2.62</v>
      </c>
      <c r="U6" s="13">
        <v>2.5550000000000002</v>
      </c>
      <c r="V6" s="13">
        <v>2.528</v>
      </c>
      <c r="W6">
        <v>4.8000000000000001E-2</v>
      </c>
      <c r="X6">
        <v>4.9000000000000002E-2</v>
      </c>
      <c r="Y6">
        <v>5.6000000000000001E-2</v>
      </c>
    </row>
    <row r="8" spans="1:25" x14ac:dyDescent="0.35">
      <c r="A8" s="14" t="s">
        <v>19</v>
      </c>
      <c r="K8" t="s">
        <v>20</v>
      </c>
    </row>
    <row r="9" spans="1:25" x14ac:dyDescent="0.35">
      <c r="B9" s="3" t="s">
        <v>25</v>
      </c>
      <c r="C9" s="3" t="s">
        <v>2</v>
      </c>
      <c r="D9" s="3" t="s">
        <v>0</v>
      </c>
      <c r="E9" s="3" t="s">
        <v>1</v>
      </c>
      <c r="F9" s="3" t="s">
        <v>12</v>
      </c>
      <c r="G9" s="3" t="s">
        <v>13</v>
      </c>
      <c r="H9" s="3" t="s">
        <v>5</v>
      </c>
      <c r="I9" s="3" t="s">
        <v>28</v>
      </c>
      <c r="J9" s="3"/>
      <c r="K9" s="3"/>
      <c r="L9" s="3" t="s">
        <v>4</v>
      </c>
      <c r="M9" s="3" t="s">
        <v>2</v>
      </c>
      <c r="N9" s="3" t="s">
        <v>0</v>
      </c>
      <c r="O9" s="3" t="s">
        <v>1</v>
      </c>
      <c r="P9" s="3" t="s">
        <v>12</v>
      </c>
      <c r="Q9" s="3" t="s">
        <v>13</v>
      </c>
      <c r="R9" s="3" t="s">
        <v>5</v>
      </c>
      <c r="S9" s="3" t="s">
        <v>28</v>
      </c>
    </row>
    <row r="10" spans="1:25" x14ac:dyDescent="0.35">
      <c r="A10" s="14" t="s">
        <v>8</v>
      </c>
      <c r="B10" s="5">
        <f>AVERAGE(B3:D3)</f>
        <v>3.0150000000000001</v>
      </c>
      <c r="C10" s="5">
        <f>AVERAGE(E3:G3)</f>
        <v>2.7443333333333335</v>
      </c>
      <c r="D10" s="5">
        <f>AVERAGE(H3:J3)</f>
        <v>2.8693333333333335</v>
      </c>
      <c r="E10" s="5">
        <f>AVERAGE(K3:M3)</f>
        <v>2.783666666666667</v>
      </c>
      <c r="F10" s="5">
        <f>AVERAGE(N3:P3)</f>
        <v>2.4763333333333333</v>
      </c>
      <c r="G10" s="5">
        <f t="shared" ref="G10:H13" si="0">AVERAGE(Q3:S3)</f>
        <v>2.7703333333333333</v>
      </c>
      <c r="H10" s="5">
        <f t="shared" ref="H10" si="1">AVERAGE(T3:V3)</f>
        <v>2.9393333333333334</v>
      </c>
      <c r="I10" s="5">
        <f>AVERAGE(W3:Y3)</f>
        <v>5.9333333333333328E-2</v>
      </c>
      <c r="J10" s="5"/>
      <c r="K10" s="15" t="s">
        <v>8</v>
      </c>
      <c r="L10" s="6">
        <f>STDEV(B3:D3)</f>
        <v>2.7513632984395294E-2</v>
      </c>
      <c r="M10" s="6">
        <f>STDEV(E3:G3)</f>
        <v>9.0737717258773803E-3</v>
      </c>
      <c r="N10" s="6">
        <f>STDEV(H3:J3)</f>
        <v>4.1860880704224813E-2</v>
      </c>
      <c r="O10" s="6">
        <f>STDEV(K3:M3)</f>
        <v>3.6295086903509896E-2</v>
      </c>
      <c r="P10" s="6">
        <f>STDEV(N3:P3)</f>
        <v>8.2196918028192234E-2</v>
      </c>
      <c r="Q10" s="6">
        <f t="shared" ref="Q10:R13" si="2">STDEV(Q3:S3)</f>
        <v>2.0256686138984775E-2</v>
      </c>
      <c r="R10" s="6">
        <f>STDEV(T3:V3)</f>
        <v>2.5696951829610702E-2</v>
      </c>
      <c r="S10" s="11">
        <f>STDEV(W3:Y3)</f>
        <v>1.5275252316519451E-3</v>
      </c>
    </row>
    <row r="11" spans="1:25" x14ac:dyDescent="0.35">
      <c r="A11" s="14" t="s">
        <v>9</v>
      </c>
      <c r="B11" s="5">
        <f>AVERAGE(B4:D4)</f>
        <v>3.2333333333333329</v>
      </c>
      <c r="C11" s="5">
        <f>AVERAGE(E4:G4)</f>
        <v>3.1156666666666673</v>
      </c>
      <c r="D11" s="5">
        <f>AVERAGE(H4:J4)</f>
        <v>2.5086666666666666</v>
      </c>
      <c r="E11" s="5">
        <f>AVERAGE(K4:M4)</f>
        <v>2.3823333333333334</v>
      </c>
      <c r="F11" s="5">
        <f>AVERAGE(N4:P4)</f>
        <v>1.9279999999999999</v>
      </c>
      <c r="G11" s="5">
        <f t="shared" si="0"/>
        <v>2.3853333333333335</v>
      </c>
      <c r="H11" s="5">
        <f>AVERAGE(T4:V4)</f>
        <v>3.1933333333333334</v>
      </c>
      <c r="I11" s="5">
        <f t="shared" ref="I11:I13" si="3">AVERAGE(W4:Y4)</f>
        <v>4.8666666666666664E-2</v>
      </c>
      <c r="J11" s="5"/>
      <c r="K11" s="15" t="s">
        <v>9</v>
      </c>
      <c r="L11" s="6">
        <f>STDEV(B4:D4)</f>
        <v>5.1316014394467519E-3</v>
      </c>
      <c r="M11" s="6">
        <f>STDEV(E4:G4)</f>
        <v>5.8483615939281121E-2</v>
      </c>
      <c r="N11" s="6">
        <f>STDEV(H4:J4)</f>
        <v>3.1785741037976829E-2</v>
      </c>
      <c r="O11" s="6">
        <f>STDEV(K4:M4)</f>
        <v>1.767295485574874E-2</v>
      </c>
      <c r="P11" s="6">
        <f>STDEV(N4:P4)</f>
        <v>2.3811761799581294E-2</v>
      </c>
      <c r="Q11" s="6">
        <f t="shared" si="2"/>
        <v>1.5307950004273487E-2</v>
      </c>
      <c r="R11" s="6">
        <f t="shared" ref="R11:R13" si="4">STDEV(T4:V4)</f>
        <v>1.8770544300401416E-2</v>
      </c>
      <c r="S11" s="11">
        <f t="shared" ref="S11:S13" si="5">STDEV(W4:Y4)</f>
        <v>2.0816659994661304E-3</v>
      </c>
    </row>
    <row r="12" spans="1:25" x14ac:dyDescent="0.35">
      <c r="A12" s="14" t="s">
        <v>10</v>
      </c>
      <c r="B12" s="5">
        <f>AVERAGE(B5:D5)</f>
        <v>3.1990000000000003</v>
      </c>
      <c r="C12" s="5">
        <f>AVERAGE(E5:G5)</f>
        <v>2.9653333333333336</v>
      </c>
      <c r="D12" s="5">
        <f>AVERAGE(H5:J5)</f>
        <v>2.9263333333333335</v>
      </c>
      <c r="E12" s="5">
        <f>AVERAGE(K5:M5)</f>
        <v>2.9573333333333331</v>
      </c>
      <c r="F12" s="5">
        <f>AVERAGE(N5:P5)</f>
        <v>2.9276666666666666</v>
      </c>
      <c r="G12" s="5">
        <f t="shared" si="0"/>
        <v>3.0416666666666665</v>
      </c>
      <c r="H12" s="5">
        <f t="shared" ref="H12:H13" si="6">AVERAGE(T5:V5)</f>
        <v>3.1549999999999998</v>
      </c>
      <c r="I12" s="5">
        <f t="shared" si="3"/>
        <v>4.9333333333333333E-2</v>
      </c>
      <c r="J12" s="5"/>
      <c r="K12" s="15" t="s">
        <v>10</v>
      </c>
      <c r="L12" s="6">
        <f>STDEV(B5:D5)</f>
        <v>7.211102550927862E-3</v>
      </c>
      <c r="M12" s="6">
        <f>STDEV(E5:G5)</f>
        <v>2.9022979401387122E-2</v>
      </c>
      <c r="N12" s="6">
        <f>STDEV(H5:J5)</f>
        <v>3.6501141534660685E-2</v>
      </c>
      <c r="O12" s="6">
        <f>STDEV(K5:M5)</f>
        <v>9.2915732431774704E-3</v>
      </c>
      <c r="P12" s="6">
        <f>STDEV(N5:P5)</f>
        <v>1.8175074506954141E-2</v>
      </c>
      <c r="Q12" s="6">
        <f t="shared" si="2"/>
        <v>4.7500877184883016E-2</v>
      </c>
      <c r="R12" s="6">
        <f t="shared" si="4"/>
        <v>1.9672315572906073E-2</v>
      </c>
      <c r="S12" s="11">
        <f t="shared" si="5"/>
        <v>1.5275252316519442E-3</v>
      </c>
    </row>
    <row r="13" spans="1:25" x14ac:dyDescent="0.35">
      <c r="A13" s="14" t="s">
        <v>11</v>
      </c>
      <c r="B13" s="5">
        <f>AVERAGE(B6:D6)</f>
        <v>2.6493333333333333</v>
      </c>
      <c r="C13" s="5">
        <f>AVERAGE(E6:G6)</f>
        <v>2.5799999999999996</v>
      </c>
      <c r="D13" s="5">
        <f>AVERAGE(H6:J6)</f>
        <v>2.6789999999999998</v>
      </c>
      <c r="E13" s="5">
        <f>AVERAGE(K6:M6)</f>
        <v>2.7013333333333338</v>
      </c>
      <c r="F13" s="5">
        <f>AVERAGE(N6:P6)</f>
        <v>2.5750000000000002</v>
      </c>
      <c r="G13" s="5">
        <f t="shared" si="0"/>
        <v>2.6416666666666666</v>
      </c>
      <c r="H13" s="5">
        <f t="shared" si="6"/>
        <v>2.5676666666666672</v>
      </c>
      <c r="I13" s="5">
        <f t="shared" si="3"/>
        <v>5.0999999999999997E-2</v>
      </c>
      <c r="J13" s="5"/>
      <c r="K13" s="15" t="s">
        <v>11</v>
      </c>
      <c r="L13" s="6">
        <f>STDEV(B6:D6)</f>
        <v>4.5785732857881976E-2</v>
      </c>
      <c r="M13" s="6">
        <f>STDEV(E6:G6)</f>
        <v>6.2449979983983861E-3</v>
      </c>
      <c r="N13" s="6">
        <f>STDEV(H6:J6)</f>
        <v>7.4746237363495435E-2</v>
      </c>
      <c r="O13" s="6">
        <f>STDEV(K6:M6)</f>
        <v>2.119748412744633E-2</v>
      </c>
      <c r="P13" s="6">
        <f>STDEV(N6:P6)</f>
        <v>0.10387011119662866</v>
      </c>
      <c r="Q13" s="6">
        <f t="shared" si="2"/>
        <v>1.5011106998930391E-2</v>
      </c>
      <c r="R13" s="6">
        <f t="shared" si="4"/>
        <v>4.7289886163252033E-2</v>
      </c>
      <c r="S13" s="11">
        <f t="shared" si="5"/>
        <v>4.3588989435406735E-3</v>
      </c>
    </row>
    <row r="17" spans="1:25" x14ac:dyDescent="0.35">
      <c r="A17" t="s">
        <v>14</v>
      </c>
    </row>
    <row r="18" spans="1:25" x14ac:dyDescent="0.35">
      <c r="B18" s="23" t="s">
        <v>41</v>
      </c>
      <c r="C18" s="23"/>
      <c r="D18" s="23"/>
      <c r="E18" s="23" t="s">
        <v>44</v>
      </c>
      <c r="F18" s="23"/>
      <c r="G18" s="23"/>
      <c r="H18" s="23" t="s">
        <v>45</v>
      </c>
      <c r="I18" s="23"/>
      <c r="J18" s="23"/>
      <c r="K18" s="23" t="s">
        <v>47</v>
      </c>
      <c r="L18" s="23"/>
      <c r="M18" s="23"/>
      <c r="N18" s="23" t="s">
        <v>46</v>
      </c>
      <c r="O18" s="23"/>
      <c r="P18" s="23"/>
      <c r="Q18" s="23" t="s">
        <v>43</v>
      </c>
      <c r="R18" s="23"/>
      <c r="S18" s="23"/>
      <c r="T18" s="23" t="s">
        <v>42</v>
      </c>
      <c r="U18" s="23"/>
      <c r="V18" s="23"/>
      <c r="W18" s="23" t="s">
        <v>29</v>
      </c>
      <c r="X18" s="23"/>
      <c r="Y18" s="23"/>
    </row>
    <row r="19" spans="1:25" x14ac:dyDescent="0.35">
      <c r="A19" s="14" t="s">
        <v>8</v>
      </c>
      <c r="B19" s="13">
        <v>2.2690000000000001</v>
      </c>
      <c r="C19" s="13">
        <v>2.3079999999999998</v>
      </c>
      <c r="D19" s="13">
        <v>2.218</v>
      </c>
      <c r="E19" s="13">
        <v>2.4830000000000001</v>
      </c>
      <c r="F19" s="13">
        <v>2.492</v>
      </c>
      <c r="G19" s="13">
        <v>2.4390000000000001</v>
      </c>
      <c r="H19" s="13">
        <v>2.5419999999999998</v>
      </c>
      <c r="I19" s="13">
        <v>2.5209999999999999</v>
      </c>
      <c r="J19" s="13">
        <v>2.4980000000000002</v>
      </c>
      <c r="K19" s="13">
        <v>1.736</v>
      </c>
      <c r="L19" s="13">
        <v>1.7689999999999999</v>
      </c>
      <c r="M19" s="13">
        <v>1.637</v>
      </c>
      <c r="N19" s="13">
        <v>2.609</v>
      </c>
      <c r="O19" s="13">
        <v>2.5920000000000001</v>
      </c>
      <c r="P19" s="13">
        <v>2.6579999999999999</v>
      </c>
      <c r="Q19" s="13">
        <v>2.7240000000000002</v>
      </c>
      <c r="R19" s="13">
        <v>2.645</v>
      </c>
      <c r="S19" s="13">
        <v>2.6379999999999999</v>
      </c>
      <c r="T19" s="13">
        <v>2.851</v>
      </c>
      <c r="U19" s="13">
        <v>2.823</v>
      </c>
      <c r="V19" s="13">
        <v>2.7320000000000002</v>
      </c>
      <c r="W19">
        <v>9.1999999999999998E-2</v>
      </c>
      <c r="X19">
        <v>6.5000000000000002E-2</v>
      </c>
      <c r="Y19">
        <v>6.6000000000000003E-2</v>
      </c>
    </row>
    <row r="20" spans="1:25" x14ac:dyDescent="0.35">
      <c r="A20" s="14" t="s">
        <v>9</v>
      </c>
      <c r="B20" s="13">
        <v>3.03</v>
      </c>
      <c r="C20" s="13">
        <v>3.0750000000000002</v>
      </c>
      <c r="D20" s="13">
        <v>3.06</v>
      </c>
      <c r="E20" s="13">
        <v>1.825</v>
      </c>
      <c r="F20" s="13">
        <v>1.841</v>
      </c>
      <c r="G20" s="13">
        <v>1.8360000000000001</v>
      </c>
      <c r="H20" s="13">
        <v>2.0350000000000001</v>
      </c>
      <c r="I20" s="13">
        <v>1.998</v>
      </c>
      <c r="J20" s="13">
        <v>2.0390000000000001</v>
      </c>
      <c r="K20" s="13">
        <v>1.07</v>
      </c>
      <c r="L20" s="13">
        <v>1.0209999999999999</v>
      </c>
      <c r="M20" s="13">
        <v>1.07</v>
      </c>
      <c r="N20" s="13">
        <v>2.2240000000000002</v>
      </c>
      <c r="O20" s="13">
        <v>2.1509999999999998</v>
      </c>
      <c r="P20" s="13">
        <v>2.2309999999999999</v>
      </c>
      <c r="Q20" s="13">
        <v>2.8690000000000002</v>
      </c>
      <c r="R20" s="13">
        <v>2.8450000000000002</v>
      </c>
      <c r="S20" s="13">
        <v>2.8889999999999998</v>
      </c>
      <c r="T20" s="13">
        <v>3.069</v>
      </c>
      <c r="U20" s="13">
        <v>3.03</v>
      </c>
      <c r="V20" s="13">
        <v>3.0409999999999999</v>
      </c>
      <c r="W20">
        <v>0.05</v>
      </c>
      <c r="X20">
        <v>4.4999999999999998E-2</v>
      </c>
      <c r="Y20">
        <v>5.1999999999999998E-2</v>
      </c>
    </row>
    <row r="21" spans="1:25" x14ac:dyDescent="0.35">
      <c r="A21" s="14" t="s">
        <v>10</v>
      </c>
      <c r="B21" s="13">
        <v>3.1040000000000001</v>
      </c>
      <c r="C21" s="13">
        <v>3.1379999999999999</v>
      </c>
      <c r="D21" s="13">
        <v>3.1190000000000002</v>
      </c>
      <c r="E21" s="13">
        <v>2.714</v>
      </c>
      <c r="F21" s="13">
        <v>2.754</v>
      </c>
      <c r="G21" s="13">
        <v>2.6360000000000001</v>
      </c>
      <c r="H21" s="13">
        <v>2.637</v>
      </c>
      <c r="I21" s="13">
        <v>2.65</v>
      </c>
      <c r="J21" s="13">
        <v>2.597</v>
      </c>
      <c r="K21" s="13">
        <v>2.0779999999999998</v>
      </c>
      <c r="L21" s="13">
        <v>2.161</v>
      </c>
      <c r="M21" s="13">
        <v>2.1459999999999999</v>
      </c>
      <c r="N21" s="13">
        <v>2.8929999999999998</v>
      </c>
      <c r="O21" s="13">
        <v>2.883</v>
      </c>
      <c r="P21" s="13">
        <v>2.907</v>
      </c>
      <c r="Q21" s="13">
        <v>2.8210000000000002</v>
      </c>
      <c r="R21" s="13">
        <v>2.8109999999999999</v>
      </c>
      <c r="S21" s="13">
        <v>2.92</v>
      </c>
      <c r="T21" s="13">
        <v>3.0179999999999998</v>
      </c>
      <c r="U21" s="13">
        <v>3.1339999999999999</v>
      </c>
      <c r="V21" s="13">
        <v>3.036</v>
      </c>
      <c r="W21">
        <v>5.0999999999999997E-2</v>
      </c>
      <c r="X21">
        <v>4.9000000000000002E-2</v>
      </c>
      <c r="Y21">
        <v>4.8000000000000001E-2</v>
      </c>
    </row>
    <row r="22" spans="1:25" x14ac:dyDescent="0.35">
      <c r="A22" s="14" t="s">
        <v>11</v>
      </c>
      <c r="B22" s="13">
        <v>2.617</v>
      </c>
      <c r="C22" s="13">
        <v>2.5960000000000001</v>
      </c>
      <c r="D22" s="13">
        <v>2.6360000000000001</v>
      </c>
      <c r="E22" s="13">
        <v>2.633</v>
      </c>
      <c r="F22" s="13">
        <v>2.6</v>
      </c>
      <c r="G22" s="13">
        <v>2.6179999999999999</v>
      </c>
      <c r="H22" s="13">
        <v>2.6280000000000001</v>
      </c>
      <c r="I22" s="13">
        <v>2.5680000000000001</v>
      </c>
      <c r="J22" s="13">
        <v>2.472</v>
      </c>
      <c r="K22" s="13">
        <v>2.0289999999999999</v>
      </c>
      <c r="L22" s="13">
        <v>2.0129999999999999</v>
      </c>
      <c r="M22" s="13">
        <v>2.044</v>
      </c>
      <c r="N22" s="13">
        <v>2.6589999999999998</v>
      </c>
      <c r="O22" s="13">
        <v>2.56</v>
      </c>
      <c r="P22" s="13">
        <v>2.645</v>
      </c>
      <c r="Q22" s="13">
        <v>2.2410000000000001</v>
      </c>
      <c r="R22" s="13">
        <v>2.3439999999999999</v>
      </c>
      <c r="S22" s="13">
        <v>2.3210000000000002</v>
      </c>
      <c r="T22" s="13">
        <v>2.5059999999999998</v>
      </c>
      <c r="U22" s="13">
        <v>2.4710000000000001</v>
      </c>
      <c r="V22" s="13">
        <v>2.4569999999999999</v>
      </c>
      <c r="W22">
        <v>4.8000000000000001E-2</v>
      </c>
      <c r="X22">
        <v>5.5E-2</v>
      </c>
      <c r="Y22">
        <v>5.8000000000000003E-2</v>
      </c>
    </row>
    <row r="24" spans="1:25" x14ac:dyDescent="0.35">
      <c r="A24" s="14" t="s">
        <v>16</v>
      </c>
      <c r="K24" t="s">
        <v>17</v>
      </c>
    </row>
    <row r="25" spans="1:25" x14ac:dyDescent="0.35">
      <c r="B25" s="3" t="s">
        <v>25</v>
      </c>
      <c r="C25" s="3" t="s">
        <v>0</v>
      </c>
      <c r="D25" s="3" t="s">
        <v>1</v>
      </c>
      <c r="E25" s="3" t="s">
        <v>12</v>
      </c>
      <c r="F25" s="3" t="s">
        <v>13</v>
      </c>
      <c r="G25" s="3" t="s">
        <v>2</v>
      </c>
      <c r="H25" s="3" t="s">
        <v>5</v>
      </c>
      <c r="I25" s="3" t="s">
        <v>29</v>
      </c>
      <c r="J25" s="3"/>
      <c r="K25" s="3"/>
      <c r="L25" s="3" t="s">
        <v>25</v>
      </c>
      <c r="M25" s="3" t="s">
        <v>0</v>
      </c>
      <c r="N25" s="3" t="s">
        <v>1</v>
      </c>
      <c r="O25" s="3" t="s">
        <v>12</v>
      </c>
      <c r="P25" s="3" t="s">
        <v>13</v>
      </c>
      <c r="Q25" s="3" t="s">
        <v>2</v>
      </c>
      <c r="R25" s="3" t="s">
        <v>5</v>
      </c>
      <c r="S25" s="3" t="s">
        <v>29</v>
      </c>
    </row>
    <row r="26" spans="1:25" x14ac:dyDescent="0.35">
      <c r="A26" s="14" t="s">
        <v>8</v>
      </c>
      <c r="B26" s="5">
        <f>AVERAGE(B19:D19)</f>
        <v>2.2650000000000001</v>
      </c>
      <c r="C26" s="5">
        <f>AVERAGE(E19:G19)</f>
        <v>2.4713333333333334</v>
      </c>
      <c r="D26" s="5">
        <f>AVERAGE(H19:J19)</f>
        <v>2.5203333333333333</v>
      </c>
      <c r="E26" s="5">
        <f>AVERAGE(K19:M19)</f>
        <v>1.7139999999999997</v>
      </c>
      <c r="F26" s="5">
        <f>AVERAGE(N19:P19)</f>
        <v>2.6196666666666668</v>
      </c>
      <c r="G26" s="5">
        <f t="shared" ref="G26:H29" si="7">AVERAGE(Q19:S19)</f>
        <v>2.669</v>
      </c>
      <c r="H26" s="5">
        <f t="shared" ref="H26:H29" si="8">AVERAGE(T19:V19)</f>
        <v>2.8019999999999996</v>
      </c>
      <c r="I26" s="5">
        <f>AVERAGE(W19:Y19)</f>
        <v>7.4333333333333335E-2</v>
      </c>
      <c r="J26" s="5"/>
      <c r="K26" s="15" t="s">
        <v>8</v>
      </c>
      <c r="L26" s="6">
        <f>STDEV(B19:D19)</f>
        <v>4.5133136385586969E-2</v>
      </c>
      <c r="M26" s="6">
        <f>STDEV(E19:G19)</f>
        <v>2.8360771028541034E-2</v>
      </c>
      <c r="N26" s="6">
        <f>STDEV(H19:J19)</f>
        <v>2.200757445365855E-2</v>
      </c>
      <c r="O26" s="6">
        <f>STDEV(K19:M19)</f>
        <v>6.8694977982382333E-2</v>
      </c>
      <c r="P26" s="6">
        <f>STDEV(N19:P19)</f>
        <v>3.4268547289509198E-2</v>
      </c>
      <c r="Q26" s="6">
        <f t="shared" ref="Q26:R29" si="9">STDEV(Q19:S19)</f>
        <v>4.7759815745038355E-2</v>
      </c>
      <c r="R26" s="6">
        <f>STDEV(T19:V19)</f>
        <v>6.221736092120899E-2</v>
      </c>
      <c r="S26" s="11">
        <f>STDEV(W19:Y19)</f>
        <v>1.5307950004273308E-2</v>
      </c>
    </row>
    <row r="27" spans="1:25" x14ac:dyDescent="0.35">
      <c r="A27" s="14" t="s">
        <v>9</v>
      </c>
      <c r="B27" s="5">
        <f>AVERAGE(B20:D20)</f>
        <v>3.0550000000000002</v>
      </c>
      <c r="C27" s="5">
        <f>AVERAGE(E20:G20)</f>
        <v>1.8339999999999999</v>
      </c>
      <c r="D27" s="5">
        <f>AVERAGE(H20:J20)</f>
        <v>2.0240000000000005</v>
      </c>
      <c r="E27" s="5">
        <f>AVERAGE(K20:M20)</f>
        <v>1.0536666666666668</v>
      </c>
      <c r="F27" s="5">
        <f>AVERAGE(N20:P20)</f>
        <v>2.202</v>
      </c>
      <c r="G27" s="5">
        <f t="shared" si="7"/>
        <v>2.8676666666666666</v>
      </c>
      <c r="H27" s="5">
        <f t="shared" si="8"/>
        <v>3.0466666666666669</v>
      </c>
      <c r="I27" s="5">
        <f t="shared" ref="I27:I29" si="10">AVERAGE(W20:Y20)</f>
        <v>4.8999999999999995E-2</v>
      </c>
      <c r="J27" s="5"/>
      <c r="K27" s="15" t="s">
        <v>9</v>
      </c>
      <c r="L27" s="6">
        <f>STDEV(B20:D20)</f>
        <v>2.2912878474779391E-2</v>
      </c>
      <c r="M27" s="6">
        <f>STDEV(E20:G20)</f>
        <v>8.1853527718724704E-3</v>
      </c>
      <c r="N27" s="6">
        <f>STDEV(H20:J20)</f>
        <v>2.2605309110914715E-2</v>
      </c>
      <c r="O27" s="6">
        <f>STDEV(K20:M20)</f>
        <v>2.8290163190291751E-2</v>
      </c>
      <c r="P27" s="6">
        <f>STDEV(N20:P20)</f>
        <v>4.4305755833751563E-2</v>
      </c>
      <c r="Q27" s="6">
        <f t="shared" si="9"/>
        <v>2.2030282189144212E-2</v>
      </c>
      <c r="R27" s="6">
        <f t="shared" ref="R27:R29" si="11">STDEV(T20:V20)</f>
        <v>2.0108041509140959E-2</v>
      </c>
      <c r="S27" s="11">
        <f t="shared" ref="S27:S29" si="12">STDEV(W20:Y20)</f>
        <v>3.6055512754639895E-3</v>
      </c>
    </row>
    <row r="28" spans="1:25" x14ac:dyDescent="0.35">
      <c r="A28" s="14" t="s">
        <v>10</v>
      </c>
      <c r="B28" s="5">
        <f>AVERAGE(B21:D21)</f>
        <v>3.1203333333333334</v>
      </c>
      <c r="C28" s="5">
        <f>AVERAGE(E21:G21)</f>
        <v>2.7013333333333329</v>
      </c>
      <c r="D28" s="5">
        <f>AVERAGE(H21:J21)</f>
        <v>2.6280000000000001</v>
      </c>
      <c r="E28" s="5">
        <f>AVERAGE(K21:M21)</f>
        <v>2.1283333333333334</v>
      </c>
      <c r="F28" s="5">
        <f>AVERAGE(N21:P21)</f>
        <v>2.8943333333333334</v>
      </c>
      <c r="G28" s="5">
        <f t="shared" si="7"/>
        <v>2.8506666666666667</v>
      </c>
      <c r="H28" s="5">
        <f t="shared" si="8"/>
        <v>3.0626666666666664</v>
      </c>
      <c r="I28" s="5">
        <f t="shared" si="10"/>
        <v>4.933333333333334E-2</v>
      </c>
      <c r="J28" s="5"/>
      <c r="K28" s="15" t="s">
        <v>10</v>
      </c>
      <c r="L28" s="6">
        <f>STDEV(B21:D21)</f>
        <v>1.7039170558842638E-2</v>
      </c>
      <c r="M28" s="6">
        <f>STDEV(E21:G21)</f>
        <v>6.0011110082494934E-2</v>
      </c>
      <c r="N28" s="6">
        <f>STDEV(H21:J21)</f>
        <v>2.7622454633866249E-2</v>
      </c>
      <c r="O28" s="6">
        <f>STDEV(K21:M21)</f>
        <v>4.4230457078051323E-2</v>
      </c>
      <c r="P28" s="6">
        <f>STDEV(N21:P21)</f>
        <v>1.205542754668344E-2</v>
      </c>
      <c r="Q28" s="6">
        <f t="shared" si="9"/>
        <v>6.0252247537609126E-2</v>
      </c>
      <c r="R28" s="6">
        <f t="shared" si="11"/>
        <v>6.2428625912583836E-2</v>
      </c>
      <c r="S28" s="11">
        <f t="shared" si="12"/>
        <v>1.5275252316519442E-3</v>
      </c>
    </row>
    <row r="29" spans="1:25" x14ac:dyDescent="0.35">
      <c r="A29" s="14" t="s">
        <v>11</v>
      </c>
      <c r="B29" s="5">
        <f t="shared" ref="B29" si="13">AVERAGE(B22:D22)</f>
        <v>2.6163333333333334</v>
      </c>
      <c r="C29" s="5">
        <f t="shared" ref="C29" si="14">AVERAGE(E22:G22)</f>
        <v>2.6170000000000004</v>
      </c>
      <c r="D29" s="5">
        <f t="shared" ref="D29" si="15">AVERAGE(H22:J22)</f>
        <v>2.5559999999999996</v>
      </c>
      <c r="E29" s="5">
        <f t="shared" ref="E29" si="16">AVERAGE(K22:M22)</f>
        <v>2.0286666666666666</v>
      </c>
      <c r="F29" s="5">
        <f t="shared" ref="F29" si="17">AVERAGE(N22:P22)</f>
        <v>2.6213333333333328</v>
      </c>
      <c r="G29" s="5">
        <f t="shared" si="7"/>
        <v>2.302</v>
      </c>
      <c r="H29" s="5">
        <f t="shared" si="8"/>
        <v>2.4780000000000002</v>
      </c>
      <c r="I29" s="5">
        <f t="shared" si="10"/>
        <v>5.3666666666666668E-2</v>
      </c>
      <c r="J29" s="5"/>
      <c r="K29" s="15" t="s">
        <v>11</v>
      </c>
      <c r="L29" s="6">
        <f t="shared" ref="L29" si="18">STDEV(B22:D22)</f>
        <v>2.0008331597945243E-2</v>
      </c>
      <c r="M29" s="6">
        <f t="shared" ref="M29" si="19">STDEV(E22:G22)</f>
        <v>1.652271164185826E-2</v>
      </c>
      <c r="N29" s="6">
        <f t="shared" ref="N29" si="20">STDEV(H22:J22)</f>
        <v>7.8689262291624082E-2</v>
      </c>
      <c r="O29" s="6">
        <f t="shared" ref="O29" si="21">STDEV(K22:M22)</f>
        <v>1.5502687938978049E-2</v>
      </c>
      <c r="P29" s="6">
        <f t="shared" ref="P29" si="22">STDEV(N22:P22)</f>
        <v>5.357549190939196E-2</v>
      </c>
      <c r="Q29" s="6">
        <f t="shared" si="9"/>
        <v>5.4064775963653E-2</v>
      </c>
      <c r="R29" s="6">
        <f t="shared" si="11"/>
        <v>2.5238858928247856E-2</v>
      </c>
      <c r="S29" s="11">
        <f t="shared" si="12"/>
        <v>5.1316014394468847E-3</v>
      </c>
    </row>
    <row r="30" spans="1:25" x14ac:dyDescent="0.3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mergeCells count="17">
    <mergeCell ref="B18:D18"/>
    <mergeCell ref="E18:G18"/>
    <mergeCell ref="H18:J18"/>
    <mergeCell ref="K18:M18"/>
    <mergeCell ref="N18:P18"/>
    <mergeCell ref="A1:C1"/>
    <mergeCell ref="B2:D2"/>
    <mergeCell ref="E2:G2"/>
    <mergeCell ref="H2:J2"/>
    <mergeCell ref="K2:M2"/>
    <mergeCell ref="N2:P2"/>
    <mergeCell ref="Q2:S2"/>
    <mergeCell ref="W2:Y2"/>
    <mergeCell ref="T2:V2"/>
    <mergeCell ref="Q18:S18"/>
    <mergeCell ref="T18:V18"/>
    <mergeCell ref="W18:Y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0B80E-5BB0-49AC-9EDB-E7D60AC6E77B}">
  <dimension ref="A1:F9"/>
  <sheetViews>
    <sheetView workbookViewId="0">
      <selection activeCell="G13" sqref="G13"/>
    </sheetView>
  </sheetViews>
  <sheetFormatPr defaultRowHeight="14.5" x14ac:dyDescent="0.35"/>
  <cols>
    <col min="2" max="2" width="14.81640625" customWidth="1"/>
    <col min="3" max="4" width="12.1796875" customWidth="1"/>
    <col min="5" max="5" width="14.81640625" customWidth="1"/>
    <col min="6" max="6" width="11.1796875" customWidth="1"/>
  </cols>
  <sheetData>
    <row r="1" spans="1:6" x14ac:dyDescent="0.35">
      <c r="B1" s="23" t="s">
        <v>40</v>
      </c>
      <c r="C1" s="23"/>
      <c r="E1" s="23" t="s">
        <v>31</v>
      </c>
      <c r="F1" s="23"/>
    </row>
    <row r="2" spans="1:6" ht="45.75" customHeight="1" x14ac:dyDescent="0.35">
      <c r="B2" s="12" t="s">
        <v>49</v>
      </c>
      <c r="C2" s="12" t="s">
        <v>21</v>
      </c>
      <c r="E2" s="12" t="s">
        <v>49</v>
      </c>
      <c r="F2" s="12" t="s">
        <v>21</v>
      </c>
    </row>
    <row r="3" spans="1:6" x14ac:dyDescent="0.35">
      <c r="B3">
        <v>5.9289366441745548</v>
      </c>
      <c r="C3" s="9">
        <v>7.4412086988290183</v>
      </c>
      <c r="E3">
        <v>7.4419568376564111</v>
      </c>
      <c r="F3" s="9">
        <v>8.0669467896306131</v>
      </c>
    </row>
    <row r="4" spans="1:6" x14ac:dyDescent="0.35">
      <c r="B4">
        <v>5.2941905711336759</v>
      </c>
      <c r="C4" s="9">
        <v>7.5835765856339492</v>
      </c>
      <c r="E4">
        <v>7.2218487496163561</v>
      </c>
      <c r="F4" s="9">
        <v>7.848732324669351</v>
      </c>
    </row>
    <row r="5" spans="1:6" x14ac:dyDescent="0.35">
      <c r="B5">
        <v>6.1214221628854633</v>
      </c>
      <c r="C5" s="9">
        <v>7.9862117155143668</v>
      </c>
      <c r="E5">
        <v>6.346787486224656</v>
      </c>
      <c r="F5" s="9">
        <v>7.9463151410372239</v>
      </c>
    </row>
    <row r="6" spans="1:6" x14ac:dyDescent="0.35">
      <c r="B6">
        <v>5.938946034590022</v>
      </c>
      <c r="C6" s="9">
        <v>8.3802112417116064</v>
      </c>
      <c r="E6">
        <v>6.868721085360681</v>
      </c>
      <c r="F6" s="9">
        <v>7.6870707810363115</v>
      </c>
    </row>
    <row r="8" spans="1:6" x14ac:dyDescent="0.35">
      <c r="A8" t="s">
        <v>15</v>
      </c>
      <c r="B8">
        <f>AVERAGE(B3:B6)</f>
        <v>5.8208738531959288</v>
      </c>
      <c r="C8" s="8">
        <f>AVERAGE(C3:C6)</f>
        <v>7.8478020604222358</v>
      </c>
      <c r="E8">
        <f>AVERAGE(E3:E6)</f>
        <v>6.969828539714527</v>
      </c>
      <c r="F8" s="8">
        <f>AVERAGE(F3:F6)</f>
        <v>7.8872662590933746</v>
      </c>
    </row>
    <row r="9" spans="1:6" x14ac:dyDescent="0.35">
      <c r="A9" t="s">
        <v>22</v>
      </c>
      <c r="B9">
        <f>STDEV(B3:B6)</f>
        <v>0.36209721202754047</v>
      </c>
      <c r="C9" s="11">
        <f>STDEV(C3:C6)</f>
        <v>0.42337927526144098</v>
      </c>
      <c r="E9">
        <f>STDEV(E3:E6)</f>
        <v>0.47778034966434313</v>
      </c>
      <c r="F9" s="11">
        <f>STDEV(F3:F6)</f>
        <v>0.16055627990381144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0931F-BFF3-4E09-A812-C2AA3E49747D}">
  <dimension ref="A1:AI24"/>
  <sheetViews>
    <sheetView zoomScale="96" zoomScaleNormal="55" workbookViewId="0">
      <pane xSplit="1" ySplit="2" topLeftCell="Q3" activePane="bottomRight" state="frozen"/>
      <selection pane="topRight" activeCell="B1" sqref="B1"/>
      <selection pane="bottomLeft" activeCell="A3" sqref="A3"/>
      <selection pane="bottomRight" activeCell="AG7" sqref="AG7"/>
    </sheetView>
  </sheetViews>
  <sheetFormatPr defaultRowHeight="14.5" x14ac:dyDescent="0.35"/>
  <cols>
    <col min="1" max="1" width="13.81640625" customWidth="1"/>
    <col min="25" max="25" width="12.81640625" customWidth="1"/>
  </cols>
  <sheetData>
    <row r="1" spans="1:35" x14ac:dyDescent="0.35">
      <c r="B1" s="23" t="s">
        <v>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</row>
    <row r="2" spans="1:35" s="20" customFormat="1" ht="26.25" customHeight="1" x14ac:dyDescent="0.35">
      <c r="A2" s="16" t="s">
        <v>24</v>
      </c>
      <c r="B2" s="25" t="s">
        <v>41</v>
      </c>
      <c r="C2" s="25"/>
      <c r="D2" s="25"/>
      <c r="E2" s="25" t="s">
        <v>42</v>
      </c>
      <c r="F2" s="25"/>
      <c r="G2" s="25"/>
      <c r="H2" s="25" t="s">
        <v>43</v>
      </c>
      <c r="I2" s="25"/>
      <c r="J2" s="25"/>
      <c r="K2" s="25" t="s">
        <v>44</v>
      </c>
      <c r="L2" s="25"/>
      <c r="M2" s="25"/>
      <c r="N2" s="25" t="s">
        <v>45</v>
      </c>
      <c r="O2" s="25"/>
      <c r="P2" s="25"/>
      <c r="Q2" s="25" t="s">
        <v>46</v>
      </c>
      <c r="R2" s="25"/>
      <c r="S2" s="25"/>
      <c r="T2" s="25" t="s">
        <v>47</v>
      </c>
      <c r="U2" s="25"/>
      <c r="V2" s="25"/>
      <c r="W2" s="26" t="s">
        <v>48</v>
      </c>
      <c r="X2" s="26"/>
      <c r="Y2" s="26"/>
      <c r="Z2" s="26" t="s">
        <v>49</v>
      </c>
      <c r="AA2" s="26"/>
      <c r="AB2" s="26"/>
      <c r="AC2" s="25" t="s">
        <v>50</v>
      </c>
      <c r="AD2" s="25"/>
      <c r="AE2" s="25"/>
      <c r="AF2" s="25" t="s">
        <v>51</v>
      </c>
      <c r="AG2" s="25"/>
      <c r="AH2" s="25"/>
      <c r="AI2" s="25"/>
    </row>
    <row r="3" spans="1:35" x14ac:dyDescent="0.35">
      <c r="A3" s="2" t="s">
        <v>4</v>
      </c>
      <c r="B3" s="1">
        <v>4853</v>
      </c>
      <c r="C3" s="1">
        <v>4843</v>
      </c>
      <c r="D3" s="1">
        <v>5578</v>
      </c>
      <c r="E3" s="4" t="s">
        <v>6</v>
      </c>
      <c r="F3" s="4" t="s">
        <v>6</v>
      </c>
      <c r="G3" s="4" t="s">
        <v>6</v>
      </c>
      <c r="H3" s="4" t="s">
        <v>6</v>
      </c>
      <c r="I3" s="4" t="s">
        <v>6</v>
      </c>
      <c r="J3" s="4" t="s">
        <v>6</v>
      </c>
      <c r="K3" s="1">
        <v>2198</v>
      </c>
      <c r="L3" s="1">
        <v>2208</v>
      </c>
      <c r="M3" s="1">
        <v>917.6</v>
      </c>
      <c r="N3" s="1">
        <v>5580</v>
      </c>
      <c r="O3" s="1">
        <v>2536</v>
      </c>
      <c r="P3" s="1">
        <v>2029</v>
      </c>
      <c r="Q3" s="1">
        <v>907.4</v>
      </c>
      <c r="R3" s="1">
        <v>138.19999999999999</v>
      </c>
      <c r="S3" s="1">
        <v>327.7</v>
      </c>
      <c r="T3" s="1">
        <v>287</v>
      </c>
      <c r="U3" s="1">
        <v>714.5</v>
      </c>
      <c r="V3" s="1">
        <v>30.98</v>
      </c>
      <c r="W3" s="1">
        <v>203492</v>
      </c>
      <c r="X3" s="1">
        <v>1995409</v>
      </c>
      <c r="Y3" s="1">
        <v>110770</v>
      </c>
      <c r="Z3" s="1">
        <v>97124</v>
      </c>
      <c r="AA3" s="1">
        <v>1927007</v>
      </c>
      <c r="AB3" s="1">
        <v>55966</v>
      </c>
      <c r="AC3" s="1">
        <v>174950</v>
      </c>
      <c r="AD3" s="1">
        <v>2399435</v>
      </c>
      <c r="AE3" s="1">
        <v>118194</v>
      </c>
      <c r="AF3" s="17">
        <v>228.8</v>
      </c>
      <c r="AG3" s="17">
        <v>82.13</v>
      </c>
      <c r="AH3" s="17">
        <v>419.6</v>
      </c>
      <c r="AI3" s="17">
        <v>114.3</v>
      </c>
    </row>
    <row r="4" spans="1:35" x14ac:dyDescent="0.35">
      <c r="A4" s="2" t="s">
        <v>0</v>
      </c>
      <c r="B4" s="1">
        <v>1960</v>
      </c>
      <c r="C4" s="1">
        <v>3616</v>
      </c>
      <c r="D4" s="1">
        <v>4916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6</v>
      </c>
      <c r="K4" s="13">
        <v>1685314</v>
      </c>
      <c r="L4" s="13">
        <v>337540</v>
      </c>
      <c r="M4" s="13">
        <v>38020</v>
      </c>
      <c r="N4" s="13">
        <v>7911</v>
      </c>
      <c r="O4" s="13">
        <v>5351</v>
      </c>
      <c r="P4" s="13">
        <v>18008</v>
      </c>
      <c r="Q4" s="13">
        <v>12446</v>
      </c>
      <c r="R4" s="13">
        <v>39839</v>
      </c>
      <c r="S4" s="13">
        <v>21200</v>
      </c>
      <c r="T4" s="13">
        <v>9446</v>
      </c>
      <c r="U4" s="13">
        <v>39222</v>
      </c>
      <c r="V4" s="13">
        <v>2268</v>
      </c>
      <c r="W4" s="13">
        <v>58943</v>
      </c>
      <c r="X4" s="13">
        <v>687500</v>
      </c>
      <c r="Y4" s="13">
        <v>15282</v>
      </c>
      <c r="Z4" s="13">
        <v>265170</v>
      </c>
      <c r="AA4" s="13">
        <v>63707</v>
      </c>
      <c r="AB4" s="13">
        <v>54479</v>
      </c>
      <c r="AC4" s="13">
        <v>12623</v>
      </c>
      <c r="AD4" s="13">
        <v>59689</v>
      </c>
      <c r="AE4" s="13">
        <v>39300</v>
      </c>
      <c r="AF4" s="17" t="s">
        <v>30</v>
      </c>
      <c r="AG4" s="17" t="s">
        <v>30</v>
      </c>
      <c r="AH4" s="17" t="s">
        <v>30</v>
      </c>
      <c r="AI4" s="17" t="s">
        <v>30</v>
      </c>
    </row>
    <row r="5" spans="1:35" x14ac:dyDescent="0.35">
      <c r="A5" s="2" t="s">
        <v>1</v>
      </c>
      <c r="B5" s="1">
        <v>54074</v>
      </c>
      <c r="C5" s="1">
        <v>2092</v>
      </c>
      <c r="D5" s="1">
        <v>163.69999999999999</v>
      </c>
      <c r="E5" s="4" t="s">
        <v>6</v>
      </c>
      <c r="F5" s="4" t="s">
        <v>6</v>
      </c>
      <c r="G5" s="4" t="s">
        <v>6</v>
      </c>
      <c r="H5" s="4" t="s">
        <v>6</v>
      </c>
      <c r="I5" s="4" t="s">
        <v>6</v>
      </c>
      <c r="J5" s="4" t="s">
        <v>6</v>
      </c>
      <c r="K5" s="1">
        <v>139.80000000000001</v>
      </c>
      <c r="L5" s="1">
        <v>162.6</v>
      </c>
      <c r="M5" s="1">
        <v>579.70000000000005</v>
      </c>
      <c r="N5" s="1">
        <v>26745</v>
      </c>
      <c r="O5" s="1">
        <v>35570</v>
      </c>
      <c r="P5" s="1">
        <v>11255</v>
      </c>
      <c r="Q5" s="1">
        <v>55482</v>
      </c>
      <c r="R5" s="1">
        <v>48775</v>
      </c>
      <c r="S5" s="1">
        <v>39735</v>
      </c>
      <c r="T5" s="1">
        <v>31923</v>
      </c>
      <c r="U5" s="1">
        <v>52400</v>
      </c>
      <c r="V5" s="1">
        <v>14286</v>
      </c>
      <c r="W5" s="1">
        <v>13462</v>
      </c>
      <c r="X5" s="1">
        <v>67571</v>
      </c>
      <c r="Y5" s="1">
        <v>32807</v>
      </c>
      <c r="Z5" s="1">
        <v>8199</v>
      </c>
      <c r="AA5" s="1">
        <v>17772</v>
      </c>
      <c r="AB5" s="1">
        <v>31404</v>
      </c>
      <c r="AC5" s="1">
        <v>10230</v>
      </c>
      <c r="AD5" s="1">
        <v>86060</v>
      </c>
      <c r="AE5" s="1">
        <v>76348</v>
      </c>
      <c r="AF5" s="17">
        <v>741.1</v>
      </c>
      <c r="AG5" s="17">
        <v>50.64</v>
      </c>
      <c r="AH5" s="17">
        <v>105.7</v>
      </c>
      <c r="AI5" s="17">
        <v>60.14</v>
      </c>
    </row>
    <row r="6" spans="1:35" x14ac:dyDescent="0.35">
      <c r="A6" s="2" t="s">
        <v>12</v>
      </c>
      <c r="B6" s="4" t="s">
        <v>6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1">
        <v>61.2</v>
      </c>
      <c r="L6" s="1">
        <v>24.12</v>
      </c>
      <c r="M6" s="1">
        <v>294.60000000000002</v>
      </c>
      <c r="N6" s="1">
        <v>23333</v>
      </c>
      <c r="O6" s="1">
        <v>21531</v>
      </c>
      <c r="P6" s="1">
        <v>7480</v>
      </c>
      <c r="Q6" s="1">
        <v>3946</v>
      </c>
      <c r="R6" s="1">
        <v>19735</v>
      </c>
      <c r="S6" s="1">
        <v>14224</v>
      </c>
      <c r="T6" s="1">
        <v>47464</v>
      </c>
      <c r="U6" s="1">
        <v>21430</v>
      </c>
      <c r="V6" s="1">
        <v>15549</v>
      </c>
      <c r="W6" s="1">
        <v>8696</v>
      </c>
      <c r="X6" s="1">
        <v>12077</v>
      </c>
      <c r="Y6" s="1">
        <v>11880</v>
      </c>
      <c r="Z6" s="1">
        <v>6049</v>
      </c>
      <c r="AA6" s="1">
        <v>34990</v>
      </c>
      <c r="AB6" s="1">
        <v>7653</v>
      </c>
      <c r="AC6" s="1">
        <v>24.41</v>
      </c>
      <c r="AD6" s="1">
        <v>22.65</v>
      </c>
      <c r="AE6" s="1">
        <v>48.57</v>
      </c>
      <c r="AF6" s="17">
        <v>252.7</v>
      </c>
      <c r="AG6" s="17" t="s">
        <v>6</v>
      </c>
      <c r="AH6" s="17" t="s">
        <v>6</v>
      </c>
      <c r="AI6" s="17" t="s">
        <v>6</v>
      </c>
    </row>
    <row r="7" spans="1:35" x14ac:dyDescent="0.35">
      <c r="A7" s="2" t="s">
        <v>2</v>
      </c>
      <c r="B7" s="4" t="s">
        <v>6</v>
      </c>
      <c r="C7" s="4" t="s">
        <v>6</v>
      </c>
      <c r="D7" s="4" t="s">
        <v>6</v>
      </c>
      <c r="E7" s="1">
        <v>148.4</v>
      </c>
      <c r="F7" s="1">
        <v>503.7</v>
      </c>
      <c r="G7" s="1">
        <v>652.5</v>
      </c>
      <c r="H7" s="1">
        <v>2619</v>
      </c>
      <c r="I7" s="1">
        <v>2757</v>
      </c>
      <c r="J7" s="1">
        <v>3929</v>
      </c>
      <c r="K7" s="13">
        <v>197.7</v>
      </c>
      <c r="L7" s="13">
        <v>350.7</v>
      </c>
      <c r="M7" s="13">
        <v>55.36</v>
      </c>
      <c r="N7" s="1">
        <v>105.6</v>
      </c>
      <c r="O7" s="1">
        <v>32.71</v>
      </c>
      <c r="P7" s="1" t="s">
        <v>6</v>
      </c>
      <c r="Q7" s="4" t="s">
        <v>6</v>
      </c>
      <c r="R7" s="22" t="s">
        <v>6</v>
      </c>
      <c r="S7" s="1">
        <v>47.09</v>
      </c>
      <c r="T7" s="4" t="s">
        <v>6</v>
      </c>
      <c r="U7" s="1">
        <v>31</v>
      </c>
      <c r="V7" s="1">
        <v>66.64</v>
      </c>
      <c r="W7" s="13">
        <v>80589</v>
      </c>
      <c r="X7" s="13">
        <v>37526</v>
      </c>
      <c r="Y7" s="13">
        <v>48049</v>
      </c>
      <c r="Z7" s="13">
        <v>19354</v>
      </c>
      <c r="AA7" s="13">
        <v>51395</v>
      </c>
      <c r="AB7" s="13">
        <v>114010</v>
      </c>
      <c r="AC7" s="13">
        <v>28927</v>
      </c>
      <c r="AD7" s="13">
        <v>57404</v>
      </c>
      <c r="AE7" s="13">
        <v>102138</v>
      </c>
      <c r="AF7" s="17" t="s">
        <v>6</v>
      </c>
      <c r="AG7" s="17" t="s">
        <v>6</v>
      </c>
      <c r="AH7" s="17" t="s">
        <v>6</v>
      </c>
      <c r="AI7" s="17" t="s">
        <v>6</v>
      </c>
    </row>
    <row r="8" spans="1:35" x14ac:dyDescent="0.35">
      <c r="A8" s="2" t="s">
        <v>3</v>
      </c>
      <c r="B8" s="4" t="s">
        <v>6</v>
      </c>
      <c r="C8" s="4" t="s">
        <v>6</v>
      </c>
      <c r="D8" s="4" t="s">
        <v>6</v>
      </c>
      <c r="E8" s="1">
        <v>46.7</v>
      </c>
      <c r="F8" s="1">
        <v>90.83</v>
      </c>
      <c r="G8" s="1">
        <v>27.91</v>
      </c>
      <c r="H8" s="1">
        <v>551.4</v>
      </c>
      <c r="I8" s="1">
        <v>575.70000000000005</v>
      </c>
      <c r="J8" s="1">
        <v>434.7</v>
      </c>
      <c r="K8" s="4" t="s">
        <v>6</v>
      </c>
      <c r="L8" s="4" t="s">
        <v>6</v>
      </c>
      <c r="M8" s="4" t="s">
        <v>6</v>
      </c>
      <c r="N8" s="4" t="s">
        <v>6</v>
      </c>
      <c r="O8" s="4" t="s">
        <v>6</v>
      </c>
      <c r="P8" s="4" t="s">
        <v>6</v>
      </c>
      <c r="Q8" s="4" t="s">
        <v>6</v>
      </c>
      <c r="R8" s="4" t="s">
        <v>6</v>
      </c>
      <c r="S8" s="4" t="s">
        <v>6</v>
      </c>
      <c r="T8" s="4" t="s">
        <v>6</v>
      </c>
      <c r="U8" s="4" t="s">
        <v>6</v>
      </c>
      <c r="V8" s="4" t="s">
        <v>6</v>
      </c>
      <c r="W8" s="1">
        <v>2975</v>
      </c>
      <c r="X8" s="1">
        <v>187.8</v>
      </c>
      <c r="Y8" s="1">
        <v>5957</v>
      </c>
      <c r="Z8" s="1">
        <v>627.20000000000005</v>
      </c>
      <c r="AA8" s="1">
        <v>1322</v>
      </c>
      <c r="AB8" s="1">
        <v>1284</v>
      </c>
      <c r="AC8" s="1">
        <v>37553</v>
      </c>
      <c r="AD8" s="1">
        <v>2262</v>
      </c>
      <c r="AE8" s="1">
        <v>585</v>
      </c>
      <c r="AF8" s="17" t="s">
        <v>6</v>
      </c>
      <c r="AG8" s="17" t="s">
        <v>6</v>
      </c>
      <c r="AH8" s="17" t="s">
        <v>6</v>
      </c>
      <c r="AI8" s="17" t="s">
        <v>6</v>
      </c>
    </row>
    <row r="9" spans="1:35" x14ac:dyDescent="0.3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5" x14ac:dyDescent="0.35">
      <c r="A10" s="2" t="s">
        <v>23</v>
      </c>
      <c r="C10" s="4"/>
    </row>
    <row r="11" spans="1:35" x14ac:dyDescent="0.35">
      <c r="A11" s="2" t="s">
        <v>4</v>
      </c>
      <c r="C11" s="21">
        <f>GEOMEAN(B3:D3)</f>
        <v>5080.0473090382047</v>
      </c>
      <c r="D11" s="21"/>
      <c r="E11" s="21"/>
      <c r="F11" s="21" t="s">
        <v>6</v>
      </c>
      <c r="G11" s="21"/>
      <c r="H11" s="21"/>
      <c r="I11" s="21" t="s">
        <v>6</v>
      </c>
      <c r="J11" s="21"/>
      <c r="K11" s="21"/>
      <c r="L11" s="21">
        <f>GEOMEAN(K3:M3)</f>
        <v>1645.2303811507416</v>
      </c>
      <c r="M11" s="21"/>
      <c r="N11" s="21"/>
      <c r="O11" s="21">
        <f>GEOMEAN(N3:P3)</f>
        <v>3062.1173606512939</v>
      </c>
      <c r="P11" s="21"/>
      <c r="Q11" s="21"/>
      <c r="R11" s="21">
        <f>GEOMEAN(Q3:S3)</f>
        <v>345.08632786394742</v>
      </c>
      <c r="S11" s="21"/>
      <c r="T11" s="21"/>
      <c r="U11" s="21">
        <f>GEOMEAN(T3:V3)</f>
        <v>185.20605499580387</v>
      </c>
      <c r="V11" s="21"/>
      <c r="W11" s="21"/>
      <c r="X11" s="21">
        <f t="shared" ref="X11:X15" si="0">GEOMEAN(W3:Y3)</f>
        <v>355631.70689004048</v>
      </c>
      <c r="Y11" s="21"/>
      <c r="Z11" s="21"/>
      <c r="AA11" s="21">
        <f t="shared" ref="AA11:AA15" si="1">GEOMEAN(Z3:AB3)</f>
        <v>218798.68468559938</v>
      </c>
      <c r="AB11" s="21"/>
      <c r="AC11" s="21"/>
      <c r="AD11" s="21">
        <f t="shared" ref="AD11:AD12" si="2">GEOMEAN(AC3:AE3)</f>
        <v>367456.65924717271</v>
      </c>
      <c r="AE11" s="21"/>
      <c r="AF11" s="21"/>
      <c r="AG11" s="21">
        <f>GEOMEAN(AF3:AI3)</f>
        <v>173.26461911827761</v>
      </c>
    </row>
    <row r="12" spans="1:35" x14ac:dyDescent="0.35">
      <c r="A12" s="2" t="s">
        <v>0</v>
      </c>
      <c r="C12" s="21">
        <f>GEOMEAN(B4:D4)</f>
        <v>3266.1198903448189</v>
      </c>
      <c r="D12" s="21"/>
      <c r="E12" s="21"/>
      <c r="F12" s="21" t="s">
        <v>6</v>
      </c>
      <c r="G12" s="21"/>
      <c r="H12" s="21"/>
      <c r="I12" s="21" t="s">
        <v>6</v>
      </c>
      <c r="J12" s="21"/>
      <c r="K12" s="21"/>
      <c r="L12" s="21">
        <f t="shared" ref="L12:L15" si="3">GEOMEAN(K4:M4)</f>
        <v>278616.00606741011</v>
      </c>
      <c r="M12" s="21"/>
      <c r="N12" s="21"/>
      <c r="O12" s="21">
        <f>GEOMEAN(N4:P4)</f>
        <v>9135.043207077757</v>
      </c>
      <c r="P12" s="21"/>
      <c r="Q12" s="21"/>
      <c r="R12" s="21">
        <f>GEOMEAN(Q4:S4)</f>
        <v>21905.745045728625</v>
      </c>
      <c r="S12" s="21"/>
      <c r="T12" s="21"/>
      <c r="U12" s="21">
        <f>GEOMEAN(T4:V4)</f>
        <v>9436.4123199405603</v>
      </c>
      <c r="V12" s="21"/>
      <c r="W12" s="21"/>
      <c r="X12" s="21">
        <f t="shared" si="0"/>
        <v>85237.043595879164</v>
      </c>
      <c r="Y12" s="21"/>
      <c r="Z12" s="21"/>
      <c r="AA12" s="21">
        <f t="shared" si="1"/>
        <v>97270.292849948513</v>
      </c>
      <c r="AB12" s="21"/>
      <c r="AC12" s="21"/>
      <c r="AD12" s="21">
        <f t="shared" si="2"/>
        <v>30937.352464306936</v>
      </c>
      <c r="AE12" s="21"/>
      <c r="AF12" s="21"/>
      <c r="AG12" s="21" t="s">
        <v>30</v>
      </c>
    </row>
    <row r="13" spans="1:35" x14ac:dyDescent="0.35">
      <c r="A13" s="2" t="s">
        <v>1</v>
      </c>
      <c r="C13" s="21">
        <f>GEOMEAN(B5:D5)</f>
        <v>2645.6534261168904</v>
      </c>
      <c r="D13" s="21"/>
      <c r="E13" s="21"/>
      <c r="F13" s="21" t="s">
        <v>6</v>
      </c>
      <c r="G13" s="21"/>
      <c r="H13" s="21"/>
      <c r="I13" s="21" t="s">
        <v>6</v>
      </c>
      <c r="J13" s="21"/>
      <c r="K13" s="21"/>
      <c r="L13" s="21">
        <f t="shared" si="3"/>
        <v>236.1984288004104</v>
      </c>
      <c r="M13" s="21"/>
      <c r="N13" s="21"/>
      <c r="O13" s="21">
        <f>GEOMEAN(N5:P5)</f>
        <v>22040.629232234252</v>
      </c>
      <c r="P13" s="21"/>
      <c r="Q13" s="21"/>
      <c r="R13" s="21">
        <f>GEOMEAN(Q5:S5)</f>
        <v>47552.592730481781</v>
      </c>
      <c r="S13" s="21"/>
      <c r="T13" s="21"/>
      <c r="U13" s="21">
        <f>GEOMEAN(T5:V5)</f>
        <v>28803.717549626042</v>
      </c>
      <c r="V13" s="21"/>
      <c r="W13" s="21"/>
      <c r="X13" s="21">
        <f t="shared" si="0"/>
        <v>31017.882776511098</v>
      </c>
      <c r="Y13" s="21"/>
      <c r="Z13" s="21"/>
      <c r="AA13" s="21">
        <f t="shared" si="1"/>
        <v>16602.011864486187</v>
      </c>
      <c r="AB13" s="21"/>
      <c r="AC13" s="21"/>
      <c r="AD13" s="21">
        <f>GEOMEAN(AC5:AE5)</f>
        <v>40659.142339759768</v>
      </c>
      <c r="AE13" s="21"/>
      <c r="AF13" s="21"/>
      <c r="AG13" s="21">
        <f>GEOMEAN(AF5:AI5)</f>
        <v>124.28028208890235</v>
      </c>
    </row>
    <row r="14" spans="1:35" x14ac:dyDescent="0.35">
      <c r="A14" s="2" t="s">
        <v>12</v>
      </c>
      <c r="C14" s="21" t="s">
        <v>6</v>
      </c>
      <c r="D14" s="21"/>
      <c r="E14" s="21"/>
      <c r="F14" s="21" t="s">
        <v>6</v>
      </c>
      <c r="G14" s="21"/>
      <c r="H14" s="21"/>
      <c r="I14" s="21" t="s">
        <v>6</v>
      </c>
      <c r="J14" s="21"/>
      <c r="K14" s="21"/>
      <c r="L14" s="21">
        <f t="shared" si="3"/>
        <v>75.762417256626421</v>
      </c>
      <c r="M14" s="21"/>
      <c r="N14" s="21"/>
      <c r="O14" s="21">
        <f t="shared" ref="O14" si="4">GEOMEAN(N6:P6)</f>
        <v>15546.959239781538</v>
      </c>
      <c r="P14" s="21"/>
      <c r="Q14" s="21"/>
      <c r="R14" s="21">
        <f t="shared" ref="R14" si="5">GEOMEAN(Q6:S6)</f>
        <v>10346.782465642405</v>
      </c>
      <c r="S14" s="21"/>
      <c r="T14" s="21"/>
      <c r="U14" s="21">
        <f t="shared" ref="U14" si="6">GEOMEAN(T6:V6)</f>
        <v>25101.306304124038</v>
      </c>
      <c r="V14" s="21"/>
      <c r="W14" s="21"/>
      <c r="X14" s="21">
        <f t="shared" si="0"/>
        <v>10765.437385803289</v>
      </c>
      <c r="Y14" s="21"/>
      <c r="Z14" s="21"/>
      <c r="AA14" s="21">
        <f t="shared" si="1"/>
        <v>11744.10016780482</v>
      </c>
      <c r="AB14" s="21"/>
      <c r="AC14" s="21"/>
      <c r="AD14" s="21">
        <f t="shared" ref="AD14:AD16" si="7">GEOMEAN(AC6:AE6)</f>
        <v>29.94571564955605</v>
      </c>
      <c r="AE14" s="21"/>
      <c r="AF14" s="21"/>
      <c r="AG14" s="21">
        <f>GEOMEAN(AF6,15,15,15)</f>
        <v>30.389234105569692</v>
      </c>
    </row>
    <row r="15" spans="1:35" x14ac:dyDescent="0.35">
      <c r="A15" s="2" t="s">
        <v>2</v>
      </c>
      <c r="C15" s="21" t="s">
        <v>6</v>
      </c>
      <c r="D15" s="21"/>
      <c r="E15" s="21"/>
      <c r="F15" s="21">
        <f t="shared" ref="F15:F16" si="8">GEOMEAN(E7:G7)</f>
        <v>365.36655413631183</v>
      </c>
      <c r="G15" s="21"/>
      <c r="H15" s="21"/>
      <c r="I15" s="21">
        <f t="shared" ref="I15" si="9">GEOMEAN(H7:J7)</f>
        <v>3049.8941325610954</v>
      </c>
      <c r="J15" s="21"/>
      <c r="K15" s="21"/>
      <c r="L15" s="21">
        <f t="shared" si="3"/>
        <v>156.57154564901978</v>
      </c>
      <c r="M15" s="21"/>
      <c r="N15" s="21"/>
      <c r="O15" s="21">
        <f>GEOMEAN(N7:O7,15)</f>
        <v>37.280229204016095</v>
      </c>
      <c r="P15" s="21"/>
      <c r="Q15" s="21"/>
      <c r="R15" s="21">
        <f>GEOMEAN(15,15,S7)</f>
        <v>21.963610641839317</v>
      </c>
      <c r="S15" s="21"/>
      <c r="T15" s="21"/>
      <c r="U15" s="21">
        <f>GEOMEAN(15,T7:V7)</f>
        <v>31.4096174577856</v>
      </c>
      <c r="V15" s="21"/>
      <c r="W15" s="21"/>
      <c r="X15" s="21">
        <f t="shared" si="0"/>
        <v>52573.166016486022</v>
      </c>
      <c r="Y15" s="21"/>
      <c r="Z15" s="21"/>
      <c r="AA15" s="21">
        <f t="shared" si="1"/>
        <v>48403.658058601533</v>
      </c>
      <c r="AB15" s="21"/>
      <c r="AC15" s="21"/>
      <c r="AD15" s="21">
        <f t="shared" si="7"/>
        <v>55353.399792431024</v>
      </c>
      <c r="AE15" s="21"/>
      <c r="AF15" s="21"/>
      <c r="AG15" s="21" t="s">
        <v>6</v>
      </c>
    </row>
    <row r="16" spans="1:35" x14ac:dyDescent="0.35">
      <c r="A16" s="2" t="s">
        <v>3</v>
      </c>
      <c r="C16" s="21" t="s">
        <v>6</v>
      </c>
      <c r="D16" s="21"/>
      <c r="E16" s="21"/>
      <c r="F16" s="21">
        <f t="shared" si="8"/>
        <v>49.102319789794535</v>
      </c>
      <c r="G16" s="21"/>
      <c r="H16" s="21"/>
      <c r="I16" s="21">
        <f>GEOMEAN(H8:J8)</f>
        <v>516.75443245601355</v>
      </c>
      <c r="J16" s="21"/>
      <c r="K16" s="21"/>
      <c r="L16" s="21" t="s">
        <v>6</v>
      </c>
      <c r="M16" s="21"/>
      <c r="N16" s="21"/>
      <c r="O16" s="21" t="s">
        <v>6</v>
      </c>
      <c r="P16" s="21"/>
      <c r="Q16" s="21"/>
      <c r="R16" s="21" t="s">
        <v>6</v>
      </c>
      <c r="S16" s="21"/>
      <c r="T16" s="21"/>
      <c r="U16" s="21" t="s">
        <v>6</v>
      </c>
      <c r="V16" s="21"/>
      <c r="W16" s="21"/>
      <c r="X16" s="21">
        <f>GEOMEAN(W8:Y8)</f>
        <v>1493.0352201684716</v>
      </c>
      <c r="Y16" s="21"/>
      <c r="Z16" s="21"/>
      <c r="AA16" s="21">
        <f>GEOMEAN(Z8:AB8)</f>
        <v>1021.0981974242374</v>
      </c>
      <c r="AB16" s="21"/>
      <c r="AC16" s="21"/>
      <c r="AD16" s="21">
        <f t="shared" si="7"/>
        <v>3676.4700690924692</v>
      </c>
      <c r="AE16" s="21"/>
      <c r="AF16" s="21"/>
      <c r="AG16" s="21" t="s">
        <v>6</v>
      </c>
    </row>
    <row r="17" spans="1:33" x14ac:dyDescent="0.35">
      <c r="A17" s="2"/>
      <c r="C17" s="4"/>
      <c r="R17" s="3"/>
      <c r="S17" s="3"/>
      <c r="T17" s="3"/>
      <c r="U17" s="3"/>
      <c r="AG17" s="4"/>
    </row>
    <row r="18" spans="1:33" x14ac:dyDescent="0.35">
      <c r="A18" s="2" t="s">
        <v>26</v>
      </c>
    </row>
    <row r="19" spans="1:33" x14ac:dyDescent="0.35">
      <c r="A19" s="2" t="s">
        <v>4</v>
      </c>
      <c r="C19">
        <f>10^(STDEV(LOG(B3),LOG(C3),LOG(D3)))</f>
        <v>1.0843582699693204</v>
      </c>
      <c r="F19">
        <v>0</v>
      </c>
      <c r="I19">
        <v>0</v>
      </c>
      <c r="L19">
        <f>10^(STDEV(LOG(K3),LOG(L3),LOG(M3)))</f>
        <v>1.6580710835146206</v>
      </c>
      <c r="O19">
        <f>10^(STDEV(LOG(N3),LOG(O3),LOG(P3)))</f>
        <v>1.7015129624261434</v>
      </c>
      <c r="R19">
        <f>10^(STDEV(LOG(Q3),LOG(R3),LOG(S3)))</f>
        <v>2.565119868071462</v>
      </c>
      <c r="U19">
        <f>10^(STDEV(LOG(T3),LOG(U3),LOG(V3)))</f>
        <v>5.0244732471616045</v>
      </c>
      <c r="X19">
        <f>10^(STDEV(LOG(W3),LOG(X3),LOG(Y3)))</f>
        <v>4.5918413001158669</v>
      </c>
      <c r="AA19">
        <f>10^(STDEV(LOG(Z3),LOG(AA3),LOG(AB3)))</f>
        <v>6.7137214353887984</v>
      </c>
      <c r="AD19">
        <f>10^(STDEV(LOG(AC3),LOG(AD3),LOG(AE3)))</f>
        <v>5.1386146805093604</v>
      </c>
      <c r="AG19">
        <f>10^(STDEV(LOG(AF3),LOG(AG3),LOG(AH3),LOG(AI3)))</f>
        <v>2.0709315278795879</v>
      </c>
    </row>
    <row r="20" spans="1:33" x14ac:dyDescent="0.35">
      <c r="A20" s="2" t="s">
        <v>0</v>
      </c>
      <c r="C20">
        <f t="shared" ref="C20:C21" si="10">10^(STDEV(LOG(B4),LOG(C4),LOG(D4)))</f>
        <v>1.5970303867152991</v>
      </c>
      <c r="F20">
        <v>0</v>
      </c>
      <c r="I20">
        <v>0</v>
      </c>
      <c r="L20">
        <f t="shared" ref="L20:L23" si="11">10^(STDEV(LOG(K4),LOG(L4),LOG(M4)))</f>
        <v>6.706411337917725</v>
      </c>
      <c r="O20">
        <f t="shared" ref="O20:O22" si="12">10^(STDEV(LOG(N4),LOG(O4),LOG(P4)))</f>
        <v>1.8578603911883897</v>
      </c>
      <c r="R20">
        <f t="shared" ref="R20:R22" si="13">10^(STDEV(LOG(Q4),LOG(R4),LOG(S4)))</f>
        <v>1.7903559059711824</v>
      </c>
      <c r="U20">
        <f t="shared" ref="U20:U22" si="14">10^(STDEV(LOG(T4),LOG(U4),LOG(V4)))</f>
        <v>4.1585646777546943</v>
      </c>
      <c r="X20">
        <f t="shared" ref="X20:X23" si="15">10^(STDEV(LOG(W4),LOG(X4),LOG(Y4)))</f>
        <v>6.8882432104412423</v>
      </c>
      <c r="AA20">
        <f t="shared" ref="AA20:AA23" si="16">10^(STDEV(LOG(Z4),LOG(AA4),LOG(AB4)))</f>
        <v>2.3917715890275999</v>
      </c>
      <c r="AD20">
        <f t="shared" ref="AD20:AD24" si="17">10^(STDEV(LOG(AC4),LOG(AD4),LOG(AE4)))</f>
        <v>2.2344018211415917</v>
      </c>
      <c r="AG20" t="s">
        <v>30</v>
      </c>
    </row>
    <row r="21" spans="1:33" x14ac:dyDescent="0.35">
      <c r="A21" s="2" t="s">
        <v>1</v>
      </c>
      <c r="C21">
        <f t="shared" si="10"/>
        <v>18.304678265798362</v>
      </c>
      <c r="F21">
        <v>0</v>
      </c>
      <c r="I21">
        <v>0</v>
      </c>
      <c r="L21">
        <f t="shared" si="11"/>
        <v>2.1841172227634766</v>
      </c>
      <c r="O21">
        <f t="shared" si="12"/>
        <v>1.8207397365305837</v>
      </c>
      <c r="R21">
        <f t="shared" si="13"/>
        <v>1.1833557508690391</v>
      </c>
      <c r="U21">
        <f t="shared" si="14"/>
        <v>1.9268491966511461</v>
      </c>
      <c r="X21">
        <f t="shared" si="15"/>
        <v>2.2436738046651725</v>
      </c>
      <c r="AA21">
        <f t="shared" si="16"/>
        <v>1.9621613845743322</v>
      </c>
      <c r="AD21">
        <f t="shared" si="17"/>
        <v>3.3086046972495478</v>
      </c>
      <c r="AG21">
        <f>10^(STDEV(LOG(AF5),LOG(AG5),LOG(AH5),LOG(AI5)))</f>
        <v>3.4253076067880013</v>
      </c>
    </row>
    <row r="22" spans="1:33" x14ac:dyDescent="0.35">
      <c r="A22" s="2" t="s">
        <v>12</v>
      </c>
      <c r="C22">
        <v>0</v>
      </c>
      <c r="F22">
        <v>0</v>
      </c>
      <c r="I22">
        <v>0</v>
      </c>
      <c r="L22">
        <f t="shared" si="11"/>
        <v>3.5426311690266519</v>
      </c>
      <c r="O22">
        <f t="shared" si="12"/>
        <v>1.8868057607453208</v>
      </c>
      <c r="R22">
        <f t="shared" si="13"/>
        <v>2.3413550196234101</v>
      </c>
      <c r="U22">
        <f t="shared" si="14"/>
        <v>1.7763245471869649</v>
      </c>
      <c r="X22">
        <f t="shared" si="15"/>
        <v>1.2032904270587037</v>
      </c>
      <c r="AA22">
        <f t="shared" si="16"/>
        <v>2.5927933231027067</v>
      </c>
      <c r="AD22">
        <f t="shared" si="17"/>
        <v>1.5227151640752774</v>
      </c>
      <c r="AG22">
        <f>10^(STDEV(LOG(AF6),LOG(15),LOG(15),LOG(15)))</f>
        <v>4.1044691089916459</v>
      </c>
    </row>
    <row r="23" spans="1:33" x14ac:dyDescent="0.35">
      <c r="A23" s="2" t="s">
        <v>2</v>
      </c>
      <c r="C23">
        <v>0</v>
      </c>
      <c r="F23">
        <f t="shared" ref="F23:F24" si="18">10^(STDEV(LOG(E7),LOG(F7),LOG(G7)))</f>
        <v>2.2054673785248466</v>
      </c>
      <c r="I23">
        <f>10^(STDEV(LOG(H7),LOG(I7),LOG(J7)))</f>
        <v>1.2471273951668256</v>
      </c>
      <c r="L23">
        <f t="shared" si="11"/>
        <v>2.5725030294881015</v>
      </c>
      <c r="O23">
        <f>10^(STDEV(LOG(N7),LOG(O7),LOG(15)))</f>
        <v>2.6707388021792853</v>
      </c>
      <c r="R23">
        <f>10^(STDEV(LOG(15),LOG(15),LOG(S7)))</f>
        <v>1.9357498075333892</v>
      </c>
      <c r="U23">
        <f>10^(STDEV(LOG(15),LOG(U7),LOG(V7)))</f>
        <v>2.1079460908411622</v>
      </c>
      <c r="X23">
        <f t="shared" si="15"/>
        <v>1.4770229912772708</v>
      </c>
      <c r="AA23">
        <f t="shared" si="16"/>
        <v>2.43078191603548</v>
      </c>
      <c r="AD23">
        <f t="shared" si="17"/>
        <v>1.8805435891374174</v>
      </c>
      <c r="AG23">
        <v>0</v>
      </c>
    </row>
    <row r="24" spans="1:33" x14ac:dyDescent="0.35">
      <c r="A24" s="2" t="s">
        <v>3</v>
      </c>
      <c r="C24">
        <v>0</v>
      </c>
      <c r="F24">
        <f t="shared" si="18"/>
        <v>1.806876069587384</v>
      </c>
      <c r="I24">
        <f t="shared" ref="I24" si="19">10^(STDEV(LOG(H8),LOG(I8),LOG(J8)))</f>
        <v>1.1633344718887961</v>
      </c>
      <c r="L24">
        <v>0</v>
      </c>
      <c r="O24">
        <v>0</v>
      </c>
      <c r="R24">
        <v>0</v>
      </c>
      <c r="U24">
        <v>0</v>
      </c>
      <c r="X24">
        <f>10^(STDEV(LOG(W8),LOG(X8),LOG(Y8)))</f>
        <v>6.2257220247252594</v>
      </c>
      <c r="AA24">
        <f>10^(STDEV(LOG(Z8),LOG(AA8),LOG(AB8)))</f>
        <v>1.5255047907565416</v>
      </c>
      <c r="AD24">
        <f t="shared" si="17"/>
        <v>8.3564598818506379</v>
      </c>
      <c r="AG24">
        <v>0</v>
      </c>
    </row>
  </sheetData>
  <mergeCells count="12">
    <mergeCell ref="AF2:AI2"/>
    <mergeCell ref="B1:AE1"/>
    <mergeCell ref="N2:P2"/>
    <mergeCell ref="AC2:AE2"/>
    <mergeCell ref="Z2:AB2"/>
    <mergeCell ref="W2:Y2"/>
    <mergeCell ref="T2:V2"/>
    <mergeCell ref="Q2:S2"/>
    <mergeCell ref="K2:M2"/>
    <mergeCell ref="H2:J2"/>
    <mergeCell ref="E2:G2"/>
    <mergeCell ref="B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2F0F0-F897-4CE9-9D38-36E05CF12D66}">
  <dimension ref="A1:I21"/>
  <sheetViews>
    <sheetView workbookViewId="0">
      <selection activeCell="D4" sqref="D4"/>
    </sheetView>
  </sheetViews>
  <sheetFormatPr defaultRowHeight="14.5" x14ac:dyDescent="0.35"/>
  <cols>
    <col min="1" max="1" width="7.81640625" customWidth="1"/>
    <col min="2" max="8" width="12.81640625" customWidth="1"/>
    <col min="9" max="9" width="10.81640625" customWidth="1"/>
  </cols>
  <sheetData>
    <row r="1" spans="1:9" x14ac:dyDescent="0.35">
      <c r="A1" t="s">
        <v>33</v>
      </c>
    </row>
    <row r="2" spans="1:9" x14ac:dyDescent="0.35"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3" t="s">
        <v>47</v>
      </c>
      <c r="I2" s="3" t="s">
        <v>21</v>
      </c>
    </row>
    <row r="3" spans="1:9" x14ac:dyDescent="0.35">
      <c r="B3">
        <v>1.2</v>
      </c>
      <c r="C3" s="9">
        <v>6.9610000000000003</v>
      </c>
      <c r="D3" s="9">
        <v>5.7309999999999999</v>
      </c>
      <c r="E3">
        <v>1.2</v>
      </c>
      <c r="F3">
        <v>1.2</v>
      </c>
      <c r="G3">
        <v>1.2</v>
      </c>
      <c r="H3">
        <v>1.2</v>
      </c>
      <c r="I3" s="9">
        <v>5.9550000000000001</v>
      </c>
    </row>
    <row r="4" spans="1:9" x14ac:dyDescent="0.35">
      <c r="B4">
        <v>1.2</v>
      </c>
      <c r="C4" s="9">
        <v>6.9880000000000004</v>
      </c>
      <c r="D4" s="9">
        <v>7.1189999999999998</v>
      </c>
      <c r="E4">
        <v>1.2</v>
      </c>
      <c r="F4">
        <v>1.2</v>
      </c>
      <c r="G4">
        <v>1.2</v>
      </c>
      <c r="H4">
        <v>1.2</v>
      </c>
      <c r="I4" s="9">
        <v>5.3959999999999999</v>
      </c>
    </row>
    <row r="5" spans="1:9" x14ac:dyDescent="0.35">
      <c r="B5">
        <v>1.2</v>
      </c>
      <c r="C5" s="9">
        <v>5.99</v>
      </c>
      <c r="D5" s="9">
        <v>5.1950000000000003</v>
      </c>
      <c r="E5">
        <v>1.2</v>
      </c>
      <c r="F5">
        <v>1.2</v>
      </c>
      <c r="G5">
        <v>1.2</v>
      </c>
      <c r="H5">
        <v>1.2</v>
      </c>
      <c r="I5" s="9">
        <v>6.0670000000000002</v>
      </c>
    </row>
    <row r="6" spans="1:9" s="6" customFormat="1" x14ac:dyDescent="0.35">
      <c r="I6" s="7">
        <v>6.3215516628085826</v>
      </c>
    </row>
    <row r="7" spans="1:9" s="6" customFormat="1" x14ac:dyDescent="0.35">
      <c r="I7" s="7">
        <v>6.7417219847569685</v>
      </c>
    </row>
    <row r="8" spans="1:9" s="6" customFormat="1" x14ac:dyDescent="0.35">
      <c r="I8" s="7">
        <v>6.644612342013426</v>
      </c>
    </row>
    <row r="10" spans="1:9" x14ac:dyDescent="0.35">
      <c r="A10" t="s">
        <v>15</v>
      </c>
      <c r="B10">
        <f t="shared" ref="B10:H10" si="0">AVERAGE(B3:B5)</f>
        <v>1.2</v>
      </c>
      <c r="C10" s="8">
        <f t="shared" si="0"/>
        <v>6.6463333333333336</v>
      </c>
      <c r="D10" s="8">
        <f t="shared" si="0"/>
        <v>6.0150000000000006</v>
      </c>
      <c r="E10">
        <f t="shared" si="0"/>
        <v>1.2</v>
      </c>
      <c r="F10">
        <f t="shared" si="0"/>
        <v>1.2</v>
      </c>
      <c r="G10">
        <f t="shared" si="0"/>
        <v>1.2</v>
      </c>
      <c r="H10">
        <f t="shared" si="0"/>
        <v>1.2</v>
      </c>
      <c r="I10" s="8">
        <f>AVERAGE(I3:I8)</f>
        <v>6.1876476649298295</v>
      </c>
    </row>
    <row r="11" spans="1:9" x14ac:dyDescent="0.35">
      <c r="A11" t="s">
        <v>22</v>
      </c>
      <c r="B11">
        <f t="shared" ref="B11:H11" si="1">STDEV(B3:B5)</f>
        <v>0</v>
      </c>
      <c r="C11" s="8">
        <f t="shared" si="1"/>
        <v>0.56856163547440786</v>
      </c>
      <c r="D11" s="8">
        <f t="shared" si="1"/>
        <v>0.99294310008176612</v>
      </c>
      <c r="E11">
        <f t="shared" si="1"/>
        <v>0</v>
      </c>
      <c r="F11">
        <f t="shared" si="1"/>
        <v>0</v>
      </c>
      <c r="G11">
        <f t="shared" si="1"/>
        <v>0</v>
      </c>
      <c r="H11">
        <f t="shared" si="1"/>
        <v>0</v>
      </c>
      <c r="I11" s="8">
        <f>STDEV(I3:I8)</f>
        <v>0.49580886823071441</v>
      </c>
    </row>
    <row r="15" spans="1:9" x14ac:dyDescent="0.35">
      <c r="B15" s="3"/>
      <c r="C15" s="3"/>
      <c r="D15" s="3"/>
      <c r="E15" s="3"/>
      <c r="F15" s="3"/>
      <c r="G15" s="3"/>
      <c r="H15" s="3"/>
      <c r="I15" s="3"/>
    </row>
    <row r="16" spans="1:9" x14ac:dyDescent="0.35">
      <c r="B16" s="17"/>
      <c r="C16" s="17"/>
      <c r="D16" s="17"/>
      <c r="E16" s="17"/>
      <c r="F16" s="17"/>
      <c r="G16" s="17"/>
      <c r="H16" s="17"/>
      <c r="I16" s="17"/>
    </row>
    <row r="17" spans="2:9" x14ac:dyDescent="0.35">
      <c r="B17" s="17"/>
      <c r="C17" s="17"/>
      <c r="D17" s="17"/>
      <c r="E17" s="17"/>
      <c r="F17" s="17"/>
      <c r="G17" s="17"/>
      <c r="H17" s="17"/>
      <c r="I17" s="17"/>
    </row>
    <row r="18" spans="2:9" x14ac:dyDescent="0.35">
      <c r="B18" s="17"/>
      <c r="C18" s="17"/>
      <c r="D18" s="17"/>
      <c r="E18" s="17"/>
      <c r="F18" s="17"/>
      <c r="G18" s="17"/>
      <c r="H18" s="17"/>
      <c r="I18" s="17"/>
    </row>
    <row r="20" spans="2:9" x14ac:dyDescent="0.35">
      <c r="B20" s="18"/>
      <c r="C20" s="18"/>
      <c r="D20" s="18"/>
      <c r="E20" s="18"/>
      <c r="F20" s="18"/>
      <c r="G20" s="18"/>
      <c r="H20" s="18"/>
      <c r="I20" s="8"/>
    </row>
    <row r="21" spans="2:9" x14ac:dyDescent="0.35"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A2DA-6D33-4134-9616-12563E09F65E}">
  <dimension ref="A1:I8"/>
  <sheetViews>
    <sheetView workbookViewId="0">
      <selection activeCell="D3" sqref="D3"/>
    </sheetView>
  </sheetViews>
  <sheetFormatPr defaultRowHeight="14.5" x14ac:dyDescent="0.35"/>
  <cols>
    <col min="1" max="1" width="7.81640625" customWidth="1"/>
    <col min="2" max="8" width="12.81640625" customWidth="1"/>
    <col min="9" max="9" width="10.81640625" customWidth="1"/>
  </cols>
  <sheetData>
    <row r="1" spans="1:9" x14ac:dyDescent="0.35">
      <c r="A1" t="s">
        <v>34</v>
      </c>
    </row>
    <row r="2" spans="1:9" x14ac:dyDescent="0.35"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3" t="s">
        <v>47</v>
      </c>
      <c r="I2" s="3" t="s">
        <v>21</v>
      </c>
    </row>
    <row r="3" spans="1:9" x14ac:dyDescent="0.35">
      <c r="B3" s="17">
        <v>4.8893017025063106</v>
      </c>
      <c r="C3" s="17">
        <v>6.808114473761087</v>
      </c>
      <c r="D3" s="17">
        <v>7.0511525224473814</v>
      </c>
      <c r="E3" s="17">
        <v>5.3703564870399489</v>
      </c>
      <c r="F3" s="17">
        <v>1.2</v>
      </c>
      <c r="G3" s="17">
        <v>1.2</v>
      </c>
      <c r="H3" s="17">
        <v>2.0147232568207065</v>
      </c>
      <c r="I3" s="17">
        <v>7.0901766303490881</v>
      </c>
    </row>
    <row r="4" spans="1:9" x14ac:dyDescent="0.35">
      <c r="B4" s="17">
        <v>6.0849335749367164</v>
      </c>
      <c r="C4" s="17">
        <v>6.9309190808567012</v>
      </c>
      <c r="D4" s="17">
        <v>6.5351132016973494</v>
      </c>
      <c r="E4" s="17">
        <v>5.0901766303490881</v>
      </c>
      <c r="F4" s="17">
        <v>1.2</v>
      </c>
      <c r="G4" s="17">
        <v>1.2</v>
      </c>
      <c r="H4" s="17">
        <v>2.283996656365201</v>
      </c>
      <c r="I4" s="17">
        <v>6.9145698046753736</v>
      </c>
    </row>
    <row r="5" spans="1:9" x14ac:dyDescent="0.35">
      <c r="B5" s="17">
        <v>4.6053050461411091</v>
      </c>
      <c r="C5" s="17">
        <v>6.7659167939666318</v>
      </c>
      <c r="D5" s="17">
        <v>7.3107898329531373</v>
      </c>
      <c r="E5" s="17">
        <v>4.3735806628125928</v>
      </c>
      <c r="F5" s="17">
        <v>1.2</v>
      </c>
      <c r="G5" s="17">
        <v>1.2</v>
      </c>
      <c r="H5" s="17">
        <v>2.7099653886374822</v>
      </c>
      <c r="I5" s="17">
        <v>7.3082085802911045</v>
      </c>
    </row>
    <row r="6" spans="1:9" s="6" customFormat="1" x14ac:dyDescent="0.35">
      <c r="A6"/>
      <c r="B6"/>
      <c r="C6"/>
      <c r="D6"/>
      <c r="E6"/>
      <c r="F6"/>
      <c r="G6"/>
      <c r="H6"/>
      <c r="I6"/>
    </row>
    <row r="7" spans="1:9" s="6" customFormat="1" x14ac:dyDescent="0.35">
      <c r="A7" t="s">
        <v>15</v>
      </c>
      <c r="B7" s="18">
        <f t="shared" ref="B7:G7" si="0">AVERAGE(B3:B5)</f>
        <v>5.1931801078613793</v>
      </c>
      <c r="C7" s="18">
        <f t="shared" si="0"/>
        <v>6.8349834495281394</v>
      </c>
      <c r="D7" s="18">
        <f t="shared" si="0"/>
        <v>6.9656851856992894</v>
      </c>
      <c r="E7" s="18">
        <f t="shared" si="0"/>
        <v>4.9447045934005436</v>
      </c>
      <c r="F7" s="18">
        <f t="shared" si="0"/>
        <v>1.2</v>
      </c>
      <c r="G7" s="18">
        <f t="shared" si="0"/>
        <v>1.2</v>
      </c>
      <c r="H7" s="18">
        <f>AVERAGE(H3:H5)</f>
        <v>2.3362284339411299</v>
      </c>
      <c r="I7" s="8">
        <f>AVERAGE(I1:I5)</f>
        <v>7.1043183384385218</v>
      </c>
    </row>
    <row r="8" spans="1:9" s="6" customFormat="1" x14ac:dyDescent="0.35">
      <c r="A8" t="s">
        <v>22</v>
      </c>
      <c r="B8" s="8">
        <f t="shared" ref="B8:G8" si="1">STDEV(B3:B5)</f>
        <v>0.78522717078391446</v>
      </c>
      <c r="C8" s="8">
        <f t="shared" si="1"/>
        <v>8.5719863881226779E-2</v>
      </c>
      <c r="D8" s="8">
        <f t="shared" si="1"/>
        <v>0.3948380152761265</v>
      </c>
      <c r="E8" s="8">
        <f t="shared" si="1"/>
        <v>0.51406429178800228</v>
      </c>
      <c r="F8" s="8">
        <f t="shared" si="1"/>
        <v>0</v>
      </c>
      <c r="G8" s="8">
        <f t="shared" si="1"/>
        <v>0</v>
      </c>
      <c r="H8" s="8">
        <f>STDEV(H3:H5)</f>
        <v>0.35055174283526352</v>
      </c>
      <c r="I8" s="8">
        <f>STDEV(I1:I5)</f>
        <v>0.19720005666284179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58D71-27F2-4344-A2BD-C15BA26A591E}">
  <dimension ref="A1:K11"/>
  <sheetViews>
    <sheetView workbookViewId="0">
      <selection activeCell="B10" sqref="B10"/>
    </sheetView>
  </sheetViews>
  <sheetFormatPr defaultRowHeight="14.5" x14ac:dyDescent="0.35"/>
  <cols>
    <col min="1" max="1" width="7.81640625" customWidth="1"/>
    <col min="2" max="4" width="14.81640625" customWidth="1"/>
    <col min="5" max="5" width="12.81640625" customWidth="1"/>
    <col min="8" max="10" width="14.81640625" customWidth="1"/>
    <col min="11" max="11" width="12.81640625" customWidth="1"/>
  </cols>
  <sheetData>
    <row r="1" spans="1:11" x14ac:dyDescent="0.35">
      <c r="B1" s="23" t="s">
        <v>35</v>
      </c>
      <c r="C1" s="23"/>
      <c r="D1" s="23"/>
      <c r="E1" s="23"/>
      <c r="G1" s="23" t="s">
        <v>32</v>
      </c>
      <c r="H1" s="23"/>
      <c r="I1" s="23"/>
      <c r="J1" s="23"/>
      <c r="K1" s="23"/>
    </row>
    <row r="2" spans="1:11" s="19" customFormat="1" ht="42" customHeight="1" x14ac:dyDescent="0.35">
      <c r="B2" s="12" t="s">
        <v>50</v>
      </c>
      <c r="C2" s="12" t="s">
        <v>48</v>
      </c>
      <c r="D2" s="12" t="s">
        <v>49</v>
      </c>
      <c r="E2" s="12" t="s">
        <v>21</v>
      </c>
      <c r="H2" s="12" t="s">
        <v>50</v>
      </c>
      <c r="I2" s="12" t="s">
        <v>48</v>
      </c>
      <c r="J2" s="12" t="s">
        <v>49</v>
      </c>
      <c r="K2" s="12" t="s">
        <v>21</v>
      </c>
    </row>
    <row r="3" spans="1:11" x14ac:dyDescent="0.35">
      <c r="B3">
        <v>1.2</v>
      </c>
      <c r="C3">
        <v>1.2</v>
      </c>
      <c r="D3">
        <v>1.2</v>
      </c>
      <c r="E3" s="9">
        <v>5.9550000000000001</v>
      </c>
      <c r="H3">
        <v>1.2</v>
      </c>
      <c r="I3">
        <v>1.2</v>
      </c>
      <c r="J3">
        <v>1.2</v>
      </c>
      <c r="K3" s="9">
        <v>6.2430000000000003</v>
      </c>
    </row>
    <row r="4" spans="1:11" x14ac:dyDescent="0.35">
      <c r="B4">
        <v>1.2</v>
      </c>
      <c r="C4">
        <v>1.2</v>
      </c>
      <c r="D4">
        <v>1.2</v>
      </c>
      <c r="E4" s="9">
        <v>5.3959999999999999</v>
      </c>
      <c r="H4">
        <v>1.2</v>
      </c>
      <c r="I4">
        <v>1.2</v>
      </c>
      <c r="J4">
        <v>1.2</v>
      </c>
      <c r="K4" s="9">
        <v>6.3010000000000002</v>
      </c>
    </row>
    <row r="5" spans="1:11" x14ac:dyDescent="0.35">
      <c r="B5">
        <v>1.2</v>
      </c>
      <c r="C5">
        <v>1.2</v>
      </c>
      <c r="D5">
        <v>1.2</v>
      </c>
      <c r="E5" s="9">
        <v>6.0670000000000002</v>
      </c>
      <c r="H5">
        <v>1.2</v>
      </c>
      <c r="I5">
        <v>1.2</v>
      </c>
      <c r="J5">
        <v>1.2</v>
      </c>
      <c r="K5" s="9">
        <v>6.3259999999999996</v>
      </c>
    </row>
    <row r="6" spans="1:11" x14ac:dyDescent="0.35">
      <c r="A6" s="6"/>
      <c r="B6" s="6"/>
      <c r="C6" s="6"/>
      <c r="D6" s="6"/>
      <c r="E6" s="7">
        <v>6.3215516628085826</v>
      </c>
    </row>
    <row r="7" spans="1:11" x14ac:dyDescent="0.35">
      <c r="A7" s="6"/>
      <c r="B7" s="6"/>
      <c r="C7" s="6"/>
      <c r="D7" s="6"/>
      <c r="E7" s="7">
        <v>6.7417219847569685</v>
      </c>
      <c r="G7" t="s">
        <v>15</v>
      </c>
      <c r="H7">
        <f>AVERAGE(H3:H5)</f>
        <v>1.2</v>
      </c>
      <c r="I7">
        <f>AVERAGE(I3:I5)</f>
        <v>1.2</v>
      </c>
      <c r="J7">
        <f>AVERAGE(J3:J5)</f>
        <v>1.2</v>
      </c>
      <c r="K7" s="8">
        <f>AVERAGE(K3:K5)</f>
        <v>6.29</v>
      </c>
    </row>
    <row r="8" spans="1:11" x14ac:dyDescent="0.35">
      <c r="A8" s="6"/>
      <c r="B8" s="6"/>
      <c r="C8" s="6"/>
      <c r="D8" s="6"/>
      <c r="E8" s="7">
        <v>6.644612342013426</v>
      </c>
      <c r="G8" t="s">
        <v>22</v>
      </c>
      <c r="H8">
        <f>STDEV(H3:H5)</f>
        <v>0</v>
      </c>
      <c r="I8">
        <f>STDEV(I3:I5)</f>
        <v>0</v>
      </c>
      <c r="J8">
        <f>STDEV(J3:J5)</f>
        <v>0</v>
      </c>
      <c r="K8" s="11">
        <f>STDEV(K3:K5)</f>
        <v>4.2579337712087217E-2</v>
      </c>
    </row>
    <row r="10" spans="1:11" x14ac:dyDescent="0.35">
      <c r="A10" t="s">
        <v>15</v>
      </c>
      <c r="B10">
        <f>AVERAGE(B3:B5)</f>
        <v>1.2</v>
      </c>
      <c r="C10">
        <f>AVERAGE(C3:C5)</f>
        <v>1.2</v>
      </c>
      <c r="D10">
        <f>AVERAGE(D3:D5)</f>
        <v>1.2</v>
      </c>
      <c r="E10" s="8">
        <f>AVERAGE(E3:E8)</f>
        <v>6.1876476649298295</v>
      </c>
    </row>
    <row r="11" spans="1:11" x14ac:dyDescent="0.35">
      <c r="A11" t="s">
        <v>22</v>
      </c>
      <c r="B11">
        <f>STDEV(B3:B5)</f>
        <v>0</v>
      </c>
      <c r="C11">
        <f>STDEV(C3:C5)</f>
        <v>0</v>
      </c>
      <c r="D11">
        <f>STDEV(D3:D5)</f>
        <v>0</v>
      </c>
      <c r="E11" s="11">
        <f>STDEV(E3:E8)</f>
        <v>0.49580886823071441</v>
      </c>
    </row>
  </sheetData>
  <mergeCells count="2">
    <mergeCell ref="B1:E1"/>
    <mergeCell ref="G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CDFA8-40E9-4441-9C17-19DCCE94662A}">
  <dimension ref="A1:C9"/>
  <sheetViews>
    <sheetView workbookViewId="0">
      <selection activeCell="C8" sqref="C8"/>
    </sheetView>
  </sheetViews>
  <sheetFormatPr defaultRowHeight="14.5" x14ac:dyDescent="0.35"/>
  <sheetData>
    <row r="1" spans="1:3" x14ac:dyDescent="0.35">
      <c r="B1" s="23" t="s">
        <v>32</v>
      </c>
      <c r="C1" s="23"/>
    </row>
    <row r="2" spans="1:3" ht="58" x14ac:dyDescent="0.35">
      <c r="B2" s="10" t="s">
        <v>52</v>
      </c>
      <c r="C2" s="12" t="s">
        <v>27</v>
      </c>
    </row>
    <row r="3" spans="1:3" x14ac:dyDescent="0.35">
      <c r="B3">
        <v>4.9661417327390325</v>
      </c>
      <c r="C3" s="9">
        <v>6.0222763947111524</v>
      </c>
    </row>
    <row r="4" spans="1:3" x14ac:dyDescent="0.35">
      <c r="B4">
        <v>3.2466723333413885</v>
      </c>
      <c r="C4" s="9">
        <v>6.1820816227448692</v>
      </c>
    </row>
    <row r="5" spans="1:3" ht="14.25" customHeight="1" x14ac:dyDescent="0.35">
      <c r="B5">
        <v>4.7815048923912311</v>
      </c>
      <c r="C5" s="9">
        <v>6.7528453851188734</v>
      </c>
    </row>
    <row r="6" spans="1:3" ht="14.25" customHeight="1" x14ac:dyDescent="0.35">
      <c r="B6">
        <v>3.4948500216800942</v>
      </c>
      <c r="C6" s="9">
        <v>6.4304692334989575</v>
      </c>
    </row>
    <row r="8" spans="1:3" x14ac:dyDescent="0.35">
      <c r="A8" t="s">
        <v>15</v>
      </c>
      <c r="B8" s="8">
        <f>AVERAGE(B3:B6)</f>
        <v>4.1222922450379365</v>
      </c>
      <c r="C8" s="8">
        <f>AVERAGE(C3:C6)</f>
        <v>6.3469181590184629</v>
      </c>
    </row>
    <row r="9" spans="1:3" x14ac:dyDescent="0.35">
      <c r="A9" t="s">
        <v>22</v>
      </c>
      <c r="B9" s="11">
        <f>_xlfn.STDEV.S(B3:B6)</f>
        <v>0.87693352954782966</v>
      </c>
      <c r="C9" s="11">
        <f>_xlfn.STDEV.S(C3:C6)</f>
        <v>0.31849701922187496</v>
      </c>
    </row>
  </sheetData>
  <mergeCells count="1">
    <mergeCell ref="B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C1C1-27ED-4479-AA1C-64F8D2F38701}">
  <dimension ref="A1:K8"/>
  <sheetViews>
    <sheetView workbookViewId="0">
      <selection activeCell="K8" sqref="K8"/>
    </sheetView>
  </sheetViews>
  <sheetFormatPr defaultRowHeight="14.5" x14ac:dyDescent="0.35"/>
  <cols>
    <col min="1" max="1" width="7.81640625" customWidth="1"/>
    <col min="2" max="4" width="14.81640625" customWidth="1"/>
    <col min="5" max="5" width="12.81640625" customWidth="1"/>
    <col min="8" max="10" width="14.81640625" customWidth="1"/>
    <col min="11" max="11" width="12.81640625" customWidth="1"/>
  </cols>
  <sheetData>
    <row r="1" spans="1:11" x14ac:dyDescent="0.35">
      <c r="B1" s="23" t="s">
        <v>36</v>
      </c>
      <c r="C1" s="23"/>
      <c r="D1" s="23"/>
      <c r="E1" s="23"/>
      <c r="G1" s="23" t="s">
        <v>37</v>
      </c>
      <c r="H1" s="23"/>
      <c r="I1" s="23"/>
      <c r="J1" s="23"/>
      <c r="K1" s="23"/>
    </row>
    <row r="2" spans="1:11" ht="45" customHeight="1" x14ac:dyDescent="0.35">
      <c r="B2" s="12" t="s">
        <v>50</v>
      </c>
      <c r="C2" s="12" t="s">
        <v>48</v>
      </c>
      <c r="D2" s="12" t="s">
        <v>49</v>
      </c>
      <c r="E2" s="12" t="s">
        <v>21</v>
      </c>
      <c r="H2" s="12" t="s">
        <v>50</v>
      </c>
      <c r="I2" s="12" t="s">
        <v>48</v>
      </c>
      <c r="J2" s="12" t="s">
        <v>49</v>
      </c>
      <c r="K2" s="12" t="s">
        <v>21</v>
      </c>
    </row>
    <row r="3" spans="1:11" x14ac:dyDescent="0.35">
      <c r="B3">
        <v>3.1413291527964691</v>
      </c>
      <c r="C3">
        <v>1.2</v>
      </c>
      <c r="D3">
        <v>1.2</v>
      </c>
      <c r="E3" s="9">
        <v>7.0901766303490881</v>
      </c>
      <c r="H3">
        <v>3.2455126678141499</v>
      </c>
      <c r="I3">
        <v>1.2</v>
      </c>
      <c r="J3">
        <v>1.2</v>
      </c>
      <c r="K3" s="9">
        <v>6.8538719643217618</v>
      </c>
    </row>
    <row r="4" spans="1:11" x14ac:dyDescent="0.35">
      <c r="B4">
        <v>2.4814860601221125</v>
      </c>
      <c r="C4">
        <v>1.2</v>
      </c>
      <c r="D4">
        <v>1.2</v>
      </c>
      <c r="E4" s="9">
        <v>6.9145698046753736</v>
      </c>
      <c r="H4">
        <v>3.0457574905606752</v>
      </c>
      <c r="I4">
        <v>1.2</v>
      </c>
      <c r="J4">
        <v>1.2</v>
      </c>
      <c r="K4" s="9">
        <v>7.1648102486459919</v>
      </c>
    </row>
    <row r="5" spans="1:11" x14ac:dyDescent="0.35">
      <c r="B5">
        <v>4.2618778717018326</v>
      </c>
      <c r="C5">
        <v>1.2</v>
      </c>
      <c r="D5">
        <v>1.2</v>
      </c>
      <c r="E5" s="9">
        <v>7.3082085802911045</v>
      </c>
      <c r="H5">
        <v>3.9330532103693869</v>
      </c>
      <c r="I5">
        <v>1.2</v>
      </c>
      <c r="J5">
        <v>1.2</v>
      </c>
      <c r="K5" s="9">
        <v>6.8154755734074559</v>
      </c>
    </row>
    <row r="7" spans="1:11" x14ac:dyDescent="0.35">
      <c r="A7" t="s">
        <v>15</v>
      </c>
      <c r="B7">
        <f>AVERAGE(B3:B5)</f>
        <v>3.2948976948734714</v>
      </c>
      <c r="C7">
        <f>AVERAGE(C3:C5)</f>
        <v>1.2</v>
      </c>
      <c r="D7">
        <f>AVERAGE(D3:D5)</f>
        <v>1.2</v>
      </c>
      <c r="E7" s="8">
        <f>AVERAGE(E3:E5)</f>
        <v>7.1043183384385218</v>
      </c>
      <c r="G7" t="s">
        <v>15</v>
      </c>
      <c r="H7">
        <f>AVERAGE(H3:H5)</f>
        <v>3.408107789581404</v>
      </c>
      <c r="I7">
        <f>AVERAGE(I3:I5)</f>
        <v>1.2</v>
      </c>
      <c r="J7">
        <f>AVERAGE(J3:J5)</f>
        <v>1.2</v>
      </c>
      <c r="K7" s="8">
        <f>AVERAGE(K3:K5)</f>
        <v>6.9447192621250693</v>
      </c>
    </row>
    <row r="8" spans="1:11" x14ac:dyDescent="0.35">
      <c r="A8" t="s">
        <v>22</v>
      </c>
      <c r="B8">
        <f>STDEV(B3:B5)</f>
        <v>0.90007567655268295</v>
      </c>
      <c r="C8">
        <f>STDEV(C3:C5)</f>
        <v>0</v>
      </c>
      <c r="D8">
        <f>STDEV(D3:D5)</f>
        <v>0</v>
      </c>
      <c r="E8" s="11">
        <f>STDEV(E3:E5)</f>
        <v>0.19720005666284179</v>
      </c>
      <c r="G8" t="s">
        <v>22</v>
      </c>
      <c r="H8">
        <f>STDEV(H3:H5)</f>
        <v>0.46545816548277852</v>
      </c>
      <c r="I8">
        <f>STDEV(I3:I5)</f>
        <v>0</v>
      </c>
      <c r="J8">
        <f>STDEV(J3:J5)</f>
        <v>0</v>
      </c>
      <c r="K8" s="11">
        <f>STDEV(K3:K5)</f>
        <v>0.19156879304736865</v>
      </c>
    </row>
  </sheetData>
  <mergeCells count="2">
    <mergeCell ref="B1:E1"/>
    <mergeCell ref="G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90FE5-0405-41BB-95BC-62F1F2B4FDC4}">
  <dimension ref="A1:C9"/>
  <sheetViews>
    <sheetView workbookViewId="0">
      <selection activeCell="B9" sqref="B9"/>
    </sheetView>
  </sheetViews>
  <sheetFormatPr defaultRowHeight="14.5" x14ac:dyDescent="0.35"/>
  <sheetData>
    <row r="1" spans="1:3" x14ac:dyDescent="0.35">
      <c r="B1" s="23" t="s">
        <v>37</v>
      </c>
      <c r="C1" s="23"/>
    </row>
    <row r="2" spans="1:3" ht="58" x14ac:dyDescent="0.35">
      <c r="B2" s="10" t="s">
        <v>52</v>
      </c>
      <c r="C2" s="12" t="s">
        <v>27</v>
      </c>
    </row>
    <row r="3" spans="1:3" x14ac:dyDescent="0.35">
      <c r="B3">
        <v>4.836497868252339</v>
      </c>
      <c r="C3" s="9">
        <v>6.0239121574054115</v>
      </c>
    </row>
    <row r="4" spans="1:3" x14ac:dyDescent="0.35">
      <c r="B4">
        <v>5.1119737594439325</v>
      </c>
      <c r="C4" s="9">
        <v>6.9857595608853895</v>
      </c>
    </row>
    <row r="5" spans="1:3" ht="14.25" customHeight="1" x14ac:dyDescent="0.35">
      <c r="B5">
        <v>5.2967511976847064</v>
      </c>
      <c r="C5" s="9">
        <v>6.0716932246550748</v>
      </c>
    </row>
    <row r="6" spans="1:3" ht="14.25" customHeight="1" x14ac:dyDescent="0.35">
      <c r="B6">
        <v>5.0091433794398696</v>
      </c>
      <c r="C6" s="9">
        <v>6.220108088040055</v>
      </c>
    </row>
    <row r="8" spans="1:3" x14ac:dyDescent="0.35">
      <c r="A8" t="s">
        <v>15</v>
      </c>
      <c r="B8" s="8">
        <f>AVERAGE(B3:B6)</f>
        <v>5.0635915512052119</v>
      </c>
      <c r="C8" s="8">
        <f>AVERAGE(C3:C6)</f>
        <v>6.3253682577464829</v>
      </c>
    </row>
    <row r="9" spans="1:3" x14ac:dyDescent="0.35">
      <c r="A9" t="s">
        <v>22</v>
      </c>
      <c r="B9" s="11">
        <f>_xlfn.STDEV.S(B3:B6)</f>
        <v>0.19256202729353292</v>
      </c>
      <c r="C9" s="11">
        <f>_xlfn.STDEV.S(C3:C6)</f>
        <v>0.44811575120531166</v>
      </c>
    </row>
  </sheetData>
  <mergeCells count="1">
    <mergeCell ref="B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AB834-1D88-49FC-864F-306F7CE19FFB}">
  <dimension ref="A1:F9"/>
  <sheetViews>
    <sheetView workbookViewId="0">
      <selection activeCell="H4" sqref="H4"/>
    </sheetView>
  </sheetViews>
  <sheetFormatPr defaultRowHeight="14.5" x14ac:dyDescent="0.35"/>
  <cols>
    <col min="2" max="2" width="14.81640625" customWidth="1"/>
    <col min="3" max="3" width="11.1796875" customWidth="1"/>
    <col min="5" max="5" width="14.81640625" customWidth="1"/>
    <col min="6" max="6" width="11.1796875" customWidth="1"/>
  </cols>
  <sheetData>
    <row r="1" spans="1:6" x14ac:dyDescent="0.35">
      <c r="B1" s="23" t="s">
        <v>38</v>
      </c>
      <c r="C1" s="23"/>
      <c r="E1" s="23" t="s">
        <v>39</v>
      </c>
      <c r="F1" s="23"/>
    </row>
    <row r="2" spans="1:6" ht="42.75" customHeight="1" x14ac:dyDescent="0.35">
      <c r="B2" s="12" t="s">
        <v>49</v>
      </c>
      <c r="C2" s="12" t="s">
        <v>21</v>
      </c>
      <c r="E2" s="12" t="s">
        <v>49</v>
      </c>
      <c r="F2" s="12" t="s">
        <v>21</v>
      </c>
    </row>
    <row r="3" spans="1:6" x14ac:dyDescent="0.35">
      <c r="B3">
        <v>1.2</v>
      </c>
      <c r="C3">
        <v>6.3505153587438992</v>
      </c>
      <c r="E3">
        <v>1.2</v>
      </c>
      <c r="F3">
        <v>6.2542865921216553</v>
      </c>
    </row>
    <row r="4" spans="1:6" x14ac:dyDescent="0.35">
      <c r="B4">
        <v>1.2</v>
      </c>
      <c r="C4">
        <v>5.8664610916297821</v>
      </c>
      <c r="E4">
        <v>1.2</v>
      </c>
      <c r="F4">
        <v>6.8631620400919919</v>
      </c>
    </row>
    <row r="5" spans="1:6" x14ac:dyDescent="0.35">
      <c r="B5">
        <v>1.2</v>
      </c>
      <c r="C5">
        <v>6.8402991571324883</v>
      </c>
      <c r="E5">
        <v>1.2</v>
      </c>
      <c r="F5">
        <v>7.0630517457470887</v>
      </c>
    </row>
    <row r="6" spans="1:6" x14ac:dyDescent="0.35">
      <c r="B6">
        <v>1.2</v>
      </c>
      <c r="C6">
        <v>5.8616973018337184</v>
      </c>
      <c r="E6">
        <v>1.2</v>
      </c>
      <c r="F6">
        <v>7.0457573819870412</v>
      </c>
    </row>
    <row r="8" spans="1:6" x14ac:dyDescent="0.35">
      <c r="A8" t="s">
        <v>15</v>
      </c>
      <c r="B8">
        <f>AVERAGE(B3:B6)</f>
        <v>1.2</v>
      </c>
      <c r="C8" s="8">
        <f>AVERAGE(C3:C6)</f>
        <v>6.2297432273349722</v>
      </c>
      <c r="E8">
        <f>AVERAGE(E3:E6)</f>
        <v>1.2</v>
      </c>
      <c r="F8" s="8">
        <f>AVERAGE(F3:F6)</f>
        <v>6.8065644399869445</v>
      </c>
    </row>
    <row r="9" spans="1:6" x14ac:dyDescent="0.35">
      <c r="A9" t="s">
        <v>22</v>
      </c>
      <c r="B9">
        <f>STDEV(B3:B6)</f>
        <v>0</v>
      </c>
      <c r="C9" s="11">
        <f>STDEV(C3:C6)</f>
        <v>0.46718881426983494</v>
      </c>
      <c r="E9">
        <f>STDEV(E3:E6)</f>
        <v>0</v>
      </c>
      <c r="F9" s="11">
        <f>STDEV(F3:F6)</f>
        <v>0.37912755597517389</v>
      </c>
    </row>
  </sheetData>
  <mergeCells count="2"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2e and S2</vt:lpstr>
      <vt:lpstr>Fig 3a and 4a</vt:lpstr>
      <vt:lpstr>Fig 3b</vt:lpstr>
      <vt:lpstr>Fig 3c</vt:lpstr>
      <vt:lpstr>Fig 4b</vt:lpstr>
      <vt:lpstr>Fig 4c</vt:lpstr>
      <vt:lpstr>Fig 4d</vt:lpstr>
      <vt:lpstr>Fig 4e</vt:lpstr>
      <vt:lpstr>Fig 5a</vt:lpstr>
      <vt:lpstr>Fig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Loeffler</dc:creator>
  <cp:lastModifiedBy>Duffy, Augustine M</cp:lastModifiedBy>
  <dcterms:created xsi:type="dcterms:W3CDTF">2023-01-11T20:32:29Z</dcterms:created>
  <dcterms:modified xsi:type="dcterms:W3CDTF">2024-01-19T21:54:29Z</dcterms:modified>
</cp:coreProperties>
</file>